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codeName="EstaPasta_de_trabalho" defaultThemeVersion="124226"/>
  <xr:revisionPtr revIDLastSave="0" documentId="8_{D5E2D719-F9A3-42F8-815E-3C85D07309B6}" xr6:coauthVersionLast="47" xr6:coauthVersionMax="47" xr10:uidLastSave="{00000000-0000-0000-0000-000000000000}"/>
  <bookViews>
    <workbookView xWindow="-120" yWindow="-120" windowWidth="29040" windowHeight="15720" firstSheet="2" activeTab="3" xr2:uid="{00000000-000D-0000-FFFF-FFFF00000000}"/>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9" i="11" l="1"/>
  <c r="P40" i="2" l="1"/>
  <c r="Q40" i="2"/>
  <c r="R40" i="2"/>
  <c r="S40" i="2"/>
  <c r="T40" i="2"/>
  <c r="U40" i="2"/>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V41" i="2"/>
  <c r="W41" i="2"/>
  <c r="X41" i="2"/>
  <c r="Y41" i="2"/>
  <c r="Z41" i="2"/>
  <c r="AA41" i="2"/>
  <c r="AB41" i="2"/>
  <c r="AC41" i="2"/>
  <c r="AD41" i="2"/>
  <c r="AE41" i="2"/>
  <c r="AF41" i="2"/>
  <c r="AG41" i="2"/>
  <c r="AH41" i="2"/>
  <c r="AI41" i="2"/>
  <c r="J42" i="2"/>
  <c r="O43" i="2"/>
  <c r="V43" i="2"/>
  <c r="W43" i="2"/>
  <c r="X43" i="2"/>
  <c r="Y43" i="2"/>
  <c r="Z43" i="2"/>
  <c r="AA43" i="2"/>
  <c r="AB43" i="2"/>
  <c r="AC43" i="2"/>
  <c r="AD43" i="2"/>
  <c r="AE43" i="2"/>
  <c r="AF43" i="2"/>
  <c r="AG43" i="2"/>
  <c r="AH43" i="2"/>
  <c r="AI43" i="2"/>
  <c r="O44" i="2"/>
  <c r="O45" i="2"/>
  <c r="V45" i="2"/>
  <c r="W45" i="2"/>
  <c r="X45" i="2"/>
  <c r="Y45" i="2"/>
  <c r="Z45" i="2"/>
  <c r="AA45" i="2"/>
  <c r="AB45" i="2"/>
  <c r="AC45" i="2"/>
  <c r="AD45" i="2"/>
  <c r="AE45" i="2"/>
  <c r="AF45" i="2"/>
  <c r="AG45" i="2"/>
  <c r="AH45" i="2"/>
  <c r="AI45" i="2"/>
  <c r="O46" i="2"/>
  <c r="O47" i="2"/>
  <c r="V47" i="2"/>
  <c r="W47" i="2"/>
  <c r="X47" i="2"/>
  <c r="Y47" i="2"/>
  <c r="Z47" i="2"/>
  <c r="AA47" i="2"/>
  <c r="AB47" i="2"/>
  <c r="AC47" i="2"/>
  <c r="AD47" i="2"/>
  <c r="AE47" i="2"/>
  <c r="AF47" i="2"/>
  <c r="AG47" i="2"/>
  <c r="AH47" i="2"/>
  <c r="AI47" i="2"/>
  <c r="O48" i="2"/>
  <c r="O49" i="2"/>
  <c r="V49" i="2"/>
  <c r="W49" i="2"/>
  <c r="X49" i="2"/>
  <c r="Y49" i="2"/>
  <c r="Z49" i="2"/>
  <c r="AA49" i="2"/>
  <c r="AB49" i="2"/>
  <c r="AC49" i="2"/>
  <c r="AD49" i="2"/>
  <c r="AE49" i="2"/>
  <c r="AF49" i="2"/>
  <c r="AG49" i="2"/>
  <c r="AH49" i="2"/>
  <c r="AI49" i="2"/>
  <c r="O50" i="2"/>
  <c r="O51" i="2"/>
  <c r="V51" i="2"/>
  <c r="W51" i="2"/>
  <c r="X51" i="2"/>
  <c r="Y51" i="2"/>
  <c r="Z51" i="2"/>
  <c r="AA51" i="2"/>
  <c r="AB51" i="2"/>
  <c r="AC51" i="2"/>
  <c r="AD51" i="2"/>
  <c r="AE51" i="2"/>
  <c r="AF51" i="2"/>
  <c r="AG51" i="2"/>
  <c r="AH51" i="2"/>
  <c r="AI51" i="2"/>
  <c r="O52" i="2"/>
  <c r="O53" i="2"/>
  <c r="V53" i="2"/>
  <c r="W53" i="2"/>
  <c r="X53" i="2"/>
  <c r="Y53" i="2"/>
  <c r="Z53" i="2"/>
  <c r="AA53" i="2"/>
  <c r="AB53" i="2"/>
  <c r="AC53" i="2"/>
  <c r="AD53" i="2"/>
  <c r="AE53" i="2"/>
  <c r="AF53" i="2"/>
  <c r="AG53" i="2"/>
  <c r="AH53" i="2"/>
  <c r="AI53" i="2"/>
  <c r="O54" i="2"/>
  <c r="P61" i="2"/>
  <c r="P63" i="2" s="1"/>
  <c r="Q61" i="2"/>
  <c r="Q63" i="2" s="1"/>
  <c r="Q65" i="2" s="1"/>
  <c r="Q67" i="2" s="1"/>
  <c r="Q69" i="2" s="1"/>
  <c r="Q71" i="2" s="1"/>
  <c r="Q73" i="2" s="1"/>
  <c r="Q75"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AE67" i="2"/>
  <c r="AE69" i="2" s="1"/>
  <c r="AE71" i="2" s="1"/>
  <c r="AE73" i="2" s="1"/>
  <c r="AE75" i="2" s="1"/>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P84" i="2" s="1"/>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P128" i="2" s="1"/>
  <c r="P130" i="2" s="1"/>
  <c r="Q124" i="2"/>
  <c r="Q126" i="2" s="1"/>
  <c r="Q128" i="2" s="1"/>
  <c r="Q130" i="2" s="1"/>
  <c r="Q132" i="2" s="1"/>
  <c r="Q134" i="2" s="1"/>
  <c r="Q136" i="2" s="1"/>
  <c r="Q138" i="2" s="1"/>
  <c r="R124" i="2"/>
  <c r="R126" i="2" s="1"/>
  <c r="R128" i="2" s="1"/>
  <c r="R130"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Q149" i="2" s="1"/>
  <c r="Q151" i="2" s="1"/>
  <c r="Q153" i="2" s="1"/>
  <c r="Q155" i="2" s="1"/>
  <c r="Q157" i="2" s="1"/>
  <c r="Q159"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P170" i="2" s="1"/>
  <c r="P172" i="2" s="1"/>
  <c r="P174" i="2" s="1"/>
  <c r="P176"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U1596" i="2"/>
  <c r="U1598" i="2" s="1"/>
  <c r="U1600" i="2" s="1"/>
  <c r="U1602" i="2" s="1"/>
  <c r="U1604" i="2" s="1"/>
  <c r="U1606" i="2" s="1"/>
  <c r="U1608" i="2" s="1"/>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U1743" i="2"/>
  <c r="U1745" i="2" s="1"/>
  <c r="U1747" i="2" s="1"/>
  <c r="U1749" i="2" s="1"/>
  <c r="U1751" i="2" s="1"/>
  <c r="U1753" i="2" s="1"/>
  <c r="U1755" i="2" s="1"/>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U42" i="2" l="1"/>
  <c r="U41" i="2" s="1"/>
  <c r="T42" i="2"/>
  <c r="T41" i="2" s="1"/>
  <c r="S42" i="2"/>
  <c r="S41" i="2" s="1"/>
  <c r="R42" i="2"/>
  <c r="R41" i="2" s="1"/>
  <c r="Q42" i="2"/>
  <c r="Q41" i="2" s="1"/>
  <c r="P42" i="2"/>
  <c r="P41" i="2" s="1"/>
  <c r="M1643" i="2"/>
  <c r="M1638" i="2" s="1"/>
  <c r="I336" i="2"/>
  <c r="M467" i="2"/>
  <c r="M462" i="2" s="1"/>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M174" i="2"/>
  <c r="I126" i="2"/>
  <c r="H336" i="2"/>
  <c r="R233" i="2"/>
  <c r="R235" i="2" s="1"/>
  <c r="R237" i="2" s="1"/>
  <c r="R239" i="2" s="1"/>
  <c r="R241" i="2" s="1"/>
  <c r="R243" i="2" s="1"/>
  <c r="M211" i="2"/>
  <c r="M446" i="2"/>
  <c r="M441" i="2" s="1"/>
  <c r="M443" i="2"/>
  <c r="M85" i="2"/>
  <c r="I176" i="2"/>
  <c r="M68" i="2"/>
  <c r="M63" i="2" s="1"/>
  <c r="M65" i="2"/>
  <c r="H777"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P844"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I443" i="2" s="1"/>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M189" i="2" s="1"/>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76" i="2"/>
  <c r="J176" i="2" s="1"/>
  <c r="P178" i="2"/>
  <c r="I178" i="2" s="1"/>
  <c r="H147" i="2"/>
  <c r="I189" i="2"/>
  <c r="M173" i="2"/>
  <c r="M168" i="2" s="1"/>
  <c r="P149" i="2"/>
  <c r="M148" i="2"/>
  <c r="V128" i="2"/>
  <c r="V130" i="2" s="1"/>
  <c r="V132" i="2" s="1"/>
  <c r="V134" i="2" s="1"/>
  <c r="V136" i="2" s="1"/>
  <c r="V138" i="2" s="1"/>
  <c r="M134" i="2"/>
  <c r="M216" i="2"/>
  <c r="M217" i="2"/>
  <c r="M212" i="2"/>
  <c r="I170" i="2"/>
  <c r="M175" i="2"/>
  <c r="H174" i="2"/>
  <c r="J174" i="2" s="1"/>
  <c r="M177" i="2"/>
  <c r="M156" i="2"/>
  <c r="M155" i="2"/>
  <c r="M149" i="2"/>
  <c r="M153" i="2"/>
  <c r="H172" i="2"/>
  <c r="J172" i="2" s="1"/>
  <c r="M152" i="2"/>
  <c r="M147" i="2" s="1"/>
  <c r="I174" i="2"/>
  <c r="M110" i="2"/>
  <c r="M105" i="2" s="1"/>
  <c r="P212" i="2"/>
  <c r="R132" i="2"/>
  <c r="R134" i="2" s="1"/>
  <c r="R136" i="2" s="1"/>
  <c r="R138" i="2" s="1"/>
  <c r="I84" i="2"/>
  <c r="M89" i="2"/>
  <c r="M84" i="2" s="1"/>
  <c r="M219" i="2"/>
  <c r="I105" i="2"/>
  <c r="M169" i="2"/>
  <c r="M176" i="2"/>
  <c r="P132" i="2"/>
  <c r="H105" i="2"/>
  <c r="H168" i="2"/>
  <c r="M111" i="2"/>
  <c r="M90" i="2"/>
  <c r="M86" i="2"/>
  <c r="M92" i="2"/>
  <c r="H84" i="2"/>
  <c r="M91" i="2"/>
  <c r="M93" i="2"/>
  <c r="P86" i="2"/>
  <c r="I147" i="2"/>
  <c r="M131" i="2"/>
  <c r="M126" i="2" s="1"/>
  <c r="I172" i="2"/>
  <c r="H170" i="2"/>
  <c r="M107" i="2"/>
  <c r="M113" i="2"/>
  <c r="M64" i="2"/>
  <c r="M70" i="2"/>
  <c r="P65" i="2"/>
  <c r="I65" i="2" s="1"/>
  <c r="M72" i="2"/>
  <c r="H63" i="2"/>
  <c r="M69" i="2"/>
  <c r="I63" i="2"/>
  <c r="M71" i="2"/>
  <c r="H126" i="2"/>
  <c r="M112" i="2"/>
  <c r="P107" i="2"/>
  <c r="M106" i="2"/>
  <c r="M114" i="2"/>
  <c r="M135" i="2"/>
  <c r="M128" i="2"/>
  <c r="M133" i="2"/>
  <c r="M127" i="2"/>
  <c r="M132" i="2"/>
  <c r="AA44" i="2"/>
  <c r="AA46" i="2" s="1"/>
  <c r="AA48" i="2" s="1"/>
  <c r="AA50" i="2" s="1"/>
  <c r="AA52" i="2" s="1"/>
  <c r="AA54" i="2" s="1"/>
  <c r="M23" i="13"/>
  <c r="U44" i="2" l="1"/>
  <c r="U43" i="2" s="1"/>
  <c r="T44" i="2"/>
  <c r="T43" i="2" s="1"/>
  <c r="Q44" i="2"/>
  <c r="Q43" i="2" s="1"/>
  <c r="M49" i="2"/>
  <c r="S44" i="2"/>
  <c r="S43" i="2" s="1"/>
  <c r="M44" i="2"/>
  <c r="M50" i="2"/>
  <c r="M51" i="2"/>
  <c r="M47" i="2"/>
  <c r="M48" i="2"/>
  <c r="H42" i="2"/>
  <c r="R44" i="2"/>
  <c r="R43" i="2" s="1"/>
  <c r="I42" i="2"/>
  <c r="M43" i="2"/>
  <c r="P44" i="2"/>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H130" i="2"/>
  <c r="J130" i="2" s="1"/>
  <c r="I149" i="2"/>
  <c r="I821" i="2"/>
  <c r="I1390" i="2"/>
  <c r="I548" i="2"/>
  <c r="I1936" i="2"/>
  <c r="I737" i="2"/>
  <c r="H1852" i="2"/>
  <c r="J1852" i="2" s="1"/>
  <c r="I132" i="2"/>
  <c r="I506" i="2"/>
  <c r="I1178" i="2"/>
  <c r="I1451" i="2"/>
  <c r="H1136" i="2"/>
  <c r="J1136" i="2" s="1"/>
  <c r="H569" i="2"/>
  <c r="J569" i="2" s="1"/>
  <c r="I1663" i="2"/>
  <c r="I1854" i="2"/>
  <c r="H128" i="2"/>
  <c r="I130" i="2"/>
  <c r="I787" i="2"/>
  <c r="I621" i="2"/>
  <c r="H1514" i="2"/>
  <c r="J1514" i="2" s="1"/>
  <c r="H1665" i="2"/>
  <c r="J1665" i="2" s="1"/>
  <c r="I1516" i="2"/>
  <c r="H1667" i="2"/>
  <c r="J1667" i="2" s="1"/>
  <c r="I2167" i="2"/>
  <c r="H1663" i="2"/>
  <c r="J1663" i="2" s="1"/>
  <c r="I863" i="2"/>
  <c r="H863" i="2"/>
  <c r="H926" i="2"/>
  <c r="J926" i="2" s="1"/>
  <c r="I1514" i="2"/>
  <c r="I550" i="2"/>
  <c r="I779" i="2"/>
  <c r="H1220" i="2"/>
  <c r="I1220" i="2"/>
  <c r="I128"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H149" i="2"/>
  <c r="P15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J170" i="2"/>
  <c r="M171"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H178" i="2"/>
  <c r="J178" i="2" s="1"/>
  <c r="P180"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H86" i="2"/>
  <c r="P88" i="2"/>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P134" i="2"/>
  <c r="H132" i="2"/>
  <c r="J132" i="2" s="1"/>
  <c r="I695" i="2"/>
  <c r="P67" i="2"/>
  <c r="H6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H107" i="2"/>
  <c r="P109" i="2"/>
  <c r="I107"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I86" i="2"/>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H44" i="2" l="1"/>
  <c r="J44" i="2" s="1"/>
  <c r="P43" i="2"/>
  <c r="M822" i="2"/>
  <c r="M1137" i="2"/>
  <c r="M990" i="2"/>
  <c r="M927" i="2"/>
  <c r="M1032" i="2"/>
  <c r="M1851" i="2"/>
  <c r="M1935" i="2"/>
  <c r="M717" i="2"/>
  <c r="M864" i="2"/>
  <c r="M1830" i="2"/>
  <c r="M570" i="2"/>
  <c r="M1221" i="2"/>
  <c r="J863" i="2"/>
  <c r="M129"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H109" i="2"/>
  <c r="J109" i="2" s="1"/>
  <c r="P111" i="2"/>
  <c r="I109" i="2"/>
  <c r="J1472" i="2"/>
  <c r="M1473" i="2"/>
  <c r="P69" i="2"/>
  <c r="H67" i="2"/>
  <c r="J67" i="2" s="1"/>
  <c r="I67" i="2"/>
  <c r="P934" i="2"/>
  <c r="J1493" i="2"/>
  <c r="M1494" i="2"/>
  <c r="M2145" i="2"/>
  <c r="J2144" i="2"/>
  <c r="P262" i="2"/>
  <c r="H260" i="2"/>
  <c r="J260" i="2" s="1"/>
  <c r="I260" i="2"/>
  <c r="P953" i="2"/>
  <c r="H951" i="2"/>
  <c r="J951" i="2" s="1"/>
  <c r="I951" i="2"/>
  <c r="P405" i="2"/>
  <c r="H403" i="2"/>
  <c r="J403" i="2" s="1"/>
  <c r="I403" i="2"/>
  <c r="J2039" i="2"/>
  <c r="M2040" i="2"/>
  <c r="J65" i="2"/>
  <c r="M66" i="2"/>
  <c r="P1917" i="2"/>
  <c r="H1915" i="2"/>
  <c r="J1915" i="2" s="1"/>
  <c r="I1915" i="2"/>
  <c r="J1892" i="2"/>
  <c r="M1893" i="2"/>
  <c r="J905" i="2"/>
  <c r="M906" i="2"/>
  <c r="J107" i="2"/>
  <c r="M108"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90" i="2"/>
  <c r="H88" i="2"/>
  <c r="J88" i="2" s="1"/>
  <c r="I88"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M87" i="2"/>
  <c r="J86" i="2"/>
  <c r="P848" i="2"/>
  <c r="H846" i="2"/>
  <c r="J846" i="2" s="1"/>
  <c r="I846" i="2"/>
  <c r="P699" i="2"/>
  <c r="H697" i="2"/>
  <c r="J697" i="2" s="1"/>
  <c r="I697" i="2"/>
  <c r="H180" i="2"/>
  <c r="J180" i="2" s="1"/>
  <c r="AE181" i="2" s="1"/>
  <c r="I180"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H134" i="2"/>
  <c r="J134" i="2" s="1"/>
  <c r="P136" i="2"/>
  <c r="I134"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M192" i="2"/>
  <c r="P2085" i="2"/>
  <c r="H2083" i="2"/>
  <c r="J2083" i="2" s="1"/>
  <c r="I2083" i="2"/>
  <c r="P489" i="2"/>
  <c r="H487" i="2"/>
  <c r="J487" i="2" s="1"/>
  <c r="I487" i="2"/>
  <c r="H151" i="2"/>
  <c r="J151" i="2" s="1"/>
  <c r="P153" i="2"/>
  <c r="I151"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J1577" i="2"/>
  <c r="M1578" i="2"/>
  <c r="P195" i="2"/>
  <c r="H193" i="2"/>
  <c r="J193" i="2" s="1"/>
  <c r="I193" i="2"/>
  <c r="J1367" i="2"/>
  <c r="M1368" i="2"/>
  <c r="M1998" i="2"/>
  <c r="J1997" i="2"/>
  <c r="H235" i="2"/>
  <c r="J235" i="2" s="1"/>
  <c r="P237" i="2"/>
  <c r="I235" i="2"/>
  <c r="J1619" i="2"/>
  <c r="M1620" i="2"/>
  <c r="M15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H1671" i="2"/>
  <c r="J1671" i="2" s="1"/>
  <c r="I1671" i="2"/>
  <c r="W22" i="2"/>
  <c r="X22" i="2"/>
  <c r="Y22" i="2"/>
  <c r="Z22" i="2"/>
  <c r="AA22" i="2"/>
  <c r="AB22" i="2"/>
  <c r="AC22" i="2"/>
  <c r="AD22" i="2"/>
  <c r="AE22" i="2"/>
  <c r="AF22" i="2"/>
  <c r="AG22" i="2"/>
  <c r="AH22" i="2"/>
  <c r="AI22" i="2"/>
  <c r="W24" i="2"/>
  <c r="X24" i="2"/>
  <c r="Y24" i="2"/>
  <c r="Z24" i="2"/>
  <c r="AA24" i="2"/>
  <c r="AB24" i="2"/>
  <c r="AC24" i="2"/>
  <c r="AD24" i="2"/>
  <c r="AE24" i="2"/>
  <c r="AF24" i="2"/>
  <c r="AG24" i="2"/>
  <c r="AH24" i="2"/>
  <c r="AI24" i="2"/>
  <c r="W26" i="2"/>
  <c r="X26" i="2"/>
  <c r="Y26" i="2"/>
  <c r="Z26" i="2"/>
  <c r="AA26" i="2"/>
  <c r="AB26" i="2"/>
  <c r="AC26" i="2"/>
  <c r="AD26" i="2"/>
  <c r="AE26" i="2"/>
  <c r="AF26" i="2"/>
  <c r="AG26" i="2"/>
  <c r="AH26" i="2"/>
  <c r="AI26" i="2"/>
  <c r="W28" i="2"/>
  <c r="X28" i="2"/>
  <c r="Y28" i="2"/>
  <c r="Z28" i="2"/>
  <c r="AA28" i="2"/>
  <c r="AB28" i="2"/>
  <c r="AC28" i="2"/>
  <c r="AD28" i="2"/>
  <c r="AE28" i="2"/>
  <c r="AF28" i="2"/>
  <c r="AG28" i="2"/>
  <c r="AH28" i="2"/>
  <c r="AI28" i="2"/>
  <c r="W30" i="2"/>
  <c r="X30" i="2"/>
  <c r="Y30" i="2"/>
  <c r="Z30" i="2"/>
  <c r="AA30" i="2"/>
  <c r="AB30" i="2"/>
  <c r="AC30" i="2"/>
  <c r="AD30" i="2"/>
  <c r="AE30" i="2"/>
  <c r="AF30" i="2"/>
  <c r="AG30" i="2"/>
  <c r="AH30" i="2"/>
  <c r="AI30" i="2"/>
  <c r="W32" i="2"/>
  <c r="X32" i="2"/>
  <c r="Y32" i="2"/>
  <c r="Z32" i="2"/>
  <c r="AA32" i="2"/>
  <c r="AB32" i="2"/>
  <c r="AC32" i="2"/>
  <c r="AD32" i="2"/>
  <c r="AE32" i="2"/>
  <c r="AF32" i="2"/>
  <c r="AG32" i="2"/>
  <c r="AH32" i="2"/>
  <c r="AI32" i="2"/>
  <c r="I44" i="2" l="1"/>
  <c r="U46" i="2"/>
  <c r="U45" i="2" s="1"/>
  <c r="Q46" i="2"/>
  <c r="Q45" i="2" s="1"/>
  <c r="T46" i="2"/>
  <c r="T45" i="2" s="1"/>
  <c r="S46" i="2"/>
  <c r="S45" i="2" s="1"/>
  <c r="P46" i="2"/>
  <c r="P45" i="2" s="1"/>
  <c r="R46" i="2"/>
  <c r="R45" i="2" s="1"/>
  <c r="M166" i="2"/>
  <c r="M172" i="2"/>
  <c r="AA181" i="2"/>
  <c r="X181" i="2"/>
  <c r="AF181" i="2"/>
  <c r="S181"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57" i="2"/>
  <c r="M78" i="2"/>
  <c r="M99" i="2"/>
  <c r="M120" i="2"/>
  <c r="M204" i="2"/>
  <c r="M141" i="2"/>
  <c r="M183" i="2"/>
  <c r="M162"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J195" i="2" s="1"/>
  <c r="I195" i="2"/>
  <c r="P1982" i="2"/>
  <c r="H1980" i="2"/>
  <c r="J1980" i="2" s="1"/>
  <c r="I1980" i="2"/>
  <c r="P2175" i="2"/>
  <c r="H2173" i="2"/>
  <c r="J2173" i="2" s="1"/>
  <c r="I2173" i="2"/>
  <c r="P640" i="2"/>
  <c r="H638" i="2"/>
  <c r="I638" i="2"/>
  <c r="J867" i="2"/>
  <c r="V181" i="2"/>
  <c r="AI181" i="2"/>
  <c r="P764" i="2"/>
  <c r="H762" i="2"/>
  <c r="J762" i="2" s="1"/>
  <c r="I762" i="2"/>
  <c r="H909" i="2"/>
  <c r="J909" i="2" s="1"/>
  <c r="P911" i="2"/>
  <c r="I909" i="2"/>
  <c r="P1415" i="2"/>
  <c r="H1413" i="2"/>
  <c r="I1413" i="2"/>
  <c r="H90" i="2"/>
  <c r="J90" i="2" s="1"/>
  <c r="P92" i="2"/>
  <c r="I90"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36" i="2"/>
  <c r="J136" i="2" s="1"/>
  <c r="P138" i="2"/>
  <c r="I136" i="2"/>
  <c r="H1455" i="2"/>
  <c r="J1455" i="2" s="1"/>
  <c r="P1457" i="2"/>
  <c r="I1455" i="2"/>
  <c r="P871" i="2"/>
  <c r="H869" i="2"/>
  <c r="J869" i="2" s="1"/>
  <c r="I869" i="2"/>
  <c r="U181" i="2"/>
  <c r="W181"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AB181" i="2"/>
  <c r="H2148" i="2"/>
  <c r="J2148" i="2" s="1"/>
  <c r="P2150" i="2"/>
  <c r="I2148" i="2"/>
  <c r="P808" i="2"/>
  <c r="H806" i="2"/>
  <c r="J806" i="2" s="1"/>
  <c r="I806" i="2"/>
  <c r="H111" i="2"/>
  <c r="J111" i="2" s="1"/>
  <c r="P113" i="2"/>
  <c r="I111" i="2"/>
  <c r="M1663" i="2"/>
  <c r="H216" i="2"/>
  <c r="P218" i="2"/>
  <c r="I216" i="2"/>
  <c r="P155" i="2"/>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AH181" i="2"/>
  <c r="I932" i="2"/>
  <c r="H1119" i="2"/>
  <c r="J1119" i="2" s="1"/>
  <c r="P1121" i="2"/>
  <c r="I1119" i="2"/>
  <c r="P1753" i="2"/>
  <c r="H1751" i="2"/>
  <c r="I1751" i="2"/>
  <c r="P1058" i="2"/>
  <c r="H1056" i="2"/>
  <c r="I1056" i="2"/>
  <c r="P365" i="2"/>
  <c r="H363" i="2"/>
  <c r="I363" i="2"/>
  <c r="P2003" i="2"/>
  <c r="H2001" i="2"/>
  <c r="J2001" i="2" s="1"/>
  <c r="I2001" i="2"/>
  <c r="P1709" i="2"/>
  <c r="H1707" i="2"/>
  <c r="J1707" i="2" s="1"/>
  <c r="I1707" i="2"/>
  <c r="P181" i="2"/>
  <c r="T181" i="2"/>
  <c r="H932" i="2"/>
  <c r="H1770" i="2"/>
  <c r="J1770" i="2" s="1"/>
  <c r="P1772" i="2"/>
  <c r="I1770" i="2"/>
  <c r="P1730" i="2"/>
  <c r="H1728" i="2"/>
  <c r="I1728" i="2"/>
  <c r="P2028" i="2"/>
  <c r="H2026" i="2"/>
  <c r="J2026" i="2" s="1"/>
  <c r="I2026" i="2"/>
  <c r="P1816" i="2"/>
  <c r="H1814" i="2"/>
  <c r="J1814" i="2" s="1"/>
  <c r="I1814" i="2"/>
  <c r="P1184" i="2"/>
  <c r="H1182" i="2"/>
  <c r="J1182" i="2" s="1"/>
  <c r="I1182" i="2"/>
  <c r="P302" i="2"/>
  <c r="H300" i="2"/>
  <c r="I300" i="2"/>
  <c r="H1394" i="2"/>
  <c r="P1396" i="2"/>
  <c r="I1394" i="2"/>
  <c r="AD181" i="2"/>
  <c r="AG181"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AC181" i="2"/>
  <c r="R181"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Z181" i="2"/>
  <c r="Q181"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71" i="2"/>
  <c r="H69" i="2"/>
  <c r="J69" i="2" s="1"/>
  <c r="I69"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Y181" i="2"/>
  <c r="M781" i="2"/>
  <c r="P577" i="2"/>
  <c r="H575" i="2"/>
  <c r="I575" i="2"/>
  <c r="H1875" i="2"/>
  <c r="J1875" i="2" s="1"/>
  <c r="P1877" i="2"/>
  <c r="I1875" i="2"/>
  <c r="Q1352" i="2"/>
  <c r="I1350" i="2"/>
  <c r="H1350" i="2"/>
  <c r="B15" i="2"/>
  <c r="U48" i="2" l="1"/>
  <c r="U47" i="2" s="1"/>
  <c r="T48" i="2"/>
  <c r="T47" i="2" s="1"/>
  <c r="I46" i="2"/>
  <c r="S48" i="2"/>
  <c r="S47" i="2" s="1"/>
  <c r="Q48" i="2"/>
  <c r="Q47" i="2" s="1"/>
  <c r="H46" i="2"/>
  <c r="J46" i="2" s="1"/>
  <c r="P48" i="2"/>
  <c r="R48" i="2"/>
  <c r="R47" i="2" s="1"/>
  <c r="AE601" i="2"/>
  <c r="AA601" i="2"/>
  <c r="T601" i="2"/>
  <c r="AD601" i="2"/>
  <c r="Z601" i="2"/>
  <c r="U601" i="2"/>
  <c r="AC601" i="2"/>
  <c r="AH601" i="2"/>
  <c r="Y601" i="2"/>
  <c r="AB601" i="2"/>
  <c r="AG601" i="2"/>
  <c r="AF601" i="2"/>
  <c r="V601" i="2"/>
  <c r="AA1042" i="2"/>
  <c r="J995" i="2"/>
  <c r="P451" i="2"/>
  <c r="H449" i="2"/>
  <c r="J449" i="2" s="1"/>
  <c r="I449" i="2"/>
  <c r="J405" i="2"/>
  <c r="P304" i="2"/>
  <c r="H302" i="2"/>
  <c r="J302" i="2" s="1"/>
  <c r="I302"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92" i="2"/>
  <c r="J92" i="2" s="1"/>
  <c r="P94" i="2"/>
  <c r="I92"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H155" i="2"/>
  <c r="J155" i="2" s="1"/>
  <c r="I155" i="2"/>
  <c r="H1331" i="2"/>
  <c r="J1331" i="2" s="1"/>
  <c r="P1333" i="2"/>
  <c r="I1331" i="2"/>
  <c r="H138" i="2"/>
  <c r="I138"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H71" i="2"/>
  <c r="J71" i="2" s="1"/>
  <c r="P73" i="2"/>
  <c r="I71"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S19" i="2"/>
  <c r="T19" i="2"/>
  <c r="U19" i="2"/>
  <c r="P47" i="2" l="1"/>
  <c r="R50" i="2" s="1"/>
  <c r="R49" i="2" s="1"/>
  <c r="H48" i="2"/>
  <c r="J48" i="2" s="1"/>
  <c r="S21" i="2"/>
  <c r="R21" i="2"/>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P75" i="2"/>
  <c r="H73" i="2"/>
  <c r="J73" i="2" s="1"/>
  <c r="I73"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747" i="2"/>
  <c r="H745" i="2"/>
  <c r="I745" i="2"/>
  <c r="H976" i="2"/>
  <c r="J976" i="2" s="1"/>
  <c r="P978" i="2"/>
  <c r="I976" i="2"/>
  <c r="J1457" i="2"/>
  <c r="J113" i="2"/>
  <c r="J911" i="2"/>
  <c r="J2150" i="2"/>
  <c r="H432" i="2"/>
  <c r="J432" i="2" s="1"/>
  <c r="I432"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J138" i="2"/>
  <c r="M130"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P96" i="2"/>
  <c r="H94" i="2"/>
  <c r="J94" i="2" s="1"/>
  <c r="I94"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T21" i="2"/>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U50" i="2" l="1"/>
  <c r="U49" i="2" s="1"/>
  <c r="T50" i="2"/>
  <c r="T49" i="2" s="1"/>
  <c r="S50" i="2"/>
  <c r="S49" i="2" s="1"/>
  <c r="I48" i="2"/>
  <c r="Q50" i="2"/>
  <c r="Q49" i="2" s="1"/>
  <c r="P50" i="2"/>
  <c r="W580" i="2"/>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96" i="2"/>
  <c r="J96" i="2" s="1"/>
  <c r="AH97" i="2" s="1"/>
  <c r="I96" i="2"/>
  <c r="H1881" i="2"/>
  <c r="J1881" i="2" s="1"/>
  <c r="R1882" i="2" s="1"/>
  <c r="I1881" i="2"/>
  <c r="H1608" i="2"/>
  <c r="I1608" i="2"/>
  <c r="M1783" i="2"/>
  <c r="AG1798" i="2"/>
  <c r="J2131" i="2"/>
  <c r="H1335" i="2"/>
  <c r="J1335" i="2" s="1"/>
  <c r="I1335" i="2"/>
  <c r="M712" i="2"/>
  <c r="H2049" i="2"/>
  <c r="I2049" i="2"/>
  <c r="Y874" i="2"/>
  <c r="J1207" i="2"/>
  <c r="H1545" i="2"/>
  <c r="J1545" i="2" s="1"/>
  <c r="I1545" i="2"/>
  <c r="M1684" i="2"/>
  <c r="AE139" i="2"/>
  <c r="Y139" i="2"/>
  <c r="AH139" i="2"/>
  <c r="T139" i="2"/>
  <c r="AB139" i="2"/>
  <c r="AF139" i="2"/>
  <c r="AC139" i="2"/>
  <c r="AD139" i="2"/>
  <c r="Q139" i="2"/>
  <c r="X139" i="2"/>
  <c r="P139" i="2"/>
  <c r="AA139" i="2"/>
  <c r="V139" i="2"/>
  <c r="Z139" i="2"/>
  <c r="M124" i="2"/>
  <c r="U139" i="2"/>
  <c r="R139" i="2"/>
  <c r="AG139" i="2"/>
  <c r="W139" i="2"/>
  <c r="AI139" i="2"/>
  <c r="S139"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H159" i="2"/>
  <c r="I159"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75" i="2"/>
  <c r="I75" i="2"/>
  <c r="H390" i="2"/>
  <c r="I390" i="2"/>
  <c r="M859" i="2"/>
  <c r="AF874" i="2"/>
  <c r="H537" i="2"/>
  <c r="J537" i="2" s="1"/>
  <c r="I537" i="2"/>
  <c r="W1273" i="2"/>
  <c r="M802" i="2"/>
  <c r="H1629" i="2"/>
  <c r="I1629" i="2"/>
  <c r="M23" i="2"/>
  <c r="O33" i="2"/>
  <c r="O32" i="2"/>
  <c r="O31" i="2"/>
  <c r="O30" i="2"/>
  <c r="O29" i="2"/>
  <c r="O28" i="2"/>
  <c r="O27" i="2"/>
  <c r="O26" i="2"/>
  <c r="O25" i="2"/>
  <c r="O24" i="2"/>
  <c r="O23" i="2"/>
  <c r="O22" i="2"/>
  <c r="P49" i="2" l="1"/>
  <c r="S52" i="2" s="1"/>
  <c r="S51" i="2" s="1"/>
  <c r="H50" i="2"/>
  <c r="J50" i="2" s="1"/>
  <c r="M676" i="2"/>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U286" i="2"/>
  <c r="T979" i="2"/>
  <c r="AA97" i="2"/>
  <c r="AC1063" i="2"/>
  <c r="AI286" i="2"/>
  <c r="V1987" i="2"/>
  <c r="AE1987" i="2"/>
  <c r="AI97" i="2"/>
  <c r="V1882" i="2"/>
  <c r="AG1420" i="2"/>
  <c r="W1420" i="2"/>
  <c r="Y97" i="2"/>
  <c r="S97" i="2"/>
  <c r="U97" i="2"/>
  <c r="M1999" i="2"/>
  <c r="AA1021" i="2"/>
  <c r="Z97" i="2"/>
  <c r="AF1294" i="2"/>
  <c r="Y1168" i="2"/>
  <c r="S685" i="2"/>
  <c r="AA1735" i="2"/>
  <c r="AE1294" i="2"/>
  <c r="V685" i="2"/>
  <c r="M1048" i="2"/>
  <c r="J75" i="2"/>
  <c r="M67"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R9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V286" i="2"/>
  <c r="M1768" i="2"/>
  <c r="AD97" i="2"/>
  <c r="M466" i="2"/>
  <c r="V2071" i="2"/>
  <c r="E3" i="10"/>
  <c r="U52" i="2" l="1"/>
  <c r="U51" i="2" s="1"/>
  <c r="T52" i="2"/>
  <c r="T51" i="2" s="1"/>
  <c r="I50" i="2"/>
  <c r="R52" i="2"/>
  <c r="R51" i="2" s="1"/>
  <c r="P52" i="2"/>
  <c r="Q52" i="2"/>
  <c r="Q51" i="2" s="1"/>
  <c r="Q2113" i="2"/>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J21" i="2"/>
  <c r="P51" i="2" l="1"/>
  <c r="T54" i="2" s="1"/>
  <c r="T53" i="2" s="1"/>
  <c r="H52" i="2"/>
  <c r="J52" i="2" s="1"/>
  <c r="U20" i="2"/>
  <c r="P20" i="2"/>
  <c r="Q20" i="2"/>
  <c r="R20" i="2"/>
  <c r="U54" i="2" l="1"/>
  <c r="U53" i="2" s="1"/>
  <c r="R54" i="2"/>
  <c r="R53" i="2" s="1"/>
  <c r="S54" i="2"/>
  <c r="S53" i="2" s="1"/>
  <c r="I52" i="2"/>
  <c r="P54" i="2"/>
  <c r="Q54" i="2"/>
  <c r="Q53" i="2" s="1"/>
  <c r="M45" i="2"/>
  <c r="M42" i="2" s="1"/>
  <c r="M36" i="2" s="1"/>
  <c r="M46" i="2"/>
  <c r="V20" i="2"/>
  <c r="H54" i="2" l="1"/>
  <c r="J54" i="2" s="1"/>
  <c r="S55" i="2" s="1"/>
  <c r="P53" i="2"/>
  <c r="I54" i="2" s="1"/>
  <c r="B5" i="12"/>
  <c r="E3" i="12"/>
  <c r="Y55" i="2" l="1"/>
  <c r="AA55" i="2"/>
  <c r="U55" i="2"/>
  <c r="AF55" i="2"/>
  <c r="AH55" i="2"/>
  <c r="AI55" i="2"/>
  <c r="R55" i="2"/>
  <c r="AG55" i="2"/>
  <c r="P55" i="2"/>
  <c r="M40" i="2"/>
  <c r="V55" i="2"/>
  <c r="W55" i="2"/>
  <c r="AD55" i="2"/>
  <c r="T55" i="2"/>
  <c r="AB55" i="2"/>
  <c r="X55" i="2"/>
  <c r="AC55" i="2"/>
  <c r="AE55" i="2"/>
  <c r="Z55" i="2"/>
  <c r="Q55" i="2"/>
  <c r="S20" i="2"/>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J15" i="2"/>
  <c r="B16" i="2"/>
  <c r="B17" i="2" l="1"/>
  <c r="B18" i="2" s="1"/>
  <c r="H21" i="2"/>
  <c r="M30" i="2"/>
  <c r="M29" i="2"/>
  <c r="M22" i="2"/>
  <c r="M28" i="2"/>
  <c r="M27" i="2"/>
  <c r="Y20" i="2"/>
  <c r="B19" i="2" l="1"/>
  <c r="B20" i="2" s="1"/>
  <c r="W20" i="2"/>
  <c r="X20" i="2"/>
  <c r="C17" i="2"/>
  <c r="C18" i="2" s="1"/>
  <c r="V23" i="2" l="1"/>
  <c r="V22" i="2" s="1"/>
  <c r="T23" i="2"/>
  <c r="T22" i="2" s="1"/>
  <c r="U23" i="2"/>
  <c r="U22" i="2" s="1"/>
  <c r="P23" i="2"/>
  <c r="P22" i="2" s="1"/>
  <c r="M26" i="2"/>
  <c r="S23" i="2"/>
  <c r="S22" i="2" s="1"/>
  <c r="R23" i="2"/>
  <c r="R22" i="2" s="1"/>
  <c r="Q23" i="2"/>
  <c r="Q22" i="2" s="1"/>
  <c r="I21" i="2"/>
  <c r="B21" i="2"/>
  <c r="C19" i="2"/>
  <c r="V25" i="2" l="1"/>
  <c r="V24" i="2" s="1"/>
  <c r="U25" i="2"/>
  <c r="U24" i="2" s="1"/>
  <c r="T25" i="2"/>
  <c r="T24" i="2" s="1"/>
  <c r="B22" i="2"/>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J36" i="2"/>
  <c r="B37" i="2"/>
  <c r="B38" i="2" s="1"/>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V27" i="2" s="1"/>
  <c r="V26" i="2" s="1"/>
  <c r="T27" i="2" l="1"/>
  <c r="T26" i="2" s="1"/>
  <c r="U27" i="2"/>
  <c r="U26" i="2" s="1"/>
  <c r="D37" i="2"/>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55"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J57" i="2"/>
  <c r="B58" i="2"/>
  <c r="B59" i="2" s="1"/>
  <c r="H58" i="2"/>
  <c r="H27" i="2"/>
  <c r="J27" i="2" s="1"/>
  <c r="P26" i="2"/>
  <c r="U29" i="2" l="1"/>
  <c r="U28" i="2" s="1"/>
  <c r="V29" i="2"/>
  <c r="V28" i="2" s="1"/>
  <c r="S29" i="2"/>
  <c r="S28" i="2" s="1"/>
  <c r="T29" i="2"/>
  <c r="T28" i="2" s="1"/>
  <c r="B60" i="2"/>
  <c r="B61" i="2"/>
  <c r="D57" i="2"/>
  <c r="C58" i="2"/>
  <c r="C59" i="2" s="1"/>
  <c r="E61" i="2"/>
  <c r="Q29" i="2"/>
  <c r="Q28" i="2" s="1"/>
  <c r="R29" i="2"/>
  <c r="R28" i="2" s="1"/>
  <c r="I27" i="2"/>
  <c r="P29" i="2"/>
  <c r="P28" i="2" s="1"/>
  <c r="V31" i="2" l="1"/>
  <c r="V30" i="2" s="1"/>
  <c r="U31" i="2"/>
  <c r="U30" i="2" s="1"/>
  <c r="T31" i="2"/>
  <c r="T30" i="2" s="1"/>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59" i="2"/>
  <c r="M76" i="2" s="1"/>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V33" i="2" l="1"/>
  <c r="V32" i="2" s="1"/>
  <c r="U33" i="2"/>
  <c r="U32" i="2" s="1"/>
  <c r="T33" i="2"/>
  <c r="T32" i="2" s="1"/>
  <c r="H78" i="2"/>
  <c r="C78" i="2"/>
  <c r="J78" i="2"/>
  <c r="H79"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97" i="2" s="1"/>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1" i="2" s="1"/>
  <c r="M25" i="2"/>
  <c r="J99" i="2" l="1"/>
  <c r="C99" i="2"/>
  <c r="H99" i="2"/>
  <c r="H100" i="2"/>
  <c r="B100" i="2"/>
  <c r="B101" i="2" s="1"/>
  <c r="M19" i="2"/>
  <c r="M15" i="2"/>
  <c r="T34" i="2"/>
  <c r="AE34" i="2"/>
  <c r="AH34" i="2"/>
  <c r="W34" i="2"/>
  <c r="AB34" i="2"/>
  <c r="AD34" i="2"/>
  <c r="U34" i="2"/>
  <c r="S34" i="2"/>
  <c r="AF34" i="2"/>
  <c r="Z34" i="2"/>
  <c r="AA34" i="2"/>
  <c r="AG34" i="2"/>
  <c r="AC34" i="2"/>
  <c r="V34" i="2"/>
  <c r="Y34" i="2"/>
  <c r="X34" i="2"/>
  <c r="AI34" i="2"/>
  <c r="R34" i="2"/>
  <c r="Q34"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J120" i="2"/>
  <c r="B121" i="2"/>
  <c r="B122" i="2" s="1"/>
  <c r="C6" i="11"/>
  <c r="C7" i="12"/>
  <c r="B8" i="12" s="1"/>
  <c r="B123" i="2" l="1"/>
  <c r="B124" i="2"/>
  <c r="E124" i="2"/>
  <c r="C121" i="2"/>
  <c r="C122" i="2" s="1"/>
  <c r="D120" i="2"/>
  <c r="C8" i="12"/>
  <c r="G6" i="11"/>
  <c r="I6" i="11"/>
  <c r="L6" i="11"/>
  <c r="B7" i="11"/>
  <c r="F6" i="11"/>
  <c r="H6"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J141" i="2"/>
  <c r="F7" i="11"/>
  <c r="I7" i="11"/>
  <c r="L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AJ8" i="12"/>
  <c r="AD8" i="12"/>
  <c r="Z8" i="12"/>
  <c r="N8" i="12"/>
  <c r="AB8" i="12"/>
  <c r="AF8" i="12"/>
  <c r="F9" i="11"/>
  <c r="H9" i="11"/>
  <c r="L9" i="11"/>
  <c r="I9" i="11"/>
  <c r="B10" i="11"/>
  <c r="I9" i="12"/>
  <c r="G9" i="12"/>
  <c r="H9" i="12"/>
  <c r="B10" i="12"/>
  <c r="F9" i="12"/>
  <c r="Y8" i="12" l="1"/>
  <c r="O8" i="12"/>
  <c r="AA8" i="12"/>
  <c r="AE8" i="12"/>
  <c r="AK8" i="12"/>
  <c r="U8" i="12"/>
  <c r="Q8" i="12"/>
  <c r="AG8" i="12"/>
  <c r="AC8" i="12"/>
  <c r="W8" i="12"/>
  <c r="S8" i="12"/>
  <c r="AI8" i="12"/>
  <c r="D10" i="12"/>
  <c r="C10" i="12"/>
  <c r="D10" i="11"/>
  <c r="C10" i="11"/>
  <c r="AH9" i="12"/>
  <c r="P9" i="12"/>
  <c r="AB9" i="12"/>
  <c r="AD9" i="12"/>
  <c r="T9" i="12"/>
  <c r="K9" i="12"/>
  <c r="Z9" i="12"/>
  <c r="N9" i="12"/>
  <c r="X9" i="12"/>
  <c r="AF9" i="12"/>
  <c r="R9" i="12"/>
  <c r="AJ9" i="12"/>
  <c r="AK9" i="12" l="1"/>
  <c r="S9" i="12"/>
  <c r="AG9" i="12"/>
  <c r="AI9" i="12"/>
  <c r="AA9" i="12"/>
  <c r="Y9" i="12"/>
  <c r="O9" i="12"/>
  <c r="U9" i="12"/>
  <c r="Q9" i="12"/>
  <c r="AE9" i="12"/>
  <c r="AC9" i="12"/>
  <c r="B11" i="12"/>
  <c r="G10" i="12"/>
  <c r="F10" i="12"/>
  <c r="I10" i="12"/>
  <c r="H10" i="12"/>
  <c r="J10" i="12"/>
  <c r="L10" i="11"/>
  <c r="I10" i="11"/>
  <c r="H10" i="11"/>
  <c r="G10" i="11"/>
  <c r="F10" i="11"/>
  <c r="B11" i="11"/>
  <c r="C11" i="11" s="1"/>
  <c r="C11" i="12"/>
  <c r="D11" i="12"/>
  <c r="F11" i="11" l="1"/>
  <c r="I11" i="11"/>
  <c r="L11" i="11"/>
  <c r="G11" i="11"/>
  <c r="H11" i="11"/>
  <c r="D11" i="11"/>
  <c r="E11" i="11" s="1"/>
  <c r="AA10" i="12"/>
  <c r="K10" i="12"/>
  <c r="V9" i="12" s="1"/>
  <c r="W9" i="12" s="1"/>
  <c r="W10" i="12" s="1"/>
  <c r="L10" i="12"/>
  <c r="B12" i="12"/>
  <c r="C12" i="12" s="1"/>
  <c r="H11" i="12"/>
  <c r="I11" i="12"/>
  <c r="E11" i="12"/>
  <c r="G11" i="12"/>
  <c r="F11" i="12"/>
  <c r="S10" i="12"/>
  <c r="AE10" i="12"/>
  <c r="O10" i="12"/>
  <c r="AI10" i="12"/>
  <c r="AC10" i="12"/>
  <c r="AG10" i="12"/>
  <c r="J11" i="12"/>
  <c r="Q10" i="12"/>
  <c r="AK10" i="12"/>
  <c r="Y10" i="12"/>
  <c r="U10" i="12"/>
  <c r="B12" i="11"/>
  <c r="D12" i="12" l="1"/>
  <c r="B13" i="12"/>
  <c r="F12" i="12"/>
  <c r="I12" i="12"/>
  <c r="G12" i="12"/>
  <c r="H12" i="12"/>
  <c r="K11" i="12"/>
  <c r="J12" i="12"/>
  <c r="V12" i="12" s="1"/>
  <c r="C12" i="11"/>
  <c r="D12" i="11"/>
  <c r="P10" i="12" l="1"/>
  <c r="AB10" i="12"/>
  <c r="AJ10" i="12"/>
  <c r="AH10" i="12"/>
  <c r="Z10" i="12"/>
  <c r="AF10" i="12"/>
  <c r="AD10" i="12"/>
  <c r="X10" i="12"/>
  <c r="N10" i="12"/>
  <c r="D13" i="12"/>
  <c r="T12" i="12"/>
  <c r="AA12" i="12"/>
  <c r="AB12" i="12"/>
  <c r="AJ12" i="12"/>
  <c r="C13" i="12"/>
  <c r="J13" i="12" s="1"/>
  <c r="N13" i="12" s="1"/>
  <c r="O13" i="12" s="1"/>
  <c r="AG12" i="12"/>
  <c r="AK12" i="12"/>
  <c r="Q12" i="12"/>
  <c r="AI12" i="12"/>
  <c r="AE12" i="12"/>
  <c r="AH12" i="12"/>
  <c r="S12" i="12"/>
  <c r="Y12" i="12"/>
  <c r="K12" i="12"/>
  <c r="P12" i="12"/>
  <c r="N12" i="12"/>
  <c r="R12" i="12"/>
  <c r="W12" i="12"/>
  <c r="X12" i="12"/>
  <c r="AC12" i="12"/>
  <c r="L12" i="11"/>
  <c r="I12" i="11"/>
  <c r="G12" i="11"/>
  <c r="H12" i="11"/>
  <c r="F12" i="11"/>
  <c r="AF12" i="12"/>
  <c r="AD12" i="12"/>
  <c r="U12" i="12"/>
  <c r="Z12" i="12"/>
  <c r="O12" i="12"/>
  <c r="B13" i="11"/>
  <c r="R10" i="12" l="1"/>
  <c r="B14" i="12"/>
  <c r="D14" i="12" s="1"/>
  <c r="E13" i="12"/>
  <c r="F13" i="12"/>
  <c r="H13" i="12"/>
  <c r="I13" i="12"/>
  <c r="G13" i="12"/>
  <c r="AD13" i="12"/>
  <c r="AE13" i="12" s="1"/>
  <c r="Z13" i="12"/>
  <c r="AA13" i="12" s="1"/>
  <c r="AF13" i="12"/>
  <c r="AG13" i="12" s="1"/>
  <c r="AB13" i="12"/>
  <c r="AC13" i="12" s="1"/>
  <c r="P13" i="12"/>
  <c r="Q13" i="12" s="1"/>
  <c r="X13" i="12"/>
  <c r="Y13" i="12" s="1"/>
  <c r="C14" i="12"/>
  <c r="J14" i="12" s="1"/>
  <c r="K13" i="12"/>
  <c r="T13" i="12"/>
  <c r="U13" i="12" s="1"/>
  <c r="L13" i="12"/>
  <c r="R13" i="12"/>
  <c r="S13" i="12" s="1"/>
  <c r="V13" i="12"/>
  <c r="W13" i="12" s="1"/>
  <c r="AJ13" i="12"/>
  <c r="AK13" i="12" s="1"/>
  <c r="AH13" i="12"/>
  <c r="AI13" i="12" s="1"/>
  <c r="D13" i="11"/>
  <c r="C13" i="11"/>
  <c r="T10" i="12" l="1"/>
  <c r="U14" i="12"/>
  <c r="Z14" i="12"/>
  <c r="O14" i="12"/>
  <c r="K14" i="12"/>
  <c r="Y14" i="12"/>
  <c r="AE14" i="12"/>
  <c r="N14" i="12"/>
  <c r="W14" i="12"/>
  <c r="AK14" i="12"/>
  <c r="AF14" i="12"/>
  <c r="R14" i="12"/>
  <c r="P14" i="12"/>
  <c r="AH14" i="12"/>
  <c r="AB14" i="12"/>
  <c r="AG14" i="12"/>
  <c r="AA14" i="12"/>
  <c r="L14" i="12"/>
  <c r="S14" i="12"/>
  <c r="AI14" i="12"/>
  <c r="G13" i="11"/>
  <c r="F13" i="11"/>
  <c r="E13" i="11"/>
  <c r="H13" i="11"/>
  <c r="L13" i="11"/>
  <c r="I13" i="11"/>
  <c r="V14" i="12"/>
  <c r="X14" i="12"/>
  <c r="Q14" i="12"/>
  <c r="B15" i="12"/>
  <c r="D15" i="12" s="1"/>
  <c r="E14" i="12"/>
  <c r="H14" i="12"/>
  <c r="I14" i="12"/>
  <c r="F14" i="12"/>
  <c r="AJ14" i="12"/>
  <c r="AC14" i="12"/>
  <c r="T14" i="12"/>
  <c r="AD14" i="12"/>
  <c r="B14" i="11"/>
  <c r="G14" i="12" s="1"/>
  <c r="V10" i="12" l="1"/>
  <c r="C15" i="12"/>
  <c r="B16" i="12" s="1"/>
  <c r="C14" i="11"/>
  <c r="D14" i="11"/>
  <c r="J15" i="12" l="1"/>
  <c r="AJ15" i="12" s="1"/>
  <c r="AK15" i="12" s="1"/>
  <c r="D16" i="12"/>
  <c r="C16" i="12"/>
  <c r="E16" i="12" s="1"/>
  <c r="I15" i="12"/>
  <c r="H15" i="12"/>
  <c r="F15" i="12"/>
  <c r="E15" i="12"/>
  <c r="G14" i="11"/>
  <c r="H14" i="11"/>
  <c r="I14" i="11"/>
  <c r="F14" i="11"/>
  <c r="L14" i="11"/>
  <c r="E14" i="11"/>
  <c r="B15" i="11"/>
  <c r="W15" i="12" l="1"/>
  <c r="R15" i="12"/>
  <c r="S15" i="12" s="1"/>
  <c r="P15" i="12"/>
  <c r="N15" i="12"/>
  <c r="O15" i="12" s="1"/>
  <c r="X15" i="12"/>
  <c r="Y15" i="12" s="1"/>
  <c r="AD15" i="12"/>
  <c r="AE15" i="12" s="1"/>
  <c r="AB15" i="12"/>
  <c r="K15" i="12"/>
  <c r="AC15" i="12"/>
  <c r="AF15" i="12"/>
  <c r="AG15" i="12" s="1"/>
  <c r="T15" i="12"/>
  <c r="U15" i="12"/>
  <c r="L15" i="12"/>
  <c r="Q15" i="12"/>
  <c r="V15" i="12"/>
  <c r="AH15" i="12"/>
  <c r="AI15" i="12" s="1"/>
  <c r="Z15" i="12"/>
  <c r="AA15" i="12" s="1"/>
  <c r="I16" i="12"/>
  <c r="F16" i="12"/>
  <c r="H16" i="12"/>
  <c r="B17" i="12"/>
  <c r="D17" i="12" s="1"/>
  <c r="J16" i="12"/>
  <c r="S16" i="12" s="1"/>
  <c r="G15" i="12"/>
  <c r="D15" i="11"/>
  <c r="C15" i="11"/>
  <c r="C17" i="12" l="1"/>
  <c r="B18" i="12" s="1"/>
  <c r="AI16" i="12"/>
  <c r="T16" i="12"/>
  <c r="AJ16" i="12"/>
  <c r="W16" i="12"/>
  <c r="Y16" i="12"/>
  <c r="AG16" i="12"/>
  <c r="AA16" i="12"/>
  <c r="U16" i="12"/>
  <c r="AF16" i="12"/>
  <c r="P16" i="12"/>
  <c r="AH16" i="12"/>
  <c r="V16" i="12"/>
  <c r="AD16" i="12"/>
  <c r="Z16" i="12"/>
  <c r="Q16" i="12"/>
  <c r="O16" i="12"/>
  <c r="N16" i="12"/>
  <c r="AK16" i="12"/>
  <c r="R16" i="12"/>
  <c r="K16" i="12"/>
  <c r="AC16" i="12" s="1"/>
  <c r="AB16" i="12"/>
  <c r="L16" i="12"/>
  <c r="X16" i="12"/>
  <c r="AE16" i="12"/>
  <c r="B16" i="11"/>
  <c r="C16" i="11" s="1"/>
  <c r="H15" i="11"/>
  <c r="I15" i="11"/>
  <c r="L15" i="11"/>
  <c r="G15" i="11"/>
  <c r="F15" i="11"/>
  <c r="E15" i="11"/>
  <c r="E17" i="12"/>
  <c r="F17" i="12"/>
  <c r="H17" i="12"/>
  <c r="I17" i="12"/>
  <c r="J17" i="12"/>
  <c r="D16" i="11" l="1"/>
  <c r="C18" i="12"/>
  <c r="J18" i="12" s="1"/>
  <c r="D18" i="12"/>
  <c r="U17" i="12"/>
  <c r="AK17" i="12"/>
  <c r="AG17" i="12"/>
  <c r="W17" i="12"/>
  <c r="AJ17" i="12"/>
  <c r="AD17" i="12"/>
  <c r="K17" i="12"/>
  <c r="AA17" i="12" s="1"/>
  <c r="X17" i="12"/>
  <c r="AB17" i="12"/>
  <c r="Q17" i="12"/>
  <c r="AI17" i="12"/>
  <c r="S17" i="12"/>
  <c r="V17" i="12"/>
  <c r="R17" i="12"/>
  <c r="T17" i="12"/>
  <c r="O17" i="12"/>
  <c r="AC17" i="12"/>
  <c r="Z17" i="12"/>
  <c r="P17" i="12"/>
  <c r="AE17" i="12"/>
  <c r="L17" i="12"/>
  <c r="AF17" i="12"/>
  <c r="Y17" i="12"/>
  <c r="N17" i="12"/>
  <c r="AH17" i="12"/>
  <c r="B17" i="11"/>
  <c r="G16" i="11"/>
  <c r="H16" i="11"/>
  <c r="F16" i="11"/>
  <c r="E16" i="11"/>
  <c r="I16" i="11"/>
  <c r="L16" i="11"/>
  <c r="G16" i="12"/>
  <c r="G17" i="12" l="1"/>
  <c r="V18" i="12"/>
  <c r="AI18" i="12"/>
  <c r="Z18" i="12"/>
  <c r="U18" i="12"/>
  <c r="X18" i="12"/>
  <c r="AH18" i="12"/>
  <c r="R18" i="12"/>
  <c r="W18" i="12"/>
  <c r="T18" i="12"/>
  <c r="K18" i="12"/>
  <c r="S18" i="12"/>
  <c r="AA18" i="12"/>
  <c r="AC18" i="12"/>
  <c r="AD18" i="12"/>
  <c r="AE18" i="12"/>
  <c r="O18" i="12"/>
  <c r="Q18" i="12"/>
  <c r="AF18" i="12"/>
  <c r="AB18" i="12"/>
  <c r="N18" i="12"/>
  <c r="P18" i="12"/>
  <c r="Y18" i="12"/>
  <c r="AJ18" i="12"/>
  <c r="AG18" i="12"/>
  <c r="L18" i="12"/>
  <c r="AK18" i="12"/>
  <c r="B19" i="12"/>
  <c r="H18" i="12"/>
  <c r="E18" i="12"/>
  <c r="I18" i="12"/>
  <c r="F18" i="12"/>
  <c r="C17" i="11"/>
  <c r="D17" i="11"/>
  <c r="D19" i="12" l="1"/>
  <c r="C19" i="12"/>
  <c r="B18" i="11"/>
  <c r="F17" i="11"/>
  <c r="L17" i="11"/>
  <c r="G17" i="11"/>
  <c r="H17" i="11"/>
  <c r="E17" i="11"/>
  <c r="I17" i="11"/>
  <c r="E19" i="12" l="1"/>
  <c r="C18" i="11"/>
  <c r="G18" i="12"/>
  <c r="D18" i="11"/>
  <c r="B20" i="12"/>
  <c r="H19" i="12"/>
  <c r="F19" i="12"/>
  <c r="I19" i="12"/>
  <c r="J19" i="12"/>
  <c r="AB19" i="12" l="1"/>
  <c r="AE19" i="12"/>
  <c r="X19" i="12"/>
  <c r="Y19" i="12" s="1"/>
  <c r="L19" i="12"/>
  <c r="AH19" i="12"/>
  <c r="AD19" i="12"/>
  <c r="Z19" i="12"/>
  <c r="R19" i="12"/>
  <c r="S19" i="12" s="1"/>
  <c r="Q19" i="12"/>
  <c r="U19" i="12"/>
  <c r="W19" i="12" s="1"/>
  <c r="AC19" i="12"/>
  <c r="N19" i="12"/>
  <c r="AA19" i="12"/>
  <c r="V19" i="12"/>
  <c r="AG19" i="12"/>
  <c r="AF19" i="12"/>
  <c r="K19" i="12"/>
  <c r="AI19" i="12"/>
  <c r="AK19" i="12" s="1"/>
  <c r="O19" i="12"/>
  <c r="T19" i="12"/>
  <c r="AJ19" i="12"/>
  <c r="P19" i="12"/>
  <c r="D20" i="12"/>
  <c r="C20" i="12"/>
  <c r="B19" i="11"/>
  <c r="E18" i="11"/>
  <c r="G18" i="11"/>
  <c r="F18" i="11"/>
  <c r="I18" i="11"/>
  <c r="H18" i="11"/>
  <c r="L18" i="11"/>
  <c r="C19" i="11" l="1"/>
  <c r="D19" i="11"/>
  <c r="G19" i="12"/>
  <c r="B21" i="12"/>
  <c r="I20" i="12"/>
  <c r="H20" i="12"/>
  <c r="F20" i="12"/>
  <c r="E20" i="12"/>
  <c r="J20" i="12"/>
  <c r="W20" i="12" l="1"/>
  <c r="AF20" i="12"/>
  <c r="AG20" i="12" s="1"/>
  <c r="V20" i="12"/>
  <c r="AI20" i="12"/>
  <c r="AD20" i="12"/>
  <c r="AE20" i="12" s="1"/>
  <c r="P20" i="12"/>
  <c r="Q20" i="12" s="1"/>
  <c r="O20" i="12"/>
  <c r="X20" i="12"/>
  <c r="Y20" i="12" s="1"/>
  <c r="AH20" i="12"/>
  <c r="N20" i="12"/>
  <c r="R20" i="12"/>
  <c r="T20" i="12"/>
  <c r="U20" i="12" s="1"/>
  <c r="AJ20" i="12"/>
  <c r="AK20" i="12" s="1"/>
  <c r="K20" i="12"/>
  <c r="AC20" i="12"/>
  <c r="Z20" i="12"/>
  <c r="AA20" i="12" s="1"/>
  <c r="L20" i="12"/>
  <c r="AB20" i="12"/>
  <c r="S20" i="12"/>
  <c r="C21" i="12"/>
  <c r="D21" i="12"/>
  <c r="B20" i="11"/>
  <c r="L19" i="11"/>
  <c r="E19" i="11"/>
  <c r="G19" i="11"/>
  <c r="I19" i="11"/>
  <c r="F19" i="11"/>
  <c r="H19" i="11"/>
  <c r="C20" i="11" l="1"/>
  <c r="D20" i="11"/>
  <c r="G20" i="12"/>
  <c r="B22" i="12"/>
  <c r="E21" i="12"/>
  <c r="F21" i="12"/>
  <c r="I21" i="12"/>
  <c r="H21" i="12"/>
  <c r="J21" i="12"/>
  <c r="D22" i="12" l="1"/>
  <c r="C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B21" i="11"/>
  <c r="G20" i="11"/>
  <c r="L20" i="11"/>
  <c r="E20" i="11"/>
  <c r="F20" i="11"/>
  <c r="H20" i="11"/>
  <c r="I20" i="11"/>
  <c r="B23" i="12" l="1"/>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I64" i="11"/>
  <c r="H64" i="11"/>
  <c r="G64" i="11"/>
  <c r="L64" i="11"/>
  <c r="F64" i="11"/>
  <c r="D65"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0" i="12" s="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L9" i="12" s="1"/>
  <c r="E9" i="12"/>
  <c r="G68" i="12" a="1"/>
  <c r="G68" i="12" s="1"/>
  <c r="E68" i="12"/>
  <c r="H68" i="12"/>
  <c r="I68" i="12"/>
  <c r="F68" i="12"/>
  <c r="B67" i="11"/>
  <c r="H66" i="11"/>
  <c r="I66" i="11"/>
  <c r="F66" i="11"/>
  <c r="G66" i="11"/>
  <c r="L66" i="11"/>
  <c r="E66" i="11"/>
  <c r="R68" i="12" l="1"/>
  <c r="S68" i="12" s="1"/>
  <c r="L8" i="12"/>
  <c r="L11" i="12" s="1"/>
  <c r="N11" i="12" s="1"/>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67" i="11"/>
  <c r="D67" i="11"/>
  <c r="E67" i="11" s="1"/>
  <c r="O11" i="12" l="1"/>
  <c r="P11" i="12"/>
  <c r="B68" i="11"/>
  <c r="H67" i="11"/>
  <c r="G67" i="11"/>
  <c r="F67" i="11"/>
  <c r="L67" i="11"/>
  <c r="I67" i="11"/>
  <c r="Q11" i="12" l="1"/>
  <c r="R11" i="12"/>
  <c r="D68" i="11"/>
  <c r="C68" i="11"/>
  <c r="S11" i="12" l="1"/>
  <c r="T11" i="12"/>
  <c r="E68" i="11"/>
  <c r="B69" i="11"/>
  <c r="G68" i="11"/>
  <c r="L68" i="11"/>
  <c r="I68" i="11"/>
  <c r="F68" i="11"/>
  <c r="H68" i="11"/>
  <c r="U11" i="12" l="1"/>
  <c r="V11" i="12"/>
  <c r="D69" i="11"/>
  <c r="C69" i="11"/>
  <c r="W11" i="12" l="1"/>
  <c r="X11" i="12"/>
  <c r="B70" i="11"/>
  <c r="F69" i="11"/>
  <c r="G69" i="11"/>
  <c r="L69" i="11"/>
  <c r="I69" i="11"/>
  <c r="H69" i="11"/>
  <c r="E69" i="11"/>
  <c r="Y11" i="12" l="1"/>
  <c r="Z11" i="12"/>
  <c r="D70" i="11"/>
  <c r="E70" i="11" s="1"/>
  <c r="C70" i="11"/>
  <c r="AA11" i="12" l="1"/>
  <c r="AB11" i="12"/>
  <c r="B71" i="11"/>
  <c r="I70" i="11"/>
  <c r="F70" i="11"/>
  <c r="G70" i="11"/>
  <c r="L70" i="11"/>
  <c r="H70" i="11"/>
  <c r="AC11" i="12" l="1"/>
  <c r="AD11" i="12"/>
  <c r="D71" i="11"/>
  <c r="C71" i="11"/>
  <c r="AE11" i="12" l="1"/>
  <c r="AF11" i="12"/>
  <c r="B72" i="11"/>
  <c r="I71" i="11"/>
  <c r="F71" i="11"/>
  <c r="H71" i="11"/>
  <c r="L71" i="11"/>
  <c r="G71" i="11"/>
  <c r="E71" i="11"/>
  <c r="AG11" i="12" l="1"/>
  <c r="AH11" i="12"/>
  <c r="C72" i="11"/>
  <c r="D72" i="11"/>
  <c r="E72" i="11" s="1"/>
  <c r="AI11" i="12" l="1"/>
  <c r="AJ11" i="12"/>
  <c r="AK11" i="12" s="1"/>
  <c r="B73" i="1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l="1"/>
  <c r="E10" i="11"/>
  <c r="J105" i="11"/>
  <c r="K105" i="11" s="1"/>
  <c r="J65" i="11"/>
  <c r="K65" i="11" s="1"/>
  <c r="J67" i="11"/>
  <c r="K67" i="11" s="1"/>
  <c r="J11" i="11"/>
  <c r="J12" i="11" s="1"/>
  <c r="J53" i="11"/>
  <c r="K53" i="11" s="1"/>
  <c r="J29" i="11"/>
  <c r="K29" i="11" s="1"/>
  <c r="J13" i="11"/>
  <c r="K13" i="11" s="1"/>
  <c r="J62" i="11"/>
  <c r="K62" i="11" s="1"/>
  <c r="J63" i="11"/>
  <c r="J64" i="11" s="1"/>
  <c r="K64" i="11" s="1"/>
  <c r="J6" i="11"/>
  <c r="K14" i="11"/>
  <c r="J17" i="11"/>
  <c r="K17" i="11" s="1"/>
  <c r="J31" i="11"/>
  <c r="K31" i="11" s="1"/>
  <c r="J8" i="11"/>
  <c r="K8" i="11" s="1"/>
  <c r="J16" i="11"/>
  <c r="K16" i="11" s="1"/>
  <c r="J7" i="11"/>
  <c r="J14" i="11"/>
  <c r="J57" i="11"/>
  <c r="K57" i="11" s="1"/>
  <c r="J41" i="11"/>
  <c r="K41" i="11" s="1"/>
  <c r="J59" i="11"/>
  <c r="K59" i="11" s="1"/>
  <c r="J40" i="11"/>
  <c r="K40" i="11" s="1"/>
  <c r="K20" i="11"/>
  <c r="J52" i="11"/>
  <c r="K52" i="11" s="1"/>
  <c r="J50" i="11"/>
  <c r="K50" i="11" s="1"/>
  <c r="J44" i="11"/>
  <c r="K44" i="11" s="1"/>
  <c r="J22" i="11"/>
  <c r="K22" i="11" s="1"/>
  <c r="J49" i="11"/>
  <c r="K49" i="11" s="1"/>
  <c r="J66" i="11"/>
  <c r="K66" i="11" s="1"/>
  <c r="K7" i="11"/>
  <c r="J23" i="11"/>
  <c r="K23" i="11" s="1"/>
  <c r="J20" i="11"/>
  <c r="J21" i="11" s="1"/>
  <c r="K21" i="11" s="1"/>
  <c r="K11" i="1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K12" i="1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J9" i="11" l="1"/>
  <c r="J10" i="11" s="1"/>
  <c r="K107" i="11"/>
  <c r="K18" i="11"/>
  <c r="C45" i="10"/>
  <c r="C74" i="10"/>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K9" i="11" l="1"/>
  <c r="K10" i="11" s="1"/>
  <c r="D7" i="10"/>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l="1" a="1"/>
  <c r="H59" i="10" s="1"/>
  <c r="I59" i="10"/>
  <c r="K59" i="10" a="1"/>
  <c r="K59" i="10" s="1"/>
  <c r="F59" i="10"/>
  <c r="N59" i="10"/>
  <c r="G59" i="10"/>
  <c r="J59" i="10"/>
  <c r="E98" i="10"/>
  <c r="E63" i="10"/>
  <c r="E71" i="10"/>
  <c r="E96" i="10"/>
  <c r="E65" i="10"/>
  <c r="E6" i="10"/>
  <c r="E20" i="10"/>
  <c r="E46" i="10"/>
  <c r="E85" i="10"/>
  <c r="E68" i="10"/>
  <c r="E22" i="10"/>
  <c r="E95" i="10"/>
  <c r="E44" i="10"/>
  <c r="E104" i="10"/>
  <c r="E80" i="10"/>
  <c r="E97" i="10"/>
  <c r="E52" i="10"/>
  <c r="E62" i="10"/>
  <c r="E18" i="10"/>
  <c r="E93" i="10"/>
  <c r="E40" i="10"/>
  <c r="E72" i="10"/>
  <c r="E42" i="10"/>
  <c r="E70" i="10"/>
  <c r="E48" i="10"/>
  <c r="E27" i="10"/>
  <c r="E12" i="10"/>
  <c r="E17" i="10"/>
  <c r="E10" i="10"/>
  <c r="E54" i="10"/>
  <c r="E103" i="10"/>
  <c r="E29" i="10"/>
  <c r="E83" i="10"/>
  <c r="E39" i="10"/>
  <c r="E75" i="10"/>
  <c r="E100" i="10"/>
  <c r="E64" i="10"/>
  <c r="E89" i="10"/>
  <c r="E43" i="10"/>
  <c r="E86" i="10"/>
  <c r="E81" i="10"/>
  <c r="E82" i="10"/>
  <c r="E38" i="10"/>
  <c r="E37" i="10"/>
  <c r="E77" i="10"/>
  <c r="E47" i="10"/>
  <c r="E51" i="10"/>
  <c r="E26" i="10"/>
  <c r="E7" i="10"/>
  <c r="E49" i="10"/>
  <c r="E24" i="10"/>
  <c r="E78" i="10"/>
  <c r="E57" i="10"/>
  <c r="E88" i="10"/>
  <c r="E50" i="10"/>
  <c r="E99" i="10"/>
  <c r="E55" i="10"/>
  <c r="E33" i="10"/>
  <c r="E84" i="10"/>
  <c r="E73" i="10"/>
  <c r="E58" i="10"/>
  <c r="E31" i="10"/>
  <c r="E53" i="10"/>
  <c r="E11" i="10"/>
  <c r="E32" i="10"/>
  <c r="E30" i="10"/>
  <c r="E35" i="10"/>
  <c r="E91" i="10"/>
  <c r="E16" i="10"/>
  <c r="E101" i="10"/>
  <c r="E79" i="10"/>
  <c r="E92" i="10"/>
  <c r="E41" i="10"/>
  <c r="E94" i="10"/>
  <c r="E61" i="10"/>
  <c r="E69" i="10"/>
  <c r="E25" i="10"/>
  <c r="E76" i="10"/>
  <c r="E66" i="10"/>
  <c r="E13" i="10"/>
  <c r="E15" i="10"/>
  <c r="E56" i="10"/>
  <c r="E102" i="10"/>
  <c r="E45" i="10"/>
  <c r="E8" i="10"/>
  <c r="E74" i="10"/>
  <c r="E19" i="10"/>
  <c r="E23" i="10"/>
  <c r="E28" i="10"/>
  <c r="E90" i="10"/>
  <c r="E60" i="10"/>
  <c r="E21" i="10"/>
  <c r="E36" i="10"/>
  <c r="E87" i="10"/>
  <c r="E67" i="10"/>
  <c r="E34" i="10"/>
  <c r="E14" i="10"/>
  <c r="E9" i="10"/>
  <c r="E105" i="10"/>
  <c r="F51" i="10" l="1"/>
  <c r="G51" i="10"/>
  <c r="H51" i="10" a="1"/>
  <c r="H51" i="10" s="1"/>
  <c r="L52" i="10" a="1"/>
  <c r="L52" i="10" s="1"/>
  <c r="M52" i="10"/>
  <c r="K51" i="10" a="1"/>
  <c r="K51" i="10" s="1"/>
  <c r="N51" i="10"/>
  <c r="I51" i="10"/>
  <c r="J51" i="10"/>
  <c r="G23" i="10"/>
  <c r="H23" i="10" a="1"/>
  <c r="H23" i="10" s="1"/>
  <c r="F23" i="10"/>
  <c r="M24" i="10"/>
  <c r="J23" i="10"/>
  <c r="I23" i="10"/>
  <c r="L24" i="10" a="1"/>
  <c r="L24" i="10" s="1"/>
  <c r="N23" i="10"/>
  <c r="K23" i="10" a="1"/>
  <c r="K23" i="10" s="1"/>
  <c r="H69" i="10" a="1"/>
  <c r="H69" i="10" s="1"/>
  <c r="I69" i="10"/>
  <c r="F69" i="10"/>
  <c r="L70" i="10" a="1"/>
  <c r="L70" i="10" s="1"/>
  <c r="G69" i="10"/>
  <c r="N69" i="10"/>
  <c r="M70" i="10"/>
  <c r="K69" i="10" a="1"/>
  <c r="K69" i="10" s="1"/>
  <c r="J69" i="10"/>
  <c r="F11" i="10"/>
  <c r="G11" i="10"/>
  <c r="L12" i="10" a="1"/>
  <c r="L12" i="10" s="1"/>
  <c r="J11" i="10"/>
  <c r="I11" i="10"/>
  <c r="H11" i="10" a="1"/>
  <c r="H11" i="10" s="1"/>
  <c r="M12" i="10"/>
  <c r="N11" i="10"/>
  <c r="K11" i="10" a="1"/>
  <c r="K11" i="10" s="1"/>
  <c r="J78" i="10"/>
  <c r="G78" i="10"/>
  <c r="N78" i="10"/>
  <c r="K78" i="10" a="1"/>
  <c r="K78" i="10" s="1"/>
  <c r="M79" i="10"/>
  <c r="F78" i="10"/>
  <c r="I78" i="10"/>
  <c r="H78" i="10" a="1"/>
  <c r="H78" i="10" s="1"/>
  <c r="L79" i="10" a="1"/>
  <c r="L79" i="10" s="1"/>
  <c r="K86" i="10" a="1"/>
  <c r="K86" i="10" s="1"/>
  <c r="F86" i="10"/>
  <c r="J86" i="10"/>
  <c r="G86" i="10"/>
  <c r="M87" i="10"/>
  <c r="L87" i="10" a="1"/>
  <c r="L87" i="10" s="1"/>
  <c r="I86" i="10"/>
  <c r="H86" i="10" a="1"/>
  <c r="H86" i="10" s="1"/>
  <c r="N86" i="10"/>
  <c r="J17" i="10"/>
  <c r="L18" i="10" a="1"/>
  <c r="L18" i="10" s="1"/>
  <c r="M18" i="10"/>
  <c r="G17" i="10"/>
  <c r="N17" i="10"/>
  <c r="F17" i="10"/>
  <c r="K17" i="10" a="1"/>
  <c r="K17" i="10" s="1"/>
  <c r="I17" i="10"/>
  <c r="H17" i="10" a="1"/>
  <c r="H17" i="10" s="1"/>
  <c r="G97" i="10"/>
  <c r="H97" i="10" a="1"/>
  <c r="H97" i="10" s="1"/>
  <c r="M98" i="10"/>
  <c r="K97" i="10" a="1"/>
  <c r="K97" i="10" s="1"/>
  <c r="I97" i="10"/>
  <c r="N97" i="10"/>
  <c r="J97" i="10"/>
  <c r="F97" i="10"/>
  <c r="L98" i="10" a="1"/>
  <c r="L98" i="10" s="1"/>
  <c r="H96" i="10" a="1"/>
  <c r="H96" i="10" s="1"/>
  <c r="I96" i="10"/>
  <c r="F96" i="10"/>
  <c r="N96" i="10"/>
  <c r="K96" i="10" a="1"/>
  <c r="K96" i="10" s="1"/>
  <c r="J96" i="10"/>
  <c r="M97" i="10"/>
  <c r="G96" i="10"/>
  <c r="L97" i="10" a="1"/>
  <c r="L97" i="10" s="1"/>
  <c r="N75" i="10"/>
  <c r="I75" i="10"/>
  <c r="G75" i="10"/>
  <c r="M76" i="10"/>
  <c r="J75" i="10"/>
  <c r="L76" i="10" a="1"/>
  <c r="L76" i="10" s="1"/>
  <c r="K75" i="10" a="1"/>
  <c r="K75" i="10" s="1"/>
  <c r="H75" i="10" a="1"/>
  <c r="H75" i="10" s="1"/>
  <c r="F75" i="10"/>
  <c r="I19" i="10"/>
  <c r="J19" i="10"/>
  <c r="G19" i="10"/>
  <c r="K19" i="10" a="1"/>
  <c r="K19" i="10" s="1"/>
  <c r="F19" i="10"/>
  <c r="N19" i="10"/>
  <c r="L20" i="10" a="1"/>
  <c r="L20" i="10" s="1"/>
  <c r="H19" i="10" a="1"/>
  <c r="H19" i="10" s="1"/>
  <c r="M20" i="10"/>
  <c r="F61" i="10"/>
  <c r="I61" i="10"/>
  <c r="N61" i="10"/>
  <c r="M62" i="10"/>
  <c r="K61" i="10" a="1"/>
  <c r="K61" i="10" s="1"/>
  <c r="L62" i="10" a="1"/>
  <c r="L62" i="10" s="1"/>
  <c r="G61" i="10"/>
  <c r="J61" i="10"/>
  <c r="H61" i="10" a="1"/>
  <c r="H61" i="10" s="1"/>
  <c r="K53" i="10" a="1"/>
  <c r="K53" i="10" s="1"/>
  <c r="H53" i="10" a="1"/>
  <c r="H53" i="10" s="1"/>
  <c r="F53" i="10"/>
  <c r="M54" i="10"/>
  <c r="L54" i="10" a="1"/>
  <c r="L54" i="10" s="1"/>
  <c r="I53" i="10"/>
  <c r="J53" i="10"/>
  <c r="N53" i="10"/>
  <c r="G53" i="10"/>
  <c r="I24" i="10"/>
  <c r="F24" i="10"/>
  <c r="N24" i="10"/>
  <c r="M25" i="10"/>
  <c r="L25" i="10" a="1"/>
  <c r="L25" i="10" s="1"/>
  <c r="G24" i="10"/>
  <c r="J24" i="10"/>
  <c r="H24" i="10" a="1"/>
  <c r="H24" i="10" s="1"/>
  <c r="K24" i="10" a="1"/>
  <c r="K24" i="10" s="1"/>
  <c r="G43" i="10"/>
  <c r="K43" i="10" a="1"/>
  <c r="K43" i="10" s="1"/>
  <c r="J43" i="10"/>
  <c r="M44" i="10"/>
  <c r="H43" i="10" a="1"/>
  <c r="H43" i="10" s="1"/>
  <c r="L44" i="10" a="1"/>
  <c r="L44" i="10" s="1"/>
  <c r="N43" i="10"/>
  <c r="I43" i="10"/>
  <c r="F43" i="10"/>
  <c r="M13" i="10"/>
  <c r="K12" i="10" a="1"/>
  <c r="K12" i="10" s="1"/>
  <c r="H12" i="10" a="1"/>
  <c r="H12" i="10" s="1"/>
  <c r="G12" i="10"/>
  <c r="N12" i="10"/>
  <c r="I12" i="10"/>
  <c r="L13" i="10" a="1"/>
  <c r="L13" i="10" s="1"/>
  <c r="J12" i="10"/>
  <c r="F12" i="10"/>
  <c r="K80" i="10" a="1"/>
  <c r="K80" i="10" s="1"/>
  <c r="I80" i="10"/>
  <c r="H80" i="10" a="1"/>
  <c r="H80" i="10" s="1"/>
  <c r="G80" i="10"/>
  <c r="L81" i="10" a="1"/>
  <c r="L81" i="10" s="1"/>
  <c r="M81"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M75" i="10"/>
  <c r="J74" i="10"/>
  <c r="N74" i="10"/>
  <c r="F74" i="10"/>
  <c r="L75" i="10" a="1"/>
  <c r="L75" i="10" s="1"/>
  <c r="K74" i="10" a="1"/>
  <c r="K74" i="10" s="1"/>
  <c r="I94" i="10"/>
  <c r="N94" i="10"/>
  <c r="J94" i="10"/>
  <c r="H94" i="10" a="1"/>
  <c r="H94" i="10" s="1"/>
  <c r="K94" i="10" a="1"/>
  <c r="K94" i="10" s="1"/>
  <c r="L95" i="10" a="1"/>
  <c r="L95" i="10" s="1"/>
  <c r="M95" i="10"/>
  <c r="F94" i="10"/>
  <c r="G94" i="10"/>
  <c r="J31" i="10"/>
  <c r="F31" i="10"/>
  <c r="N31" i="10"/>
  <c r="M32" i="10"/>
  <c r="G31" i="10"/>
  <c r="H31" i="10" a="1"/>
  <c r="H31" i="10" s="1"/>
  <c r="K31" i="10" a="1"/>
  <c r="K31" i="10" s="1"/>
  <c r="L32" i="10" a="1"/>
  <c r="L32" i="10" s="1"/>
  <c r="I31" i="10"/>
  <c r="J49" i="10"/>
  <c r="G49" i="10"/>
  <c r="H49" i="10" a="1"/>
  <c r="H49" i="10" s="1"/>
  <c r="M50" i="10"/>
  <c r="K49" i="10" a="1"/>
  <c r="K49" i="10" s="1"/>
  <c r="I49" i="10"/>
  <c r="N49" i="10"/>
  <c r="F49" i="10"/>
  <c r="L50" i="10" a="1"/>
  <c r="L50" i="10" s="1"/>
  <c r="G89" i="10"/>
  <c r="N89" i="10"/>
  <c r="F89" i="10"/>
  <c r="K89" i="10" a="1"/>
  <c r="K89" i="10" s="1"/>
  <c r="J89" i="10"/>
  <c r="L90" i="10" a="1"/>
  <c r="L90" i="10" s="1"/>
  <c r="M90" i="10"/>
  <c r="I89" i="10"/>
  <c r="H89" i="10" a="1"/>
  <c r="H89" i="10" s="1"/>
  <c r="N27" i="10"/>
  <c r="K27" i="10" a="1"/>
  <c r="K27" i="10" s="1"/>
  <c r="G27" i="10"/>
  <c r="L28" i="10" a="1"/>
  <c r="L28" i="10" s="1"/>
  <c r="I27" i="10"/>
  <c r="H27" i="10" a="1"/>
  <c r="H27" i="10" s="1"/>
  <c r="J27" i="10"/>
  <c r="M28" i="10"/>
  <c r="F27" i="10"/>
  <c r="J104" i="10"/>
  <c r="N104" i="10"/>
  <c r="I104" i="10"/>
  <c r="F104" i="10"/>
  <c r="M105" i="10"/>
  <c r="G104" i="10"/>
  <c r="K104" i="10" a="1"/>
  <c r="K104" i="10" s="1"/>
  <c r="L105" i="10" a="1"/>
  <c r="L105" i="10" s="1"/>
  <c r="H104" i="10" a="1"/>
  <c r="H104" i="10" s="1"/>
  <c r="I63" i="10"/>
  <c r="F63" i="10"/>
  <c r="K63" i="10" a="1"/>
  <c r="K63" i="10" s="1"/>
  <c r="J63" i="10"/>
  <c r="N63" i="10"/>
  <c r="H63" i="10" a="1"/>
  <c r="H63" i="10" s="1"/>
  <c r="L64" i="10" a="1"/>
  <c r="L64" i="10" s="1"/>
  <c r="G63" i="10"/>
  <c r="M64" i="10"/>
  <c r="I84" i="10"/>
  <c r="L85" i="10" a="1"/>
  <c r="L85" i="10" s="1"/>
  <c r="F84" i="10"/>
  <c r="M85" i="10"/>
  <c r="N84" i="10"/>
  <c r="H84" i="10" a="1"/>
  <c r="H84" i="10" s="1"/>
  <c r="K84" i="10" a="1"/>
  <c r="K84" i="10" s="1"/>
  <c r="J84" i="10"/>
  <c r="G84" i="10"/>
  <c r="M10" i="10"/>
  <c r="F9" i="10"/>
  <c r="N9" i="10"/>
  <c r="G9" i="10"/>
  <c r="H9" i="10" a="1"/>
  <c r="H9" i="10" s="1"/>
  <c r="L10" i="10" a="1"/>
  <c r="L10" i="10" s="1"/>
  <c r="I9" i="10"/>
  <c r="K9" i="10" a="1"/>
  <c r="K9" i="10" s="1"/>
  <c r="J9" i="10"/>
  <c r="L15" i="10" a="1"/>
  <c r="L15" i="10" s="1"/>
  <c r="I14" i="10"/>
  <c r="M15" i="10"/>
  <c r="N14" i="10"/>
  <c r="H14" i="10" a="1"/>
  <c r="H14" i="10" s="1"/>
  <c r="G14" i="10"/>
  <c r="F14" i="10"/>
  <c r="J14" i="10"/>
  <c r="K14" i="10" a="1"/>
  <c r="K14" i="10" s="1"/>
  <c r="I8" i="10"/>
  <c r="N8" i="10"/>
  <c r="H8" i="10" a="1"/>
  <c r="H8" i="10" s="1"/>
  <c r="L9" i="10" a="1"/>
  <c r="L9" i="10" s="1"/>
  <c r="K8" i="10" a="1"/>
  <c r="K8" i="10" s="1"/>
  <c r="J8" i="10"/>
  <c r="F8" i="10"/>
  <c r="G8" i="10"/>
  <c r="M9" i="10"/>
  <c r="J41" i="10"/>
  <c r="L42" i="10" a="1"/>
  <c r="L42" i="10" s="1"/>
  <c r="H41" i="10" a="1"/>
  <c r="H41" i="10" s="1"/>
  <c r="N41" i="10"/>
  <c r="M42" i="10"/>
  <c r="F41" i="10"/>
  <c r="G41" i="10"/>
  <c r="K41" i="10" a="1"/>
  <c r="K41" i="10" s="1"/>
  <c r="I41" i="10"/>
  <c r="G58" i="10"/>
  <c r="L59" i="10" a="1"/>
  <c r="L59" i="10" s="1"/>
  <c r="H58" i="10" a="1"/>
  <c r="H58" i="10" s="1"/>
  <c r="F58" i="10"/>
  <c r="I58" i="10"/>
  <c r="J58" i="10"/>
  <c r="N58" i="10"/>
  <c r="M59" i="10"/>
  <c r="K58" i="10" a="1"/>
  <c r="K58" i="10" s="1"/>
  <c r="N7" i="10"/>
  <c r="J7"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L99" i="10" a="1"/>
  <c r="L99"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I73" i="10"/>
  <c r="F73" i="10"/>
  <c r="N73" i="10"/>
  <c r="J73" i="10"/>
  <c r="L74" i="10" a="1"/>
  <c r="L74" i="10" s="1"/>
  <c r="H73" i="10" a="1"/>
  <c r="H73" i="10" s="1"/>
  <c r="K73" i="10" a="1"/>
  <c r="K73" i="10" s="1"/>
  <c r="G73" i="10"/>
  <c r="N26" i="10"/>
  <c r="J26" i="10"/>
  <c r="F26" i="10"/>
  <c r="L27" i="10" a="1"/>
  <c r="L27" i="10" s="1"/>
  <c r="H26" i="10" a="1"/>
  <c r="H26" i="10" s="1"/>
  <c r="I26" i="10"/>
  <c r="K26" i="10" a="1"/>
  <c r="K26" i="10" s="1"/>
  <c r="M27" i="10"/>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L96" i="10" a="1"/>
  <c r="L96" i="10" s="1"/>
  <c r="F95" i="10"/>
  <c r="M96" i="10"/>
  <c r="N95" i="10"/>
  <c r="J95" i="10"/>
  <c r="I95" i="10"/>
  <c r="H95" i="10" a="1"/>
  <c r="H95" i="10" s="1"/>
  <c r="G95" i="10"/>
  <c r="N42" i="10"/>
  <c r="M43" i="10"/>
  <c r="J42" i="10"/>
  <c r="H42" i="10" a="1"/>
  <c r="H42" i="10" s="1"/>
  <c r="I42" i="10"/>
  <c r="K42" i="10" a="1"/>
  <c r="K42" i="10" s="1"/>
  <c r="L43" i="10" a="1"/>
  <c r="L43" i="10" s="1"/>
  <c r="F42" i="10"/>
  <c r="G42" i="10"/>
  <c r="L102" i="10" a="1"/>
  <c r="L102" i="10" s="1"/>
  <c r="F101" i="10"/>
  <c r="M102" i="10"/>
  <c r="K101" i="10" a="1"/>
  <c r="K101" i="10" s="1"/>
  <c r="J101" i="10"/>
  <c r="N101" i="10"/>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G39" i="10"/>
  <c r="J39" i="10"/>
  <c r="F39" i="10"/>
  <c r="M40" i="10"/>
  <c r="K39" i="10" a="1"/>
  <c r="K39" i="10" s="1"/>
  <c r="L40" i="10" a="1"/>
  <c r="L40" i="10" s="1"/>
  <c r="N39" i="10"/>
  <c r="I39" i="10"/>
  <c r="H39" i="10" a="1"/>
  <c r="H39" i="10" s="1"/>
  <c r="N72" i="10"/>
  <c r="K72" i="10" a="1"/>
  <c r="K72" i="10" s="1"/>
  <c r="H72" i="10" a="1"/>
  <c r="H72" i="10" s="1"/>
  <c r="I72" i="10"/>
  <c r="G72" i="10"/>
  <c r="F72" i="10"/>
  <c r="L73" i="10" a="1"/>
  <c r="L73" i="10" s="1"/>
  <c r="M73" i="10"/>
  <c r="J72" i="10"/>
  <c r="I68" i="10"/>
  <c r="J68" i="10"/>
  <c r="H68" i="10" a="1"/>
  <c r="H68" i="10" s="1"/>
  <c r="K68" i="10" a="1"/>
  <c r="K68" i="10" s="1"/>
  <c r="L69" i="10" a="1"/>
  <c r="L69" i="10" s="1"/>
  <c r="M69" i="10"/>
  <c r="F68" i="10"/>
  <c r="G68" i="10"/>
  <c r="N68" i="10"/>
  <c r="I22" i="10"/>
  <c r="H22" i="10" a="1"/>
  <c r="H22" i="10" s="1"/>
  <c r="J22" i="10"/>
  <c r="K22" i="10" a="1"/>
  <c r="K22" i="10" s="1"/>
  <c r="L23" i="10" a="1"/>
  <c r="L23" i="10" s="1"/>
  <c r="G22" i="10"/>
  <c r="N22" i="10"/>
  <c r="M23" i="10"/>
  <c r="F22" i="10"/>
  <c r="F15" i="10"/>
  <c r="H15" i="10" a="1"/>
  <c r="H15" i="10" s="1"/>
  <c r="N15" i="10"/>
  <c r="I15" i="10"/>
  <c r="M16"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M14"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M30" i="10"/>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M19" i="10"/>
  <c r="I18" i="10"/>
  <c r="F18" i="10"/>
  <c r="H18" i="10" a="1"/>
  <c r="H18" i="10" s="1"/>
  <c r="K18" i="10" a="1"/>
  <c r="K18" i="10" s="1"/>
  <c r="J18" i="10"/>
  <c r="N18" i="10"/>
  <c r="G18" i="10"/>
  <c r="L19" i="10" a="1"/>
  <c r="L19" i="10" s="1"/>
  <c r="N20" i="10"/>
  <c r="G20" i="10"/>
  <c r="I20" i="10"/>
  <c r="H20" i="10" a="1"/>
  <c r="H20" i="10" s="1"/>
  <c r="J20" i="10"/>
  <c r="M21" i="10"/>
  <c r="F20" i="10"/>
  <c r="K20" i="10" a="1"/>
  <c r="K20" i="10" s="1"/>
  <c r="L21" i="10" a="1"/>
  <c r="L21" i="10" s="1"/>
  <c r="G67" i="10"/>
  <c r="H67" i="10" a="1"/>
  <c r="H67" i="10" s="1"/>
  <c r="L68" i="10" a="1"/>
  <c r="L68" i="10" s="1"/>
  <c r="M68" i="10"/>
  <c r="N67" i="10"/>
  <c r="F67" i="10"/>
  <c r="J67" i="10"/>
  <c r="I67" i="10"/>
  <c r="K67" i="10" a="1"/>
  <c r="K67" i="10" s="1"/>
  <c r="M88" i="10"/>
  <c r="F87" i="10"/>
  <c r="G87" i="10"/>
  <c r="J87" i="10"/>
  <c r="K87" i="10" a="1"/>
  <c r="K87" i="10" s="1"/>
  <c r="N87" i="10"/>
  <c r="I87" i="10"/>
  <c r="H87" i="10" a="1"/>
  <c r="H87" i="10" s="1"/>
  <c r="L88" i="10" a="1"/>
  <c r="L88" i="10" s="1"/>
  <c r="M17" i="10"/>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M7" i="10"/>
  <c r="L6" i="10" a="1"/>
  <c r="L6" i="10" s="1"/>
  <c r="K6" i="10" a="1"/>
  <c r="K6" i="10" s="1"/>
  <c r="F6" i="10"/>
  <c r="I6" i="10"/>
  <c r="J6" i="10"/>
  <c r="L7" i="10" a="1"/>
  <c r="L7" i="10" s="1"/>
  <c r="M6" i="10"/>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M22" i="10"/>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M29" i="10"/>
  <c r="K28" i="10" a="1"/>
  <c r="K28" i="10" s="1"/>
  <c r="N28" i="10"/>
  <c r="L26" i="10" a="1"/>
  <c r="L26" i="10" s="1"/>
  <c r="M26" i="10"/>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M11" i="10"/>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M8" i="10" l="1"/>
  <c r="O7" i="10"/>
  <c r="P7" i="10" s="1"/>
  <c r="O8" i="10" l="1"/>
  <c r="P8" i="10" l="1"/>
  <c r="O9" i="10"/>
  <c r="P9" i="10" l="1"/>
  <c r="O10" i="10"/>
  <c r="P10" i="10" l="1"/>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<sst xmlns="http://schemas.openxmlformats.org/spreadsheetml/2006/main" count="3467" uniqueCount="442">
  <si>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</si>
  <si>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</si>
  <si>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</si>
  <si>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</si>
  <si>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</si>
  <si>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</si>
  <si>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</si>
  <si>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</si>
  <si>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</si>
  <si>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</si>
  <si>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</si>
  <si>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</si>
  <si>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</si>
  <si>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</si>
  <si>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</si>
  <si>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</si>
  <si>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</si>
  <si>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</si>
  <si>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</si>
  <si>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</si>
  <si>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</si>
  <si>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</si>
  <si>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</si>
  <si>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</si>
  <si>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</si>
  <si>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</si>
  <si>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</si>
  <si>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</si>
  <si>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</si>
  <si>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</si>
  <si>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</si>
  <si>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</si>
  <si>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</si>
  <si>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</si>
  <si>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</si>
  <si>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</si>
  <si>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</si>
  <si>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</si>
  <si>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</si>
  <si>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</si>
  <si>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</si>
  <si>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</si>
  <si>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</si>
  <si>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</si>
  <si>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</si>
  <si>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</si>
  <si>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</si>
  <si>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</si>
  <si>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</si>
  <si>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</si>
  <si>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</si>
  <si>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</si>
  <si>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</si>
  <si>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</si>
  <si>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</si>
  <si>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</si>
  <si>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</si>
  <si>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</si>
  <si>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</si>
  <si>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</si>
  <si>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</si>
  <si>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</si>
  <si>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</si>
  <si>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</si>
  <si>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</si>
  <si>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</si>
  <si>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</si>
  <si>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</si>
  <si>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</si>
  <si>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</si>
  <si>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</si>
  <si>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</si>
  <si>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</si>
  <si>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</si>
  <si>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</si>
  <si>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</si>
  <si>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</si>
  <si>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</si>
  <si>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</si>
  <si>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</si>
  <si>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</si>
  <si>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</si>
  <si>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</si>
  <si>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</si>
  <si>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</si>
  <si>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</si>
  <si>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</si>
  <si>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</si>
  <si>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</si>
  <si>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</si>
  <si>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</si>
  <si>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</si>
  <si>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</si>
  <si>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</si>
  <si>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</si>
  <si>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</si>
  <si>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</si>
  <si>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</si>
  <si>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</si>
  <si>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</si>
  <si>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</si>
  <si>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</si>
  <si>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</si>
  <si>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</si>
  <si>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</si>
  <si>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</si>
  <si>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</si>
  <si>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</si>
  <si>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</si>
  <si>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</si>
  <si>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</si>
  <si>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</si>
  <si>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</si>
  <si>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</si>
  <si>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</si>
  <si>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</si>
  <si>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</si>
  <si>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</si>
  <si>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</si>
  <si>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</si>
  <si>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</si>
  <si>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</si>
  <si>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</si>
  <si>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</si>
  <si>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</si>
  <si>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</si>
  <si>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</si>
  <si>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</si>
  <si>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</si>
  <si>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</si>
  <si>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</si>
  <si>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</si>
  <si>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</si>
  <si>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</si>
  <si>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</si>
  <si>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</si>
  <si>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</si>
  <si>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</si>
  <si>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</si>
  <si>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</si>
  <si>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</si>
  <si>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</si>
  <si>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</si>
  <si>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</si>
  <si>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</si>
  <si>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</si>
  <si>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</si>
  <si>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</si>
  <si>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</si>
  <si>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</si>
  <si>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</si>
  <si>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</si>
  <si>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</si>
  <si>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</si>
  <si>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</si>
  <si>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</si>
  <si>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</si>
  <si>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</si>
  <si>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</si>
  <si>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</si>
  <si>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</si>
  <si>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</si>
  <si>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</si>
  <si>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</si>
  <si>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</si>
  <si>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</si>
  <si>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</si>
  <si>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</si>
  <si>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</si>
  <si>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</si>
  <si>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</si>
  <si>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</si>
  <si>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</si>
  <si>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</si>
  <si>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</si>
  <si>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</si>
  <si>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</si>
  <si>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</si>
  <si>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</si>
  <si>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</si>
  <si>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</si>
  <si>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</si>
  <si>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</si>
  <si>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</si>
  <si>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</si>
  <si>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</si>
  <si>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</si>
  <si>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</si>
  <si>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</si>
  <si>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</si>
  <si>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</si>
  <si>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</si>
  <si>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</si>
  <si>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</si>
  <si>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</si>
  <si>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</si>
  <si>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</si>
  <si>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</si>
  <si>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</si>
  <si>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</si>
  <si>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</si>
  <si>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</si>
  <si>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</si>
  <si>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</si>
  <si>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</si>
  <si>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</si>
  <si>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</si>
  <si>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</si>
  <si>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</si>
  <si>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</si>
  <si>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</si>
  <si>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</si>
  <si>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</si>
  <si>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</si>
  <si>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</si>
  <si>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</si>
  <si>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</si>
  <si>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</si>
  <si>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</si>
  <si>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</si>
  <si>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</si>
  <si>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</si>
  <si>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</si>
  <si>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</si>
  <si>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</si>
  <si>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</si>
  <si>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</si>
  <si>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</si>
  <si>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</si>
  <si>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</si>
  <si>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</si>
  <si>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</si>
  <si>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</si>
  <si>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</si>
  <si>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</si>
  <si>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</si>
  <si>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</si>
  <si>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</si>
  <si>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</si>
  <si>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</si>
  <si>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</si>
  <si>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</si>
  <si>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</si>
  <si>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</si>
  <si>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</si>
  <si>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</si>
  <si>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</si>
  <si>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</si>
  <si>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</si>
  <si>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</si>
  <si>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</si>
  <si>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</si>
  <si>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</si>
  <si>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</si>
  <si>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</si>
  <si>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</si>
  <si>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</si>
  <si>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</si>
  <si>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</si>
  <si>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</si>
  <si>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</si>
  <si>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</si>
  <si>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</si>
  <si>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</si>
  <si>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</si>
  <si>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</si>
  <si>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</si>
  <si>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</si>
  <si>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</si>
  <si>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</si>
  <si>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</si>
  <si>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</si>
  <si>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</si>
  <si>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</si>
  <si>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</si>
  <si>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</si>
  <si>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</si>
  <si>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</si>
  <si>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</si>
  <si>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</si>
  <si>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</si>
  <si>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</si>
  <si>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</si>
  <si>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</si>
  <si>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</si>
  <si>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</si>
  <si>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</si>
  <si>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</si>
  <si>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</si>
  <si>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</si>
  <si>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</si>
  <si>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</si>
  <si>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</si>
  <si>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</si>
  <si>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</si>
  <si>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</si>
  <si>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</si>
  <si>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</si>
  <si>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</si>
  <si>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</si>
  <si>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</si>
  <si>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</si>
  <si>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</si>
  <si>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</si>
  <si>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</si>
  <si>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</si>
  <si>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</si>
  <si>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</si>
  <si>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</si>
  <si>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</si>
  <si>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</si>
  <si>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</si>
  <si>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</si>
  <si>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</si>
  <si>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</si>
  <si>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</si>
  <si>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</si>
  <si>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</si>
  <si>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</si>
  <si>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</si>
  <si>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</si>
  <si>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</si>
  <si>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</si>
  <si>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</si>
  <si>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</si>
  <si>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</si>
  <si>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</si>
  <si>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</si>
  <si>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</si>
  <si>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</si>
  <si>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</si>
  <si>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</si>
  <si>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</si>
  <si>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</si>
  <si>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</si>
  <si>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</si>
  <si>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</si>
  <si>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</si>
  <si>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</si>
  <si>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</si>
  <si>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</si>
  <si>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</si>
  <si>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</si>
  <si>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</si>
  <si>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</si>
  <si>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</si>
  <si>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</si>
  <si>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</si>
  <si>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</si>
  <si>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</si>
  <si>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</si>
  <si>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</si>
  <si>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</si>
  <si>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</si>
  <si>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</si>
  <si>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</si>
  <si>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</si>
  <si>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</si>
  <si>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</si>
  <si>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</si>
  <si>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</si>
  <si>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</si>
  <si>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</si>
  <si>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</si>
  <si>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</si>
  <si>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</si>
  <si>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</si>
  <si>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</si>
  <si>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</si>
  <si>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</si>
  <si>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</si>
  <si>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</si>
  <si>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</si>
  <si>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</si>
  <si>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</si>
  <si>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</si>
  <si>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</si>
  <si>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</si>
  <si>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</si>
  <si>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</si>
  <si>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</si>
  <si>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</si>
  <si>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</si>
  <si>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</si>
  <si>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</si>
  <si>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</si>
  <si>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</si>
  <si>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</si>
  <si>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</si>
  <si>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</si>
  <si>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</si>
  <si>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</si>
  <si>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</si>
  <si>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</si>
  <si>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</si>
  <si>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</si>
  <si>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</si>
  <si>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</si>
  <si>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</si>
  <si>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</si>
  <si>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</si>
  <si>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</si>
  <si>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</si>
  <si>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</si>
  <si>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</si>
  <si>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</si>
  <si>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</si>
  <si>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</si>
  <si>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</si>
  <si>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</si>
  <si>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</si>
  <si>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</si>
  <si>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</si>
  <si>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</si>
  <si>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</si>
  <si>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</si>
  <si>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</si>
  <si>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</si>
  <si>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</si>
  <si>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</si>
  <si>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</si>
  <si>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</si>
  <si>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</si>
  <si>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</si>
  <si>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</si>
  <si>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</si>
  <si>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</si>
  <si>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</si>
  <si>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</si>
  <si>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</si>
  <si>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</si>
  <si>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</si>
  <si>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</si>
  <si>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UPFP-DLC</t>
  </si>
  <si>
    <t>25.0.000153512-1</t>
  </si>
  <si>
    <t>Serviços de limpeza e desinfecção de reservatórios de água potável.</t>
  </si>
  <si>
    <t>Laudo de qualidade da água, incluindo a mensuração da dureza da água, ph, íons cloreto, cobre, ferro, manganês e a carga microbiana nos pontos de enxágue da área de limpeza.</t>
  </si>
  <si>
    <t>Litro</t>
  </si>
  <si>
    <t>Ata PE 517/2024 - PMPA</t>
  </si>
  <si>
    <t>Preço Estimado</t>
  </si>
  <si>
    <t>LicitaCon</t>
  </si>
  <si>
    <t>Eduardo Evaristo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</si>
</sst>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1"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
      <sz val="10"/>
      <color rgb="FF000000"/>
      <name val="Arial"/>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95">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38" fillId="31" borderId="0" xfId="89" applyFont="1" applyFill="1" applyAlignment="1" applyProtection="1">
      <alignment horizontal="justify" vertical="top"/>
      <protection locked="0"/>
    </xf>
    <xf numFmtId="0" fontId="50" fillId="5" borderId="3" xfId="2" applyFont="1" applyFill="1" applyBorder="1" applyAlignment="1" applyProtection="1">
      <alignment horizontal="center"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5" fillId="5" borderId="6" xfId="2" applyFill="1" applyBorder="1" applyAlignment="1" applyProtection="1">
      <alignment horizontal="left" vertical="top" wrapText="1"/>
      <protection locked="0"/>
    </xf>
    <xf numFmtId="0" fontId="5" fillId="5" borderId="7" xfId="2" applyFill="1" applyBorder="1" applyAlignment="1" applyProtection="1">
      <alignment horizontal="left" vertical="top" wrapText="1"/>
      <protection locked="0"/>
    </xf>
    <xf numFmtId="0" fontId="5" fillId="5" borderId="0" xfId="2" applyFill="1" applyBorder="1" applyAlignment="1" applyProtection="1">
      <alignment horizontal="left" vertical="top" wrapText="1"/>
      <protection locked="0"/>
    </xf>
    <xf numFmtId="0" fontId="5" fillId="5" borderId="13" xfId="2" applyFill="1" applyBorder="1" applyAlignment="1" applyProtection="1">
      <alignment horizontal="left" vertical="top" wrapText="1"/>
      <protection locked="0"/>
    </xf>
    <xf numFmtId="0" fontId="5" fillId="5" borderId="8" xfId="2" applyFill="1" applyBorder="1" applyAlignment="1" applyProtection="1">
      <alignment horizontal="left" vertical="top" wrapText="1"/>
      <protection locked="0"/>
    </xf>
    <xf numFmtId="0" fontId="5" fillId="5" borderId="9" xfId="2" applyFill="1" applyBorder="1" applyAlignment="1" applyProtection="1">
      <alignment horizontal="left" vertical="top" wrapText="1"/>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cellXfs>
  <cellStyles count="123">
    <cellStyle name="20% - Accent1" xfId="10" xr:uid="{00000000-0005-0000-0000-000000000000}"/>
    <cellStyle name="20% - Accent1 2" xfId="101" xr:uid="{5609FE80-6471-4A91-A76A-E51A9A30C668}"/>
    <cellStyle name="20% - Accent2" xfId="13" xr:uid="{00000000-0005-0000-0000-000001000000}"/>
    <cellStyle name="20% - Accent3" xfId="14" xr:uid="{00000000-0005-0000-0000-000002000000}"/>
    <cellStyle name="20% - Accent4" xfId="15" xr:uid="{00000000-0005-0000-0000-000003000000}"/>
    <cellStyle name="20% - Accent5" xfId="16" xr:uid="{00000000-0005-0000-0000-000004000000}"/>
    <cellStyle name="20% - Accent6" xfId="17" xr:uid="{00000000-0005-0000-0000-000005000000}"/>
    <cellStyle name="20% - Ênfase1 2" xfId="18" xr:uid="{00000000-0005-0000-0000-000006000000}"/>
    <cellStyle name="20% - Ênfase2 2" xfId="19" xr:uid="{00000000-0005-0000-0000-000007000000}"/>
    <cellStyle name="20% - Ênfase3 2" xfId="20" xr:uid="{00000000-0005-0000-0000-000008000000}"/>
    <cellStyle name="20% - Ênfase4 2" xfId="21" xr:uid="{00000000-0005-0000-0000-000009000000}"/>
    <cellStyle name="20% - Ênfase5 2" xfId="22" xr:uid="{00000000-0005-0000-0000-00000A000000}"/>
    <cellStyle name="20% - Ênfase6 2" xfId="23" xr:uid="{00000000-0005-0000-0000-00000B000000}"/>
    <cellStyle name="40% - Accent1" xfId="24" xr:uid="{00000000-0005-0000-0000-00000C000000}"/>
    <cellStyle name="40% - Accent2" xfId="25" xr:uid="{00000000-0005-0000-0000-00000D000000}"/>
    <cellStyle name="40% - Accent3" xfId="26" xr:uid="{00000000-0005-0000-0000-00000E000000}"/>
    <cellStyle name="40% - Accent4" xfId="27" xr:uid="{00000000-0005-0000-0000-00000F000000}"/>
    <cellStyle name="40% - Accent5" xfId="28" xr:uid="{00000000-0005-0000-0000-000010000000}"/>
    <cellStyle name="40% - Accent6" xfId="29" xr:uid="{00000000-0005-0000-0000-000011000000}"/>
    <cellStyle name="40% - Ênfase1 2" xfId="30" xr:uid="{00000000-0005-0000-0000-000012000000}"/>
    <cellStyle name="40% - Ênfase2 2" xfId="31" xr:uid="{00000000-0005-0000-0000-000013000000}"/>
    <cellStyle name="40% - Ênfase3 2" xfId="32" xr:uid="{00000000-0005-0000-0000-000014000000}"/>
    <cellStyle name="40% - Ênfase4 2" xfId="33" xr:uid="{00000000-0005-0000-0000-000015000000}"/>
    <cellStyle name="40% - Ênfase5 2" xfId="34" xr:uid="{00000000-0005-0000-0000-000016000000}"/>
    <cellStyle name="40% - Ênfase6 2" xfId="35" xr:uid="{00000000-0005-0000-0000-000017000000}"/>
    <cellStyle name="60% - Accent1" xfId="1" xr:uid="{00000000-0005-0000-0000-000018000000}"/>
    <cellStyle name="60% - Accent1 2" xfId="102" xr:uid="{2EAEB131-6E59-4DBB-A582-B6DE6B01613E}"/>
    <cellStyle name="60% - Accent2" xfId="36" xr:uid="{00000000-0005-0000-0000-000019000000}"/>
    <cellStyle name="60% - Accent3" xfId="2" xr:uid="{00000000-0005-0000-0000-00001A000000}"/>
    <cellStyle name="60% - Accent3 2" xfId="103" xr:uid="{E6860D3C-F194-44CF-966B-25E920840EA9}"/>
    <cellStyle name="60% - Accent4" xfId="37" xr:uid="{00000000-0005-0000-0000-00001B000000}"/>
    <cellStyle name="60% - Accent5" xfId="38" xr:uid="{00000000-0005-0000-0000-00001C000000}"/>
    <cellStyle name="60% - Accent6" xfId="39" xr:uid="{00000000-0005-0000-0000-00001D000000}"/>
    <cellStyle name="60% - Ênfase1 2" xfId="40" xr:uid="{00000000-0005-0000-0000-00001E000000}"/>
    <cellStyle name="60% - Ênfase2 2" xfId="41" xr:uid="{00000000-0005-0000-0000-00001F000000}"/>
    <cellStyle name="60% - Ênfase3 2" xfId="42" xr:uid="{00000000-0005-0000-0000-000020000000}"/>
    <cellStyle name="60% - Ênfase4 2" xfId="43" xr:uid="{00000000-0005-0000-0000-000021000000}"/>
    <cellStyle name="60% - Ênfase5 2" xfId="44" xr:uid="{00000000-0005-0000-0000-000022000000}"/>
    <cellStyle name="60% - Ênfase6 2" xfId="45" xr:uid="{00000000-0005-0000-0000-000023000000}"/>
    <cellStyle name="Accent1" xfId="3" xr:uid="{00000000-0005-0000-0000-000024000000}"/>
    <cellStyle name="Accent1 2" xfId="104" xr:uid="{36CC90B1-E2B3-4CC0-B1F4-F67B7B498D83}"/>
    <cellStyle name="Accent2" xfId="46" xr:uid="{00000000-0005-0000-0000-000025000000}"/>
    <cellStyle name="Accent3" xfId="47" xr:uid="{00000000-0005-0000-0000-000026000000}"/>
    <cellStyle name="Accent4" xfId="48" xr:uid="{00000000-0005-0000-0000-000027000000}"/>
    <cellStyle name="Accent5" xfId="49" xr:uid="{00000000-0005-0000-0000-000028000000}"/>
    <cellStyle name="Accent6" xfId="50" xr:uid="{00000000-0005-0000-0000-000029000000}"/>
    <cellStyle name="Bad" xfId="51" xr:uid="{00000000-0005-0000-0000-00002A000000}"/>
    <cellStyle name="Bom 2" xfId="52" xr:uid="{00000000-0005-0000-0000-00002B000000}"/>
    <cellStyle name="Calculation" xfId="53" xr:uid="{00000000-0005-0000-0000-00002C000000}"/>
    <cellStyle name="Calculation 2" xfId="105" xr:uid="{AC600588-5DCF-4C12-9EA0-49BE6C44D4EF}"/>
    <cellStyle name="Calculation 3" xfId="114" xr:uid="{C99133A6-5277-420C-AD23-EA48F7B56B21}"/>
    <cellStyle name="Cálculo 2" xfId="54" xr:uid="{00000000-0005-0000-0000-00002D000000}"/>
    <cellStyle name="Cálculo 3" xfId="106" xr:uid="{5479EEA4-EED5-4F67-8E48-451725DBAECC}"/>
    <cellStyle name="Cálculo 4" xfId="115" xr:uid="{D5AB07F0-7490-45F5-A652-841C77C4A871}"/>
    <cellStyle name="Célula de Verificação 2" xfId="55" xr:uid="{00000000-0005-0000-0000-00002E000000}"/>
    <cellStyle name="Célula Vinculada 2" xfId="56" xr:uid="{00000000-0005-0000-0000-00002F000000}"/>
    <cellStyle name="Check Cell" xfId="57" xr:uid="{00000000-0005-0000-0000-000030000000}"/>
    <cellStyle name="Ênfase1 2" xfId="58" xr:uid="{00000000-0005-0000-0000-000031000000}"/>
    <cellStyle name="Ênfase2 2" xfId="59" xr:uid="{00000000-0005-0000-0000-000032000000}"/>
    <cellStyle name="Ênfase3 2" xfId="60" xr:uid="{00000000-0005-0000-0000-000033000000}"/>
    <cellStyle name="Ênfase4 2" xfId="61" xr:uid="{00000000-0005-0000-0000-000034000000}"/>
    <cellStyle name="Ênfase5 2" xfId="62" xr:uid="{00000000-0005-0000-0000-000035000000}"/>
    <cellStyle name="Ênfase6 2" xfId="63" xr:uid="{00000000-0005-0000-0000-000036000000}"/>
    <cellStyle name="Entrada 2" xfId="64" xr:uid="{00000000-0005-0000-0000-000037000000}"/>
    <cellStyle name="Entrada 3" xfId="107" xr:uid="{CBDF1EA8-B140-45DD-A1D0-E99242B24D84}"/>
    <cellStyle name="Entrada 4" xfId="116" xr:uid="{50229279-88A8-40C9-8DE7-4D3622468F20}"/>
    <cellStyle name="Explanatory Text" xfId="65" xr:uid="{00000000-0005-0000-0000-000038000000}"/>
    <cellStyle name="Good" xfId="66" xr:uid="{00000000-0005-0000-0000-000039000000}"/>
    <cellStyle name="Heading 1" xfId="67" xr:uid="{00000000-0005-0000-0000-00003A000000}"/>
    <cellStyle name="Heading 2" xfId="68" xr:uid="{00000000-0005-0000-0000-00003B000000}"/>
    <cellStyle name="Heading 3" xfId="69" xr:uid="{00000000-0005-0000-0000-00003C000000}"/>
    <cellStyle name="Heading 4" xfId="70" xr:uid="{00000000-0005-0000-0000-00003D000000}"/>
    <cellStyle name="Hiperlink" xfId="11" builtinId="8"/>
    <cellStyle name="Hiperlink 2" xfId="93" xr:uid="{00000000-0005-0000-0000-00003F000000}"/>
    <cellStyle name="Input" xfId="71" xr:uid="{00000000-0005-0000-0000-000040000000}"/>
    <cellStyle name="Input 2" xfId="108" xr:uid="{8A55410B-C843-4741-9696-553C4ED60FCB}"/>
    <cellStyle name="Input 3" xfId="117" xr:uid="{C0B72EEE-9E8D-452D-99A6-0926CD114714}"/>
    <cellStyle name="Linked Cell" xfId="72" xr:uid="{00000000-0005-0000-0000-000041000000}"/>
    <cellStyle name="Moeda" xfId="4" builtinId="4"/>
    <cellStyle name="Moeda 2" xfId="5" xr:uid="{00000000-0005-0000-0000-000043000000}"/>
    <cellStyle name="Moeda 2 2" xfId="92" xr:uid="{00000000-0005-0000-0000-000044000000}"/>
    <cellStyle name="Moeda 2 2 2" xfId="99" xr:uid="{00000000-0005-0000-0000-000045000000}"/>
    <cellStyle name="Moeda 2 3" xfId="97" xr:uid="{00000000-0005-0000-0000-000046000000}"/>
    <cellStyle name="Moeda 3" xfId="95" xr:uid="{00000000-0005-0000-0000-000047000000}"/>
    <cellStyle name="Moeda 4" xfId="96" xr:uid="{00000000-0005-0000-0000-000048000000}"/>
    <cellStyle name="Neutral" xfId="73" xr:uid="{00000000-0005-0000-0000-000049000000}"/>
    <cellStyle name="Normal" xfId="0" builtinId="0"/>
    <cellStyle name="Normal 2" xfId="6" xr:uid="{00000000-0005-0000-0000-00004B000000}"/>
    <cellStyle name="Normal 2 2" xfId="74" xr:uid="{00000000-0005-0000-0000-00004C000000}"/>
    <cellStyle name="Normal 2 3" xfId="90" xr:uid="{00000000-0005-0000-0000-00004D000000}"/>
    <cellStyle name="Normal 3" xfId="7" xr:uid="{00000000-0005-0000-0000-00004E000000}"/>
    <cellStyle name="Normal 4" xfId="12" xr:uid="{00000000-0005-0000-0000-00004F000000}"/>
    <cellStyle name="Normal 5" xfId="89" xr:uid="{00000000-0005-0000-0000-000050000000}"/>
    <cellStyle name="Nota 2" xfId="75" xr:uid="{00000000-0005-0000-0000-000051000000}"/>
    <cellStyle name="Nota 3" xfId="109" xr:uid="{2C9624B9-8AAE-49C0-B882-2685CD5DBE79}"/>
    <cellStyle name="Nota 4" xfId="118" xr:uid="{2299DDDE-11A4-4E95-BEAA-22011837F80D}"/>
    <cellStyle name="Note" xfId="76" xr:uid="{00000000-0005-0000-0000-000052000000}"/>
    <cellStyle name="Note 2" xfId="110" xr:uid="{F7EF3594-EF52-42DB-BA46-029D6E316139}"/>
    <cellStyle name="Note 3" xfId="119" xr:uid="{8C207320-BBD4-4ACD-851C-C28405EEFC4D}"/>
    <cellStyle name="Output" xfId="77" xr:uid="{00000000-0005-0000-0000-000053000000}"/>
    <cellStyle name="Output 2" xfId="111" xr:uid="{5C1ECF8D-4ADD-4F1C-8F51-CECB6989A59E}"/>
    <cellStyle name="Output 3" xfId="120" xr:uid="{5156CC4A-7E57-4278-8FFD-C4655759C09E}"/>
    <cellStyle name="Porcentagem" xfId="8" builtinId="5"/>
    <cellStyle name="Porcentagem 2" xfId="91" xr:uid="{00000000-0005-0000-0000-000055000000}"/>
    <cellStyle name="Porcentagem 3" xfId="94" xr:uid="{00000000-0005-0000-0000-000056000000}"/>
    <cellStyle name="Saída 2" xfId="78" xr:uid="{00000000-0005-0000-0000-000057000000}"/>
    <cellStyle name="Saída 3" xfId="112" xr:uid="{7141D89C-D31E-4F86-B43A-084B40DF100C}"/>
    <cellStyle name="Saída 4" xfId="121" xr:uid="{654F2C02-FA5B-4A11-9830-FB3A311A1F21}"/>
    <cellStyle name="Texto de Aviso 2" xfId="79" xr:uid="{00000000-0005-0000-0000-000058000000}"/>
    <cellStyle name="Texto Explicativo 2" xfId="80" xr:uid="{00000000-0005-0000-0000-000059000000}"/>
    <cellStyle name="Title" xfId="81" xr:uid="{00000000-0005-0000-0000-00005A000000}"/>
    <cellStyle name="Título 1 2" xfId="83" xr:uid="{00000000-0005-0000-0000-00005B000000}"/>
    <cellStyle name="Título 2 2" xfId="84" xr:uid="{00000000-0005-0000-0000-00005C000000}"/>
    <cellStyle name="Título 3 2" xfId="85" xr:uid="{00000000-0005-0000-0000-00005D000000}"/>
    <cellStyle name="Título 4 2" xfId="86" xr:uid="{00000000-0005-0000-0000-00005E000000}"/>
    <cellStyle name="Título 5" xfId="82" xr:uid="{00000000-0005-0000-0000-00005F000000}"/>
    <cellStyle name="Total 2" xfId="87" xr:uid="{00000000-0005-0000-0000-000060000000}"/>
    <cellStyle name="Total 3" xfId="113" xr:uid="{163FF561-686B-42D2-A074-DFBAF9E19138}"/>
    <cellStyle name="Total 4" xfId="122" xr:uid="{7F4CF826-5B09-4BD7-A464-19D7C7EA37FA}"/>
    <cellStyle name="Vírgula" xfId="100" builtinId="3"/>
    <cellStyle name="Vírgula 2" xfId="9" xr:uid="{00000000-0005-0000-0000-000062000000}"/>
    <cellStyle name="Vírgula 2 2" xfId="98" xr:uid="{00000000-0005-0000-0000-000063000000}"/>
    <cellStyle name="Warning Text" xfId="88" xr:uid="{00000000-0005-0000-0000-000064000000}"/>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A1:K32"/>
  <sheetViews>
    <sheetView workbookViewId="0">
      <selection activeCell="H5" sqref="H5:J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xr:uid="{00000000-0009-0000-0000-000000000000}"/>
  <sortState xmlns:xlrd2="http://schemas.microsoft.com/office/spreadsheetml/2017/richdata2"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76"/>
  <sheetViews>
    <sheetView showGridLines="0" zoomScale="85" zoomScaleNormal="85" workbookViewId="0">
      <selection activeCell="H36" sqref="H36"/>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25.710937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16" width="23.5703125" style="121" bestFit="1" customWidth="1"/>
    <col min="17"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20" t="str">
        <f>CONCATENATE("PREFEITURA MUNICIPAL DE PORTO ALEGRE
",H5,"
MAPA DE PREÇOS - ", UPPER(TEXT(MAX('Tabela de Apoio'!A:A),"MMM/AA")))</f>
        <v>PREFEITURA MUNICIPAL DE PORTO ALEGRE
SECRETARIA MUNICIPAL DE PLANEJAMENTO E GESTÃO (SMPG)
MAPA DE PREÇOS - OUT/25</v>
      </c>
      <c r="F2" s="220"/>
      <c r="G2" s="220"/>
      <c r="H2" s="220"/>
      <c r="I2" s="220"/>
      <c r="J2" s="220"/>
      <c r="K2" s="220"/>
      <c r="L2" s="220"/>
      <c r="M2" s="220"/>
      <c r="N2" s="220"/>
      <c r="O2" s="220"/>
      <c r="P2" s="220"/>
      <c r="Q2" s="220"/>
      <c r="R2" s="220"/>
      <c r="S2" s="220"/>
      <c r="T2" s="220"/>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7" t="s">
        <v>326</v>
      </c>
      <c r="F4" s="218"/>
      <c r="G4" s="218"/>
      <c r="H4" s="218"/>
      <c r="I4" s="218"/>
      <c r="J4" s="219"/>
      <c r="K4" s="95"/>
      <c r="L4" s="218" t="s">
        <v>325</v>
      </c>
      <c r="M4" s="218"/>
      <c r="N4" s="218"/>
      <c r="O4" s="218"/>
      <c r="P4" s="219"/>
      <c r="Q4" s="98"/>
      <c r="R4" s="209" t="s">
        <v>14</v>
      </c>
      <c r="S4" s="209"/>
      <c r="T4" s="209"/>
      <c r="U4" s="209"/>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8" t="s">
        <v>327</v>
      </c>
      <c r="F5" s="208"/>
      <c r="G5" s="208"/>
      <c r="H5" s="221" t="s">
        <v>406</v>
      </c>
      <c r="I5" s="221"/>
      <c r="J5" s="221"/>
      <c r="K5" s="141"/>
      <c r="L5" s="207" t="s">
        <v>321</v>
      </c>
      <c r="M5" s="208"/>
      <c r="N5" s="208"/>
      <c r="O5" s="222" t="s">
        <v>433</v>
      </c>
      <c r="P5" s="223"/>
      <c r="Q5" s="98"/>
      <c r="R5" s="226" t="s">
        <v>383</v>
      </c>
      <c r="S5" s="226"/>
      <c r="T5" s="226"/>
      <c r="U5" s="226"/>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8" t="s">
        <v>320</v>
      </c>
      <c r="F6" s="208"/>
      <c r="G6" s="208"/>
      <c r="H6" s="225"/>
      <c r="I6" s="225"/>
      <c r="J6" s="225"/>
      <c r="K6" s="142"/>
      <c r="L6" s="207" t="s">
        <v>352</v>
      </c>
      <c r="M6" s="208"/>
      <c r="N6" s="208"/>
      <c r="O6" s="222" t="s">
        <v>441</v>
      </c>
      <c r="P6" s="223"/>
      <c r="Q6" s="98"/>
      <c r="R6" s="226"/>
      <c r="S6" s="226"/>
      <c r="T6" s="226"/>
      <c r="U6" s="226"/>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8" t="s">
        <v>322</v>
      </c>
      <c r="F7" s="208"/>
      <c r="G7" s="208"/>
      <c r="H7" s="221" t="s">
        <v>434</v>
      </c>
      <c r="I7" s="221"/>
      <c r="J7" s="221"/>
      <c r="K7" s="141"/>
      <c r="L7" s="207" t="s">
        <v>351</v>
      </c>
      <c r="M7" s="208"/>
      <c r="N7" s="208"/>
      <c r="O7" s="222">
        <v>1588583</v>
      </c>
      <c r="P7" s="223"/>
      <c r="Q7" s="98"/>
      <c r="R7" s="226"/>
      <c r="S7" s="226"/>
      <c r="T7" s="226"/>
      <c r="U7" s="226"/>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8" t="s">
        <v>33</v>
      </c>
      <c r="F8" s="208"/>
      <c r="G8" s="208"/>
      <c r="H8" s="211">
        <v>2</v>
      </c>
      <c r="I8" s="212"/>
      <c r="J8" s="213"/>
      <c r="K8" s="141"/>
      <c r="L8" s="214" t="s">
        <v>301</v>
      </c>
      <c r="M8" s="215"/>
      <c r="N8" s="216"/>
      <c r="O8" s="228">
        <v>45989</v>
      </c>
      <c r="P8" s="229"/>
      <c r="Q8" s="97"/>
      <c r="R8" s="227" t="s">
        <v>379</v>
      </c>
      <c r="S8" s="227"/>
      <c r="T8" s="227"/>
      <c r="U8" s="227"/>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8" t="s">
        <v>350</v>
      </c>
      <c r="F9" s="208"/>
      <c r="G9" s="208"/>
      <c r="H9" s="210">
        <f>SUMIF(L:L,"TOTAL ITEM",M:M)</f>
        <v>806427.32</v>
      </c>
      <c r="I9" s="210"/>
      <c r="J9" s="210"/>
      <c r="K9" s="141"/>
      <c r="L9" s="217"/>
      <c r="M9" s="218"/>
      <c r="N9" s="219"/>
      <c r="O9" s="230"/>
      <c r="P9" s="231"/>
      <c r="Q9" s="97"/>
      <c r="R9" s="227"/>
      <c r="S9" s="227"/>
      <c r="T9" s="227"/>
      <c r="U9" s="227"/>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09" t="s">
        <v>314</v>
      </c>
      <c r="F11" s="65"/>
      <c r="G11" s="209" t="s">
        <v>324</v>
      </c>
      <c r="H11" s="209"/>
      <c r="I11" s="209"/>
      <c r="J11" s="209"/>
      <c r="K11" s="65"/>
      <c r="L11" s="209" t="s">
        <v>10</v>
      </c>
      <c r="M11" s="209"/>
      <c r="N11" s="68"/>
      <c r="O11" s="224"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09"/>
      <c r="F12" s="65"/>
      <c r="G12" s="209"/>
      <c r="H12" s="209"/>
      <c r="I12" s="209"/>
      <c r="J12" s="209"/>
      <c r="K12" s="65"/>
      <c r="L12" s="209"/>
      <c r="M12" s="209"/>
      <c r="N12" s="69"/>
      <c r="O12" s="224"/>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83">
        <v>3222</v>
      </c>
      <c r="I15" s="181" t="s">
        <v>16</v>
      </c>
      <c r="J15" s="6">
        <f>INDEX('BASE FORMAÇÃO'!K:K,B15+1)</f>
        <v>0</v>
      </c>
      <c r="K15" s="65"/>
      <c r="L15" s="184" t="s">
        <v>10</v>
      </c>
      <c r="M15" s="186">
        <f>IF(OR(ISBLANK($O$8),ISBLANK($O$7),ISBLANK($H$8),ISBLANK($O$6),ISBLANK($O$5),ISBLANK($H$5)),"",IFERROR(IF(VLOOKUP(L15,L21:M30,2,FALSE)&lt;1,ROUND(VLOOKUP(L15,L21:M30,2,FALSE),4),ROUND(VLOOKUP(L15,L21:M30,2,FALSE),2)),""))</f>
        <v>8.2000000000000003E-2</v>
      </c>
      <c r="N15" s="69"/>
      <c r="O15" s="27" t="s">
        <v>17</v>
      </c>
      <c r="P15" s="113">
        <v>0.04</v>
      </c>
      <c r="Q15" s="113">
        <v>0.16</v>
      </c>
      <c r="R15" s="113">
        <v>0.02</v>
      </c>
      <c r="S15" s="113">
        <v>0.11</v>
      </c>
      <c r="T15" s="113">
        <v>0.22</v>
      </c>
      <c r="U15" s="105">
        <v>0.05</v>
      </c>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8">
        <f>D15</f>
        <v>1</v>
      </c>
      <c r="F16" s="92"/>
      <c r="G16" s="190" t="s">
        <v>1</v>
      </c>
      <c r="H16" s="193" t="s">
        <v>435</v>
      </c>
      <c r="I16" s="193"/>
      <c r="J16" s="194"/>
      <c r="K16" s="66"/>
      <c r="L16" s="185"/>
      <c r="M16" s="187"/>
      <c r="N16" s="70"/>
      <c r="O16" s="27" t="s">
        <v>13</v>
      </c>
      <c r="P16" s="122">
        <v>45686</v>
      </c>
      <c r="Q16" s="122">
        <v>45960</v>
      </c>
      <c r="R16" s="122">
        <v>45791</v>
      </c>
      <c r="S16" s="122">
        <v>45776</v>
      </c>
      <c r="T16" s="122">
        <v>45715</v>
      </c>
      <c r="U16" s="122">
        <v>45642</v>
      </c>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9"/>
      <c r="F17" s="93"/>
      <c r="G17" s="191"/>
      <c r="H17" s="195"/>
      <c r="I17" s="195"/>
      <c r="J17" s="196"/>
      <c r="K17" s="64"/>
      <c r="L17" s="130" t="s">
        <v>44</v>
      </c>
      <c r="M17" s="131">
        <v>9264763</v>
      </c>
      <c r="N17" s="71"/>
      <c r="O17" s="27" t="s">
        <v>380</v>
      </c>
      <c r="P17" s="114" t="s">
        <v>12</v>
      </c>
      <c r="Q17" s="114" t="s">
        <v>12</v>
      </c>
      <c r="R17" s="114" t="s">
        <v>12</v>
      </c>
      <c r="S17" s="114" t="s">
        <v>12</v>
      </c>
      <c r="T17" s="114" t="s">
        <v>12</v>
      </c>
      <c r="U17" s="114" t="s">
        <v>12</v>
      </c>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2"/>
      <c r="H18" s="197"/>
      <c r="I18" s="197"/>
      <c r="J18" s="198"/>
      <c r="K18" s="64"/>
      <c r="L18" s="1" t="s">
        <v>2</v>
      </c>
      <c r="M18" s="6" t="s">
        <v>437</v>
      </c>
      <c r="N18" s="71"/>
      <c r="O18" s="27" t="s">
        <v>381</v>
      </c>
      <c r="P18" s="115" t="s">
        <v>438</v>
      </c>
      <c r="Q18" s="115" t="s">
        <v>439</v>
      </c>
      <c r="R18" s="115" t="s">
        <v>439</v>
      </c>
      <c r="S18" s="115" t="s">
        <v>439</v>
      </c>
      <c r="T18" s="115" t="s">
        <v>439</v>
      </c>
      <c r="U18" s="118" t="s">
        <v>439</v>
      </c>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9">
        <f>C15</f>
        <v>1</v>
      </c>
      <c r="F19" s="93"/>
      <c r="G19" s="201" t="s">
        <v>304</v>
      </c>
      <c r="H19" s="203"/>
      <c r="I19" s="204"/>
      <c r="J19" s="204"/>
      <c r="K19" s="67"/>
      <c r="L19" s="28" t="s">
        <v>303</v>
      </c>
      <c r="M19" s="133">
        <f>IFERROR(INDEX(I21:I33,MATCH(MAX(J21:J33),J21:J33,0)),"")</f>
        <v>0.52363891173457544</v>
      </c>
      <c r="N19" s="71"/>
      <c r="O19" s="27" t="s">
        <v>18</v>
      </c>
      <c r="P19" s="106">
        <f>IF(P15="","",
IF(OR(P17="Orçamento",P16="",MAX('Tabela de Apoio'!$A:$A)&lt;=P16),
P15,
(INDEX('Tabela de Apoio'!$B:$B,MATCH('MAPA DE PREÇOS'!$O$8,'Tabela de Apoio'!$A:$A,1))/INDEX('Tabela de Apoio'!$B:$B,MATCH('MAPA DE PREÇOS'!P16,'Tabela de Apoio'!$A:$A,1)-1))*P15))</f>
        <v>4.1493866629110629E-2</v>
      </c>
      <c r="Q19" s="106">
        <f>IF(Q15="","",
IF(OR(Q17="Orçamento",Q16="",MAX('Tabela de Apoio'!$A:$A)&lt;=Q16),
Q15,
(INDEX('Tabela de Apoio'!$B:$B,MATCH('MAPA DE PREÇOS'!$O$8,'Tabela de Apoio'!$A:$A,1))/INDEX('Tabela de Apoio'!$B:$B,MATCH('MAPA DE PREÇOS'!Q16,'Tabela de Apoio'!$A:$A,1)-1))*Q15))</f>
        <v>0.16</v>
      </c>
      <c r="R19" s="106">
        <f>IF(R15="","",
IF(OR(R17="Orçamento",R16="",MAX('Tabela de Apoio'!$A:$A)&lt;=R16),
R15,
(INDEX('Tabela de Apoio'!$B:$B,MATCH('MAPA DE PREÇOS'!$O$8,'Tabela de Apoio'!$A:$A,1))/INDEX('Tabela de Apoio'!$B:$B,MATCH('MAPA DE PREÇOS'!R16,'Tabela de Apoio'!$A:$A,1)-1))*R15))</f>
        <v>2.0245006555313378E-2</v>
      </c>
      <c r="S19" s="106">
        <f>IF(S15="","",
IF(OR(S17="Orçamento",S16="",MAX('Tabela de Apoio'!$A:$A)&lt;=S16),
S15,
(INDEX('Tabela de Apoio'!$B:$B,MATCH('MAPA DE PREÇOS'!$O$8,'Tabela de Apoio'!$A:$A,1))/INDEX('Tabela de Apoio'!$B:$B,MATCH('MAPA DE PREÇOS'!S16,'Tabela de Apoio'!$A:$A,1)-1))*S15))</f>
        <v>0.11182640524030486</v>
      </c>
      <c r="T19" s="106">
        <f>IF(T15="","",
IF(OR(T17="Orçamento",T16="",MAX('Tabela de Apoio'!$A:$A)&lt;=T16),
T15,
(INDEX('Tabela de Apoio'!$B:$B,MATCH('MAPA DE PREÇOS'!$O$8,'Tabela de Apoio'!$A:$A,1))/INDEX('Tabela de Apoio'!$B:$B,MATCH('MAPA DE PREÇOS'!T16,'Tabela de Apoio'!$A:$A,1)-1))*T15))</f>
        <v>0.22785172936475132</v>
      </c>
      <c r="U19" s="106">
        <f>IF(U15="","",
IF(OR(U17="Orçamento",U16="",MAX('Tabela de Apoio'!$A:$A)&lt;=U16),
U15,
(INDEX('Tabela de Apoio'!$B:$B,MATCH('MAPA DE PREÇOS'!$O$8,'Tabela de Apoio'!$A:$A,1))/INDEX('Tabela de Apoio'!$B:$B,MATCH('MAPA DE PREÇOS'!U16,'Tabela de Apoio'!$A:$A,1)-1))*U15))</f>
        <v>5.2137031641743714E-2</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200"/>
      <c r="F20" s="93"/>
      <c r="G20" s="202"/>
      <c r="H20"/>
      <c r="I20"/>
      <c r="J20"/>
      <c r="N20" s="71"/>
      <c r="O20" s="27" t="s">
        <v>375</v>
      </c>
      <c r="P20" s="107">
        <f>IF(IFERROR(VLOOKUP(P17,'Tabela de Apoio'!$D:$E,2,FALSE),1)=1,"",P21)</f>
        <v>4.1493866629110629E-2</v>
      </c>
      <c r="Q20" s="107">
        <f>IF(IFERROR(VLOOKUP(Q17,'Tabela de Apoio'!$D:$E,2,FALSE),1)=1,"",Q21)</f>
        <v>0.16</v>
      </c>
      <c r="R20" s="107">
        <f>IF(IFERROR(VLOOKUP(R17,'Tabela de Apoio'!$D:$E,2,FALSE),1)=1,"",R21)</f>
        <v>2.0245006555313378E-2</v>
      </c>
      <c r="S20" s="107">
        <f>IF(IFERROR(VLOOKUP(S17,'Tabela de Apoio'!$D:$E,2,FALSE),1)=1,"",S21)</f>
        <v>0.11182640524030486</v>
      </c>
      <c r="T20" s="107">
        <f>IF(IFERROR(VLOOKUP(T17,'Tabela de Apoio'!$D:$E,2,FALSE),1)=1,"",T21)</f>
        <v>0.22785172936475132</v>
      </c>
      <c r="U20" s="107">
        <f>IF(IFERROR(VLOOKUP(U17,'Tabela de Apoio'!$D:$E,2,FALSE),1)=1,"",U21)</f>
        <v>5.2137031641743714E-2</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200"/>
      <c r="F21" s="93"/>
      <c r="G21" s="202"/>
      <c r="H21" s="134">
        <f>COUNT($P21:$XX21)</f>
        <v>6</v>
      </c>
      <c r="I21" s="132">
        <f>_xlfn.STDEV.P($P20:$XX21)/AVERAGE($P20:$XX21)</f>
        <v>0.71561291523277115</v>
      </c>
      <c r="J21" s="7">
        <f>ROW()</f>
        <v>21</v>
      </c>
      <c r="K21" s="67"/>
      <c r="L21" s="29" t="s">
        <v>10</v>
      </c>
      <c r="M21" s="30">
        <f>IFERROR(
IF(COUNTA(P15:AI15)=COUNTIF(P17:XX17,"Orçamento"),MIN(M26,M23),
IF(M24&lt;&gt;"",M24,
IF(M25&lt;&gt;"",M25,
M23
))),"")</f>
        <v>8.1981718441024282E-2</v>
      </c>
      <c r="N21" s="71"/>
      <c r="O21" s="27" t="s">
        <v>376</v>
      </c>
      <c r="P21" s="106">
        <f>IFERROR(IF(P19="",
            "",
            IF(COUNT($P19:$XX19)&lt;=4,
               P19,
               IF(OR(P19&gt;(QUARTILE($P19:$XX19,3)+(QUARTILE($P19:$XX19,3)-QUARTILE($P19:$XX19,1))),
                     P19&lt;(QUARTILE($P19:$XX19,1)-(QUARTILE($P19:$XX19,3)-QUARTILE($P19:$XX19,1)))
                  ),
               "DESCARTADO",P19)
             )
  ),P19)</f>
        <v>4.1493866629110629E-2</v>
      </c>
      <c r="Q21" s="106">
        <f t="shared" ref="Q21:AI21" si="3">IFERROR(IF(Q19="",
            "",
            IF(COUNT($P19:$XX19)&lt;=4,
               Q19,
               IF(OR(Q19&gt;(QUARTILE($P19:$XX19,3)+(QUARTILE($P19:$XX19,3)-QUARTILE($P19:$XX19,1))),
                     Q19&lt;(QUARTILE($P19:$XX19,1)-(QUARTILE($P19:$XX19,3)-QUARTILE($P19:$XX19,1)))
                  ),
               "DESCARTADO",Q19)
             )
  ),Q19)</f>
        <v>0.16</v>
      </c>
      <c r="R21" s="106">
        <f t="shared" si="3"/>
        <v>2.0245006555313378E-2</v>
      </c>
      <c r="S21" s="106">
        <f t="shared" si="3"/>
        <v>0.11182640524030486</v>
      </c>
      <c r="T21" s="106">
        <f t="shared" si="3"/>
        <v>0.22785172936475132</v>
      </c>
      <c r="U21" s="106">
        <f t="shared" si="3"/>
        <v>5.2137031641743714E-2</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200"/>
      <c r="F22" s="93"/>
      <c r="G22" s="202"/>
      <c r="H22"/>
      <c r="I22"/>
      <c r="J22"/>
      <c r="K22" s="66"/>
      <c r="L22" s="29" t="s">
        <v>360</v>
      </c>
      <c r="M22" s="30">
        <f>AVERAGE($P21:$XX21)</f>
        <v>0.10225900657187066</v>
      </c>
      <c r="N22" s="71"/>
      <c r="O22" s="27" t="str">
        <f>"1 POND"</f>
        <v>1 POND</v>
      </c>
      <c r="P22" s="107">
        <f>IF(IFERROR(VLOOKUP(P17,'Tabela de Apoio'!$D:$E,2,FALSE),1)=1,"",P23)</f>
        <v>4.1493866629110629E-2</v>
      </c>
      <c r="Q22" s="107">
        <f>IF(IFERROR(VLOOKUP(Q17,'Tabela de Apoio'!$D:$E,2,FALSE),1)=1,"",Q23)</f>
        <v>0.16</v>
      </c>
      <c r="R22" s="107" t="str">
        <f>IF(IFERROR(VLOOKUP(R17,'Tabela de Apoio'!$D:$E,2,FALSE),1)=1,"",R23)</f>
        <v>DESCARTADO</v>
      </c>
      <c r="S22" s="107">
        <f>IF(IFERROR(VLOOKUP(S17,'Tabela de Apoio'!$D:$E,2,FALSE),1)=1,"",S23)</f>
        <v>0.11182640524030486</v>
      </c>
      <c r="T22" s="107" t="str">
        <f>IF(IFERROR(VLOOKUP(T17,'Tabela de Apoio'!$D:$E,2,FALSE),1)=1,"",T23)</f>
        <v>DESCARTADO</v>
      </c>
      <c r="U22" s="107">
        <f>IF(IFERROR(VLOOKUP(U17,'Tabela de Apoio'!$D:$E,2,FALSE),1)=1,"",U23)</f>
        <v>5.2137031641743714E-2</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200"/>
      <c r="F23" s="93"/>
      <c r="G23" s="202"/>
      <c r="H23" s="134">
        <f>COUNT($P23:$XX23)</f>
        <v>4</v>
      </c>
      <c r="I23" s="132">
        <f>_xlfn.STDEV.P($P22:$XX23)/AVERAGE($P22:$XX23)</f>
        <v>0.52363891173457544</v>
      </c>
      <c r="J23" s="7">
        <f>IF(AND(H23&gt;2,
OR(L15="MÉDIA SANEADA",L15="MEDIANA SANEADA",
AND(L15="PREÇO ESTIMADO",NOT(AND(P17="Orçamento",COUNTA(P15:XX15)=COUNTIF(P17:XX17,"Orçamento")))))),
ROW(),0)</f>
        <v>23</v>
      </c>
      <c r="K23" s="66"/>
      <c r="L23" s="29" t="s">
        <v>361</v>
      </c>
      <c r="M23" s="30">
        <f>MEDIAN($P21:$XX21)</f>
        <v>8.1981718441024282E-2</v>
      </c>
      <c r="N23" s="71"/>
      <c r="O23" s="27" t="str">
        <f>"1 RODADA"</f>
        <v>1 RODADA</v>
      </c>
      <c r="P23" s="107">
        <f>IF(P21="","",IF((_xlfn.STDEV.P($P20:$XX21)/AVERAGE($P20:$XX21))&lt;=25%,P21,IF(OR(P21&gt;(AVERAGE($P20:$XX21)+_xlfn.STDEV.P($P20:$XX21)),P21&lt;(AVERAGE($P20:$XX21)-_xlfn.STDEV.P($P20:$XX21))),"DESCARTADO",P21)))</f>
        <v>4.1493866629110629E-2</v>
      </c>
      <c r="Q23" s="107">
        <f t="shared" ref="Q23:AI23" si="6">IF(Q21="","",IF((_xlfn.STDEV.P($P20:$XX21)/AVERAGE($P20:$XX21))&lt;=25%,Q21,IF(OR(Q21&gt;(AVERAGE($P20:$XX21)+_xlfn.STDEV.P($P20:$XX21)),Q21&lt;(AVERAGE($P20:$XX21)-_xlfn.STDEV.P($P20:$XX21))),"DESCARTADO",Q21)))</f>
        <v>0.16</v>
      </c>
      <c r="R23" s="107" t="str">
        <f t="shared" si="6"/>
        <v>DESCARTADO</v>
      </c>
      <c r="S23" s="107">
        <f t="shared" si="6"/>
        <v>0.11182640524030486</v>
      </c>
      <c r="T23" s="107" t="str">
        <f t="shared" si="6"/>
        <v>DESCARTADO</v>
      </c>
      <c r="U23" s="107">
        <f t="shared" si="6"/>
        <v>5.2137031641743714E-2</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200"/>
      <c r="F24" s="93"/>
      <c r="G24" s="202"/>
      <c r="H24"/>
      <c r="I24"/>
      <c r="J24"/>
      <c r="L24" s="29" t="s">
        <v>38</v>
      </c>
      <c r="M24" s="30" t="str">
        <f>IFERROR(
IF(AND(H23&gt;2,I23&lt;=25%),AVERAGE(P22:XX23),
IF(AND(H25&gt;2,I25&lt;=25%),AVERAGE(P24:XX25),
IF(AND(H27&gt;2,I27&lt;=25%),AVERAGE(P26:XX27),
IF(AND(H29&gt;2,I29&lt;=25%),AVERAGE(P28:XX29),
IF(AND(H31&gt;2,I31&lt;=25%),AVERAGE(P30:XX31),
IF(AND(H33&gt;2,I33&lt;=25%),AVERAGE(P32:XX33),
IF(I21&lt;=25%,AVERAGE(P20:XX21),""))))))),"")</f>
        <v/>
      </c>
      <c r="N24" s="71"/>
      <c r="O24" s="27" t="str">
        <f>"2 POND"</f>
        <v>2 POND</v>
      </c>
      <c r="P24" s="107" t="str">
        <f>IF(IFERROR(VLOOKUP(P17,'Tabela de Apoio'!$D:$E,2,FALSE),1)=1,"",P25)</f>
        <v>DESCARTADO</v>
      </c>
      <c r="Q24" s="107" t="str">
        <f>IF(IFERROR(VLOOKUP(Q17,'Tabela de Apoio'!$D:$E,2,FALSE),1)=1,"",Q25)</f>
        <v>DESCARTADO</v>
      </c>
      <c r="R24" s="107" t="str">
        <f>IF(IFERROR(VLOOKUP(R17,'Tabela de Apoio'!$D:$E,2,FALSE),1)=1,"",R25)</f>
        <v>DESCARTADO</v>
      </c>
      <c r="S24" s="107">
        <f>IF(IFERROR(VLOOKUP(S17,'Tabela de Apoio'!$D:$E,2,FALSE),1)=1,"",S25)</f>
        <v>0.11182640524030486</v>
      </c>
      <c r="T24" s="107" t="str">
        <f>IF(IFERROR(VLOOKUP(T17,'Tabela de Apoio'!$D:$E,2,FALSE),1)=1,"",T25)</f>
        <v>DESCARTADO</v>
      </c>
      <c r="U24" s="107">
        <f>IF(IFERROR(VLOOKUP(U17,'Tabela de Apoio'!$D:$E,2,FALSE),1)=1,"",U25)</f>
        <v>5.2137031641743714E-2</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200"/>
      <c r="F25" s="93"/>
      <c r="G25" s="202"/>
      <c r="H25" s="134">
        <f>COUNT($P25:$XX25)</f>
        <v>2</v>
      </c>
      <c r="I25" s="132">
        <f>_xlfn.STDEV.P($P24:$XX25)/AVERAGE($P24:$XX25)</f>
        <v>0.36404075648585182</v>
      </c>
      <c r="J25" s="7">
        <f>IF(AND(H25&gt;2,
OR(L15="MÉDIA SANEADA",L15="MEDIANA SANEADA",
AND(L15="PREÇO ESTIMADO",NOT(AND(P17="Orçamento",COUNTA(P15:XX15)=COUNTIF(P17:XX17,"Orçamento")))))),
ROW(),0)</f>
        <v>0</v>
      </c>
      <c r="K25" s="66"/>
      <c r="L25" s="29" t="s">
        <v>362</v>
      </c>
      <c r="M25" s="30">
        <f xml:space="preserve">
IF(H23&gt;2,MEDIAN(P22:XX23),
IF(H25&gt;2,MEDIAN(P24:XX25),
IF(H27&gt;2,MEDIAN(P26:XX27),
IF(H29&gt;2,MEDIAN(P28:XX29),
IF(H31&gt;2,MEDIAN(P30:XX31),
IF(H33&gt;2,MEDIAN(P32:XX33),
MEDIAN(P20:XX21)))))))</f>
        <v>8.1981718441024282E-2</v>
      </c>
      <c r="N25" s="71"/>
      <c r="O25" s="27" t="str">
        <f>"2 RODADA"</f>
        <v>2 RODADA</v>
      </c>
      <c r="P25" s="107" t="str">
        <f>IF(P23="","",IF((_xlfn.STDEV.P($P22:$XX23)/AVERAGE($P22:$XX23))&lt;=25%,P23,IF(OR(P23&gt;(AVERAGE($P22:$XX23)+_xlfn.STDEV.P($P22:$XX23)),P23&lt;(AVERAGE($P22:$XX23)-_xlfn.STDEV.P($P22:$XX23))),"DESCARTADO",P23)))</f>
        <v>DESCARTADO</v>
      </c>
      <c r="Q25" s="107" t="str">
        <f t="shared" ref="Q25:AI25" si="7">IF(Q23="","",IF((_xlfn.STDEV.P($P22:$XX23)/AVERAGE($P22:$XX23))&lt;=25%,Q23,IF(OR(Q23&gt;(AVERAGE($P22:$XX23)+_xlfn.STDEV.P($P22:$XX23)),Q23&lt;(AVERAGE($P22:$XX23)-_xlfn.STDEV.P($P22:$XX23))),"DESCARTADO",Q23)))</f>
        <v>DESCARTADO</v>
      </c>
      <c r="R25" s="107" t="str">
        <f t="shared" si="7"/>
        <v>DESCARTADO</v>
      </c>
      <c r="S25" s="107">
        <f t="shared" si="7"/>
        <v>0.11182640524030486</v>
      </c>
      <c r="T25" s="107" t="str">
        <f t="shared" si="7"/>
        <v>DESCARTADO</v>
      </c>
      <c r="U25" s="107">
        <f t="shared" si="7"/>
        <v>5.2137031641743714E-2</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200"/>
      <c r="F26" s="93"/>
      <c r="G26" s="202"/>
      <c r="H26"/>
      <c r="I26"/>
      <c r="J26"/>
      <c r="K26" s="66"/>
      <c r="L26" s="29" t="s">
        <v>359</v>
      </c>
      <c r="M26" s="30">
        <f>HARMEAN($P20:$XX21)</f>
        <v>5.3449106720719286E-2</v>
      </c>
      <c r="N26" s="71"/>
      <c r="O26" s="27" t="str">
        <f>"3 POND"</f>
        <v>3 POND</v>
      </c>
      <c r="P26" s="107" t="str">
        <f>IF(IFERROR(VLOOKUP(P17,'Tabela de Apoio'!$D:$E,2,FALSE),1)=1,"",P27)</f>
        <v>DESCARTADO</v>
      </c>
      <c r="Q26" s="107" t="str">
        <f>IF(IFERROR(VLOOKUP(Q17,'Tabela de Apoio'!$D:$E,2,FALSE),1)=1,"",Q27)</f>
        <v>DESCARTADO</v>
      </c>
      <c r="R26" s="107" t="str">
        <f>IF(IFERROR(VLOOKUP(R17,'Tabela de Apoio'!$D:$E,2,FALSE),1)=1,"",R27)</f>
        <v>DESCARTADO</v>
      </c>
      <c r="S26" s="107">
        <f>IF(IFERROR(VLOOKUP(S17,'Tabela de Apoio'!$D:$E,2,FALSE),1)=1,"",S27)</f>
        <v>0.11182640524030486</v>
      </c>
      <c r="T26" s="107" t="str">
        <f>IF(IFERROR(VLOOKUP(T17,'Tabela de Apoio'!$D:$E,2,FALSE),1)=1,"",T27)</f>
        <v>DESCARTADO</v>
      </c>
      <c r="U26" s="107">
        <f>IF(IFERROR(VLOOKUP(U17,'Tabela de Apoio'!$D:$E,2,FALSE),1)=1,"",U27)</f>
        <v>5.2137031641743714E-2</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200"/>
      <c r="F27" s="93"/>
      <c r="G27" s="202"/>
      <c r="H27" s="134">
        <f>COUNT($P27:$XX27)</f>
        <v>2</v>
      </c>
      <c r="I27" s="132">
        <f>_xlfn.STDEV.P($P26:$XX27)/AVERAGE($P26:$XX27)</f>
        <v>0.36404075648585182</v>
      </c>
      <c r="J27" s="7">
        <f>IF(AND(H27&gt;2,
OR(L15="MÉDIA SANEADA",L15="MEDIANA SANEADA",
AND(L15="PREÇO ESTIMADO",NOT(AND(P17="Orçamento",COUNTA(P15:XX15)=COUNTIF(P17:XX17,"Orçamento")))))),
ROW(),0)</f>
        <v>0</v>
      </c>
      <c r="K27" s="66"/>
      <c r="L27" s="29" t="s">
        <v>41</v>
      </c>
      <c r="M27" s="30">
        <f>IFERROR(_xlfn.QUARTILE.EXC($P21:$XX21,1),"")</f>
        <v>3.6181651610661315E-2</v>
      </c>
      <c r="N27" s="71"/>
      <c r="O27" s="27" t="str">
        <f>"3 RODADA"</f>
        <v>3 RODADA</v>
      </c>
      <c r="P27" s="107" t="str">
        <f>IF(P25="","",IF((_xlfn.STDEV.P($P24:$XX25)/AVERAGE($P24:$XX25))&lt;=25%,P25,IF(OR(P25&gt;(AVERAGE($P24:$XX25)+_xlfn.STDEV.P($P24:$XX25)),P25&lt;(AVERAGE($P24:$XX25)-_xlfn.STDEV.P($P24:$XX25))),"DESCARTADO",P25)))</f>
        <v>DESCARTADO</v>
      </c>
      <c r="Q27" s="107" t="str">
        <f t="shared" ref="Q27:AI27" si="8">IF(Q25="","",IF((_xlfn.STDEV.P($P24:$XX25)/AVERAGE($P24:$XX25))&lt;=25%,Q25,IF(OR(Q25&gt;(AVERAGE($P24:$XX25)+_xlfn.STDEV.P($P24:$XX25)),Q25&lt;(AVERAGE($P24:$XX25)-_xlfn.STDEV.P($P24:$XX25))),"DESCARTADO",Q25)))</f>
        <v>DESCARTADO</v>
      </c>
      <c r="R27" s="107" t="str">
        <f t="shared" si="8"/>
        <v>DESCARTADO</v>
      </c>
      <c r="S27" s="107">
        <f t="shared" si="8"/>
        <v>0.11182640524030486</v>
      </c>
      <c r="T27" s="107" t="str">
        <f t="shared" si="8"/>
        <v>DESCARTADO</v>
      </c>
      <c r="U27" s="107">
        <f t="shared" si="8"/>
        <v>5.2137031641743714E-2</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200"/>
      <c r="F28" s="93"/>
      <c r="G28" s="202"/>
      <c r="H28"/>
      <c r="I28"/>
      <c r="J28"/>
      <c r="K28" s="66"/>
      <c r="L28" s="29" t="s">
        <v>39</v>
      </c>
      <c r="M28" s="30">
        <f>IFERROR(_xlfn.QUARTILE.EXC($P21:$XX21,3),"")</f>
        <v>0.17696293234118782</v>
      </c>
      <c r="N28" s="71"/>
      <c r="O28" s="27" t="str">
        <f>"4 POND"</f>
        <v>4 POND</v>
      </c>
      <c r="P28" s="107" t="str">
        <f>IF(IFERROR(VLOOKUP(P17,'Tabela de Apoio'!$D:$E,2,FALSE),1)=1,"",P29)</f>
        <v>DESCARTADO</v>
      </c>
      <c r="Q28" s="107" t="str">
        <f>IF(IFERROR(VLOOKUP(Q17,'Tabela de Apoio'!$D:$E,2,FALSE),1)=1,"",Q29)</f>
        <v>DESCARTADO</v>
      </c>
      <c r="R28" s="107" t="str">
        <f>IF(IFERROR(VLOOKUP(R17,'Tabela de Apoio'!$D:$E,2,FALSE),1)=1,"",R29)</f>
        <v>DESCARTADO</v>
      </c>
      <c r="S28" s="107">
        <f>IF(IFERROR(VLOOKUP(S17,'Tabela de Apoio'!$D:$E,2,FALSE),1)=1,"",S29)</f>
        <v>0.11182640524030486</v>
      </c>
      <c r="T28" s="107" t="str">
        <f>IF(IFERROR(VLOOKUP(T17,'Tabela de Apoio'!$D:$E,2,FALSE),1)=1,"",T29)</f>
        <v>DESCARTADO</v>
      </c>
      <c r="U28" s="107">
        <f>IF(IFERROR(VLOOKUP(U17,'Tabela de Apoio'!$D:$E,2,FALSE),1)=1,"",U29)</f>
        <v>5.2137031641743714E-2</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200"/>
      <c r="F29" s="93"/>
      <c r="G29" s="202"/>
      <c r="H29" s="134">
        <f>COUNT($P29:$XX29)</f>
        <v>2</v>
      </c>
      <c r="I29" s="132">
        <f>_xlfn.STDEV.P($P28:$XX29)/AVERAGE($P28:$XX29)</f>
        <v>0.36404075648585182</v>
      </c>
      <c r="J29" s="7">
        <f>IF(AND(H29&gt;2,
OR(L15="MÉDIA SANEADA",L15="MEDIANA SANEADA",
AND(L15="PREÇO ESTIMADO",NOT(AND(P17="Orçamento",COUNTA(P15:XX15)=COUNTIF(P17:XX17,"Orçamento")))))),
ROW(),0)</f>
        <v>0</v>
      </c>
      <c r="K29" s="66"/>
      <c r="L29" s="29" t="s">
        <v>42</v>
      </c>
      <c r="M29" s="30">
        <f>MIN($P21:$XX21)</f>
        <v>2.0245006555313378E-2</v>
      </c>
      <c r="N29" s="71"/>
      <c r="O29" s="27" t="str">
        <f>"4 RODADA"</f>
        <v>4 RODADA</v>
      </c>
      <c r="P29" s="107" t="str">
        <f>IF(P27="","",IF((_xlfn.STDEV.P($P26:$XX27)/AVERAGE($P26:$XX27))&lt;=25%,P27,IF(OR(P27&gt;(AVERAGE($P26:$XX27)+_xlfn.STDEV.P($P26:$XX27)),P27&lt;(AVERAGE($P26:$XX27)-_xlfn.STDEV.P($P26:$XX27))),"DESCARTADO",P27)))</f>
        <v>DESCARTADO</v>
      </c>
      <c r="Q29" s="107" t="str">
        <f t="shared" ref="Q29:AI29" si="9">IF(Q27="","",IF((_xlfn.STDEV.P($P26:$XX27)/AVERAGE($P26:$XX27))&lt;=25%,Q27,IF(OR(Q27&gt;(AVERAGE($P26:$XX27)+_xlfn.STDEV.P($P26:$XX27)),Q27&lt;(AVERAGE($P26:$XX27)-_xlfn.STDEV.P($P26:$XX27))),"DESCARTADO",Q27)))</f>
        <v>DESCARTADO</v>
      </c>
      <c r="R29" s="107" t="str">
        <f t="shared" si="9"/>
        <v>DESCARTADO</v>
      </c>
      <c r="S29" s="107">
        <f t="shared" si="9"/>
        <v>0.11182640524030486</v>
      </c>
      <c r="T29" s="107" t="str">
        <f t="shared" si="9"/>
        <v>DESCARTADO</v>
      </c>
      <c r="U29" s="107">
        <f t="shared" si="9"/>
        <v>5.2137031641743714E-2</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200"/>
      <c r="F30" s="93"/>
      <c r="G30" s="202"/>
      <c r="H30"/>
      <c r="I30"/>
      <c r="J30"/>
      <c r="K30" s="66"/>
      <c r="L30" s="29" t="s">
        <v>40</v>
      </c>
      <c r="M30" s="30">
        <f>MAX($P21:$XX21)</f>
        <v>0.22785172936475132</v>
      </c>
      <c r="N30" s="71"/>
      <c r="O30" s="27" t="str">
        <f>"5 POND"</f>
        <v>5 POND</v>
      </c>
      <c r="P30" s="107" t="str">
        <f>IF(IFERROR(VLOOKUP(P17,'Tabela de Apoio'!$D:$E,2,FALSE),1)=1,"",P31)</f>
        <v>DESCARTADO</v>
      </c>
      <c r="Q30" s="107" t="str">
        <f>IF(IFERROR(VLOOKUP(Q17,'Tabela de Apoio'!$D:$E,2,FALSE),1)=1,"",Q31)</f>
        <v>DESCARTADO</v>
      </c>
      <c r="R30" s="107" t="str">
        <f>IF(IFERROR(VLOOKUP(R17,'Tabela de Apoio'!$D:$E,2,FALSE),1)=1,"",R31)</f>
        <v>DESCARTADO</v>
      </c>
      <c r="S30" s="107">
        <f>IF(IFERROR(VLOOKUP(S17,'Tabela de Apoio'!$D:$E,2,FALSE),1)=1,"",S31)</f>
        <v>0.11182640524030486</v>
      </c>
      <c r="T30" s="107" t="str">
        <f>IF(IFERROR(VLOOKUP(T17,'Tabela de Apoio'!$D:$E,2,FALSE),1)=1,"",T31)</f>
        <v>DESCARTADO</v>
      </c>
      <c r="U30" s="107">
        <f>IF(IFERROR(VLOOKUP(U17,'Tabela de Apoio'!$D:$E,2,FALSE),1)=1,"",U31)</f>
        <v>5.2137031641743714E-2</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200"/>
      <c r="F31" s="93"/>
      <c r="G31" s="202"/>
      <c r="H31" s="134">
        <f>COUNT($P31:$XX31)</f>
        <v>2</v>
      </c>
      <c r="I31" s="132">
        <f>_xlfn.STDEV.P($P30:$XX31)/AVERAGE($P30:$XX31)</f>
        <v>0.36404075648585182</v>
      </c>
      <c r="J31" s="7">
        <f>IF(AND(H31&gt;2,
OR(L15="MÉDIA SANEADA",L15="MEDIANA SANEADA",
AND(L15="PREÇO ESTIMADO",NOT(AND(P17="Orçamento",COUNTA(P15:XX15)=COUNTIF(P17:XX17,"Orçamento")))))),
ROW(),0)</f>
        <v>0</v>
      </c>
      <c r="K31" s="66"/>
      <c r="N31" s="71"/>
      <c r="O31" s="27" t="str">
        <f>"5 RODADA"</f>
        <v>5 RODADA</v>
      </c>
      <c r="P31" s="107" t="str">
        <f>IF(P29="","",IF((_xlfn.STDEV.P($P28:$XX29)/AVERAGE($P28:$XX29))&lt;=25%,P29,IF(OR(P29&gt;(AVERAGE($P28:$XX29)+_xlfn.STDEV.P($P28:$XX29)),P29&lt;(AVERAGE($P28:$XX29)-_xlfn.STDEV.P($P28:$XX29))),"DESCARTADO",P29)))</f>
        <v>DESCARTADO</v>
      </c>
      <c r="Q31" s="107" t="str">
        <f t="shared" ref="Q31:AI31" si="10">IF(Q29="","",IF((_xlfn.STDEV.P($P28:$XX29)/AVERAGE($P28:$XX29))&lt;=25%,Q29,IF(OR(Q29&gt;(AVERAGE($P28:$XX29)+_xlfn.STDEV.P($P28:$XX29)),Q29&lt;(AVERAGE($P28:$XX29)-_xlfn.STDEV.P($P28:$XX29))),"DESCARTADO",Q29)))</f>
        <v>DESCARTADO</v>
      </c>
      <c r="R31" s="107" t="str">
        <f t="shared" si="10"/>
        <v>DESCARTADO</v>
      </c>
      <c r="S31" s="107">
        <f t="shared" si="10"/>
        <v>0.11182640524030486</v>
      </c>
      <c r="T31" s="107" t="str">
        <f t="shared" si="10"/>
        <v>DESCARTADO</v>
      </c>
      <c r="U31" s="107">
        <f t="shared" si="10"/>
        <v>5.2137031641743714E-2</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200"/>
      <c r="F32" s="93"/>
      <c r="G32" s="202"/>
      <c r="H32"/>
      <c r="I32"/>
      <c r="J32"/>
      <c r="K32" s="66"/>
      <c r="L32" s="22"/>
      <c r="M32" s="22"/>
      <c r="N32" s="71"/>
      <c r="O32" s="27" t="str">
        <f>"6 POND"</f>
        <v>6 POND</v>
      </c>
      <c r="P32" s="107" t="str">
        <f>IF(IFERROR(VLOOKUP(P17,'Tabela de Apoio'!$D:$E,2,FALSE),1)=1,"",P33)</f>
        <v>DESCARTADO</v>
      </c>
      <c r="Q32" s="107" t="str">
        <f>IF(IFERROR(VLOOKUP(Q17,'Tabela de Apoio'!$D:$E,2,FALSE),1)=1,"",Q33)</f>
        <v>DESCARTADO</v>
      </c>
      <c r="R32" s="107" t="str">
        <f>IF(IFERROR(VLOOKUP(R17,'Tabela de Apoio'!$D:$E,2,FALSE),1)=1,"",R33)</f>
        <v>DESCARTADO</v>
      </c>
      <c r="S32" s="107">
        <f>IF(IFERROR(VLOOKUP(S17,'Tabela de Apoio'!$D:$E,2,FALSE),1)=1,"",S33)</f>
        <v>0.11182640524030486</v>
      </c>
      <c r="T32" s="107" t="str">
        <f>IF(IFERROR(VLOOKUP(T17,'Tabela de Apoio'!$D:$E,2,FALSE),1)=1,"",T33)</f>
        <v>DESCARTADO</v>
      </c>
      <c r="U32" s="107">
        <f>IF(IFERROR(VLOOKUP(U17,'Tabela de Apoio'!$D:$E,2,FALSE),1)=1,"",U33)</f>
        <v>5.2137031641743714E-2</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200"/>
      <c r="F33" s="93"/>
      <c r="G33" s="202"/>
      <c r="H33" s="134">
        <f>COUNT($P33:$XX33)</f>
        <v>2</v>
      </c>
      <c r="I33" s="132">
        <f>_xlfn.STDEV.P($P32:$XX33)/AVERAGE($P32:$XX33)</f>
        <v>0.36404075648585182</v>
      </c>
      <c r="J33" s="7">
        <f>IF(AND(H33&gt;2,
OR(L15="MÉDIA SANEADA",L15="MEDIANA SANEADA",
AND(L15="PREÇO ESTIMADO",NOT(AND(P17="Orçamento",COUNTA(P15:XX15)=COUNTIF(P17:XX17,"Orçamento")))))),
ROW(),0)</f>
        <v>0</v>
      </c>
      <c r="N33" s="71"/>
      <c r="O33" s="27" t="str">
        <f>"6 RODADA"</f>
        <v>6 RODADA</v>
      </c>
      <c r="P33" s="107" t="str">
        <f>IFERROR(IF(P31="","",IF((_xlfn.STDEV.P($P30:$XX31)/AVERAGE($P30:$XX31))&lt;=25%,P31,IF(OR(P31&gt;(AVERAGE($P30:$XX31)+_xlfn.STDEV.P($P30:$XX31)),P31&lt;(AVERAGE($P30:$XX31)-_xlfn.STDEV.P($P30:$XX31))),"DESCARTADO",P31))),)</f>
        <v>DESCARTADO</v>
      </c>
      <c r="Q33" s="107" t="str">
        <f t="shared" ref="Q33:AI33" si="11">IFERROR(IF(Q31="","",IF((_xlfn.STDEV.P($P30:$XX31)/AVERAGE($P30:$XX31))&lt;=25%,Q31,IF(OR(Q31&gt;(AVERAGE($P30:$XX31)+_xlfn.STDEV.P($P30:$XX31)),Q31&lt;(AVERAGE($P30:$XX31)-_xlfn.STDEV.P($P30:$XX31))),"DESCARTADO",Q31))),)</f>
        <v>DESCARTADO</v>
      </c>
      <c r="R33" s="107" t="str">
        <f t="shared" si="11"/>
        <v>DESCARTADO</v>
      </c>
      <c r="S33" s="107">
        <f t="shared" si="11"/>
        <v>0.11182640524030486</v>
      </c>
      <c r="T33" s="107" t="str">
        <f t="shared" si="11"/>
        <v>DESCARTADO</v>
      </c>
      <c r="U33" s="107">
        <f t="shared" si="11"/>
        <v>5.2137031641743714E-2</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200"/>
      <c r="F34" s="136"/>
      <c r="G34" s="202"/>
      <c r="H34" s="205"/>
      <c r="I34" s="205"/>
      <c r="J34" s="206"/>
      <c r="K34" s="67"/>
      <c r="L34" s="1" t="s">
        <v>43</v>
      </c>
      <c r="M34" s="143">
        <f>IFERROR(ROUND(M15*M17,2),"")</f>
        <v>759710.57</v>
      </c>
      <c r="O34" s="27" t="s">
        <v>363</v>
      </c>
      <c r="P34" s="107">
        <f>INDEX(P21:P33,MATCH(MAX($J21:$J33),$J21:$J33,0))</f>
        <v>4.1493866629110629E-2</v>
      </c>
      <c r="Q34" s="107">
        <f t="shared" ref="Q34:R34" si="12">INDEX(Q21:Q33,MATCH(MAX($J21:$J33),$J21:$J33,0))</f>
        <v>0.16</v>
      </c>
      <c r="R34" s="107" t="str">
        <f t="shared" si="12"/>
        <v>DESCARTADO</v>
      </c>
      <c r="S34" s="107">
        <f t="shared" ref="S34" si="13">INDEX(S21:S33,MATCH(MAX($J21:$J33),$J21:$J33,0))</f>
        <v>0.11182640524030486</v>
      </c>
      <c r="T34" s="107" t="str">
        <f t="shared" ref="T34" si="14">INDEX(T21:T33,MATCH(MAX($J21:$J33),$J21:$J33,0))</f>
        <v>DESCARTADO</v>
      </c>
      <c r="U34" s="107">
        <f t="shared" ref="U34" si="15">INDEX(U21:U33,MATCH(MAX($J21:$J33),$J21:$J33,0))</f>
        <v>5.2137031641743714E-2</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83">
        <v>3222</v>
      </c>
      <c r="I36" s="181" t="s">
        <v>432</v>
      </c>
      <c r="J36" s="6">
        <f>INDEX('BASE FORMAÇÃO'!K:K,B36+1)</f>
        <v>0</v>
      </c>
      <c r="K36" s="65"/>
      <c r="L36" s="184" t="s">
        <v>10</v>
      </c>
      <c r="M36" s="186">
        <f t="shared" ref="M36" si="32">IF(OR(ISBLANK($O$8),ISBLANK($O$7),ISBLANK($H$8),ISBLANK($O$6),ISBLANK($O$5),ISBLANK($H$5)),"",IFERROR(IF(VLOOKUP(L36,L42:M51,2,FALSE)&lt;1,ROUND(VLOOKUP(L36,L42:M51,2,FALSE),4),ROUND(VLOOKUP(L36,L42:M51,2,FALSE),2)),""))</f>
        <v>192.25</v>
      </c>
      <c r="N36" s="69"/>
      <c r="O36" s="27" t="s">
        <v>17</v>
      </c>
      <c r="P36" s="113">
        <v>182.93</v>
      </c>
      <c r="Q36" s="113">
        <v>237</v>
      </c>
      <c r="R36" s="113">
        <v>150</v>
      </c>
      <c r="S36" s="113">
        <v>159</v>
      </c>
      <c r="T36" s="113">
        <v>154.80000000000001</v>
      </c>
      <c r="U36" s="105">
        <v>246.26</v>
      </c>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20.25" customHeight="1" x14ac:dyDescent="0.25">
      <c r="A37" s="66"/>
      <c r="B37" s="128">
        <f t="shared" ref="B37:D37" si="33">B36</f>
        <v>2</v>
      </c>
      <c r="C37" s="128">
        <f t="shared" si="33"/>
        <v>1</v>
      </c>
      <c r="D37" s="127">
        <f t="shared" si="33"/>
        <v>2</v>
      </c>
      <c r="E37" s="188">
        <f t="shared" ref="E37" si="34">D36</f>
        <v>2</v>
      </c>
      <c r="F37" s="92"/>
      <c r="G37" s="190" t="s">
        <v>1</v>
      </c>
      <c r="H37" s="232" t="s">
        <v>436</v>
      </c>
      <c r="I37" s="232"/>
      <c r="J37" s="233"/>
      <c r="K37" s="66"/>
      <c r="L37" s="185"/>
      <c r="M37" s="187"/>
      <c r="N37" s="70"/>
      <c r="O37" s="27" t="s">
        <v>13</v>
      </c>
      <c r="P37" s="122">
        <v>45686</v>
      </c>
      <c r="Q37" s="122">
        <v>45812</v>
      </c>
      <c r="R37" s="122">
        <v>45799</v>
      </c>
      <c r="S37" s="122">
        <v>45743</v>
      </c>
      <c r="T37" s="122">
        <v>45635</v>
      </c>
      <c r="U37" s="122">
        <v>45813</v>
      </c>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189"/>
      <c r="F38" s="93"/>
      <c r="G38" s="191"/>
      <c r="H38" s="234"/>
      <c r="I38" s="234"/>
      <c r="J38" s="235"/>
      <c r="K38" s="64"/>
      <c r="L38" s="130" t="s">
        <v>44</v>
      </c>
      <c r="M38" s="131">
        <v>243</v>
      </c>
      <c r="N38" s="71"/>
      <c r="O38" s="27" t="s">
        <v>380</v>
      </c>
      <c r="P38" s="114" t="s">
        <v>12</v>
      </c>
      <c r="Q38" s="114" t="s">
        <v>12</v>
      </c>
      <c r="R38" s="114" t="s">
        <v>12</v>
      </c>
      <c r="S38" s="114" t="s">
        <v>12</v>
      </c>
      <c r="T38" s="114" t="s">
        <v>12</v>
      </c>
      <c r="U38" s="114" t="s">
        <v>12</v>
      </c>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1</v>
      </c>
      <c r="D39" s="127">
        <f t="shared" si="35"/>
        <v>2</v>
      </c>
      <c r="E39" s="38" t="s">
        <v>313</v>
      </c>
      <c r="F39" s="93"/>
      <c r="G39" s="192"/>
      <c r="H39" s="236"/>
      <c r="I39" s="236"/>
      <c r="J39" s="237"/>
      <c r="K39" s="64"/>
      <c r="L39" s="1" t="s">
        <v>2</v>
      </c>
      <c r="M39" s="6" t="s">
        <v>28</v>
      </c>
      <c r="N39" s="71"/>
      <c r="O39" s="27" t="s">
        <v>381</v>
      </c>
      <c r="P39" s="115" t="s">
        <v>438</v>
      </c>
      <c r="Q39" s="115" t="s">
        <v>439</v>
      </c>
      <c r="R39" s="115" t="s">
        <v>439</v>
      </c>
      <c r="S39" s="115" t="s">
        <v>439</v>
      </c>
      <c r="T39" s="115" t="s">
        <v>439</v>
      </c>
      <c r="U39" s="118" t="s">
        <v>440</v>
      </c>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1</v>
      </c>
      <c r="D40" s="127">
        <f t="shared" si="35"/>
        <v>2</v>
      </c>
      <c r="E40" s="199">
        <f t="shared" ref="E40" si="38">C36</f>
        <v>1</v>
      </c>
      <c r="F40" s="93"/>
      <c r="G40" s="201" t="s">
        <v>304</v>
      </c>
      <c r="H40" s="203"/>
      <c r="I40" s="204"/>
      <c r="J40" s="204"/>
      <c r="K40" s="67"/>
      <c r="L40" s="28" t="s">
        <v>303</v>
      </c>
      <c r="M40" s="133">
        <f t="shared" ref="M40" si="39">IFERROR(INDEX(I42:I54,MATCH(MAX(J42:J54),J42:J54,0)),"")</f>
        <v>0.19992254023710176</v>
      </c>
      <c r="N40" s="71"/>
      <c r="O40" s="27" t="s">
        <v>18</v>
      </c>
      <c r="P40" s="106">
        <f>IF(P36="","",
IF(OR(P38="Orçamento",P37="",MAX('Tabela de Apoio'!$A:$A)&lt;=P37),
P36,
(INDEX('Tabela de Apoio'!$B:$B,MATCH('MAPA DE PREÇOS'!$O$8,'Tabela de Apoio'!$A:$A,1))/INDEX('Tabela de Apoio'!$B:$B,MATCH('MAPA DE PREÇOS'!P37,'Tabela de Apoio'!$A:$A,1)-1))*P36))</f>
        <v>189.7618255615802</v>
      </c>
      <c r="Q40" s="106">
        <f>IF(Q36="","",
IF(OR(Q38="Orçamento",Q37="",MAX('Tabela de Apoio'!$A:$A)&lt;=Q37),
Q36,
(INDEX('Tabela de Apoio'!$B:$B,MATCH('MAPA DE PREÇOS'!$O$8,'Tabela de Apoio'!$A:$A,1))/INDEX('Tabela de Apoio'!$B:$B,MATCH('MAPA DE PREÇOS'!Q37,'Tabela de Apoio'!$A:$A,1)-1))*Q36))</f>
        <v>239.28116390193352</v>
      </c>
      <c r="R40" s="106">
        <f>IF(R36="","",
IF(OR(R38="Orçamento",R37="",MAX('Tabela de Apoio'!$A:$A)&lt;=R37),
R36,
(INDEX('Tabela de Apoio'!$B:$B,MATCH('MAPA DE PREÇOS'!$O$8,'Tabela de Apoio'!$A:$A,1))/INDEX('Tabela de Apoio'!$B:$B,MATCH('MAPA DE PREÇOS'!R37,'Tabela de Apoio'!$A:$A,1)-1))*R36))</f>
        <v>151.83754916485034</v>
      </c>
      <c r="S40" s="106">
        <f>IF(S36="","",
IF(OR(S38="Orçamento",S37="",MAX('Tabela de Apoio'!$A:$A)&lt;=S37),
S36,
(INDEX('Tabela de Apoio'!$B:$B,MATCH('MAPA DE PREÇOS'!$O$8,'Tabela de Apoio'!$A:$A,1))/INDEX('Tabela de Apoio'!$B:$B,MATCH('MAPA DE PREÇOS'!S37,'Tabela de Apoio'!$A:$A,1)-1))*S36))</f>
        <v>162.54521077636042</v>
      </c>
      <c r="T40" s="106">
        <f>IF(T36="","",
IF(OR(T38="Orçamento",T37="",MAX('Tabela de Apoio'!$A:$A)&lt;=T37),
T36,
(INDEX('Tabela de Apoio'!$B:$B,MATCH('MAPA DE PREÇOS'!$O$8,'Tabela de Apoio'!$A:$A,1))/INDEX('Tabela de Apoio'!$B:$B,MATCH('MAPA DE PREÇOS'!T37,'Tabela de Apoio'!$A:$A,1)-1))*T36))</f>
        <v>161.41624996283855</v>
      </c>
      <c r="U40" s="106">
        <f>IF(U36="","",
IF(OR(U38="Orçamento",U37="",MAX('Tabela de Apoio'!$A:$A)&lt;=U37),
U36,
(INDEX('Tabela de Apoio'!$B:$B,MATCH('MAPA DE PREÇOS'!$O$8,'Tabela de Apoio'!$A:$A,1))/INDEX('Tabela de Apoio'!$B:$B,MATCH('MAPA DE PREÇOS'!U37,'Tabela de Apoio'!$A:$A,1)-1))*U36))</f>
        <v>248.63029292189938</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200"/>
      <c r="F41" s="93"/>
      <c r="G41" s="202"/>
      <c r="H41"/>
      <c r="I41"/>
      <c r="J41"/>
      <c r="N41" s="71"/>
      <c r="O41" s="27" t="s">
        <v>375</v>
      </c>
      <c r="P41" s="107">
        <f>IF(IFERROR(VLOOKUP(P38,'Tabela de Apoio'!$D:$E,2,FALSE),1)=1,"",P42)</f>
        <v>189.7618255615802</v>
      </c>
      <c r="Q41" s="107">
        <f>IF(IFERROR(VLOOKUP(Q38,'Tabela de Apoio'!$D:$E,2,FALSE),1)=1,"",Q42)</f>
        <v>239.28116390193352</v>
      </c>
      <c r="R41" s="107">
        <f>IF(IFERROR(VLOOKUP(R38,'Tabela de Apoio'!$D:$E,2,FALSE),1)=1,"",R42)</f>
        <v>151.83754916485034</v>
      </c>
      <c r="S41" s="107">
        <f>IF(IFERROR(VLOOKUP(S38,'Tabela de Apoio'!$D:$E,2,FALSE),1)=1,"",S42)</f>
        <v>162.54521077636042</v>
      </c>
      <c r="T41" s="107">
        <f>IF(IFERROR(VLOOKUP(T38,'Tabela de Apoio'!$D:$E,2,FALSE),1)=1,"",T42)</f>
        <v>161.41624996283855</v>
      </c>
      <c r="U41" s="107">
        <f>IF(IFERROR(VLOOKUP(U38,'Tabela de Apoio'!$D:$E,2,FALSE),1)=1,"",U42)</f>
        <v>248.63029292189938</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200"/>
      <c r="F42" s="93"/>
      <c r="G42" s="202"/>
      <c r="H42" s="134">
        <f t="shared" ref="H42" si="44">COUNT($P42:$XX42)</f>
        <v>6</v>
      </c>
      <c r="I42" s="132">
        <f t="shared" ref="I42" si="45">_xlfn.STDEV.P($P41:$XX42)/AVERAGE($P41:$XX42)</f>
        <v>0.19992254023710176</v>
      </c>
      <c r="J42" s="7">
        <f>ROW()</f>
        <v>42</v>
      </c>
      <c r="K42" s="67"/>
      <c r="L42" s="29" t="s">
        <v>10</v>
      </c>
      <c r="M42" s="30">
        <f t="shared" ref="M42" si="46">IFERROR(
IF(COUNTA(P36:AI36)=COUNTIF(P38:XX38,"Orçamento"),MIN(M47,M44),
IF(M45&lt;&gt;"",M45,
IF(M46&lt;&gt;"",M46,
M44
))),"")</f>
        <v>192.24538204824375</v>
      </c>
      <c r="N42" s="71"/>
      <c r="O42" s="27" t="s">
        <v>376</v>
      </c>
      <c r="P42" s="106">
        <f t="shared" ref="P42:AI42" si="47">IFERROR(IF(P40="",
            "",
            IF(COUNT($P40:$XX40)&lt;=4,
               P40,
               IF(OR(P40&gt;(QUARTILE($P40:$XX40,3)+(QUARTILE($P40:$XX40,3)-QUARTILE($P40:$XX40,1))),
                     P40&lt;(QUARTILE($P40:$XX40,1)-(QUARTILE($P40:$XX40,3)-QUARTILE($P40:$XX40,1)))
                  ),
               "DESCARTADO",P40)
             )
  ),P40)</f>
        <v>189.7618255615802</v>
      </c>
      <c r="Q42" s="106">
        <f t="shared" si="47"/>
        <v>239.28116390193352</v>
      </c>
      <c r="R42" s="106">
        <f t="shared" si="47"/>
        <v>151.83754916485034</v>
      </c>
      <c r="S42" s="106">
        <f t="shared" si="47"/>
        <v>162.54521077636042</v>
      </c>
      <c r="T42" s="106">
        <f t="shared" si="47"/>
        <v>161.41624996283855</v>
      </c>
      <c r="U42" s="106">
        <f t="shared" si="47"/>
        <v>248.63029292189938</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1</v>
      </c>
      <c r="D43" s="127">
        <f t="shared" ref="D43" si="50">D42</f>
        <v>2</v>
      </c>
      <c r="E43" s="200"/>
      <c r="F43" s="93"/>
      <c r="G43" s="202"/>
      <c r="H43"/>
      <c r="I43"/>
      <c r="J43"/>
      <c r="K43" s="66"/>
      <c r="L43" s="29" t="s">
        <v>360</v>
      </c>
      <c r="M43" s="30">
        <f t="shared" ref="M43" si="51">AVERAGE($P42:$XX42)</f>
        <v>192.24538204824373</v>
      </c>
      <c r="N43" s="71"/>
      <c r="O43" s="27" t="str">
        <f t="shared" ref="O43" si="52">"1 POND"</f>
        <v>1 POND</v>
      </c>
      <c r="P43" s="107">
        <f>IF(IFERROR(VLOOKUP(P38,'Tabela de Apoio'!$D:$E,2,FALSE),1)=1,"",P44)</f>
        <v>189.7618255615802</v>
      </c>
      <c r="Q43" s="107">
        <f>IF(IFERROR(VLOOKUP(Q38,'Tabela de Apoio'!$D:$E,2,FALSE),1)=1,"",Q44)</f>
        <v>239.28116390193352</v>
      </c>
      <c r="R43" s="107">
        <f>IF(IFERROR(VLOOKUP(R38,'Tabela de Apoio'!$D:$E,2,FALSE),1)=1,"",R44)</f>
        <v>151.83754916485034</v>
      </c>
      <c r="S43" s="107">
        <f>IF(IFERROR(VLOOKUP(S38,'Tabela de Apoio'!$D:$E,2,FALSE),1)=1,"",S44)</f>
        <v>162.54521077636042</v>
      </c>
      <c r="T43" s="107">
        <f>IF(IFERROR(VLOOKUP(T38,'Tabela de Apoio'!$D:$E,2,FALSE),1)=1,"",T44)</f>
        <v>161.41624996283855</v>
      </c>
      <c r="U43" s="107">
        <f>IF(IFERROR(VLOOKUP(U38,'Tabela de Apoio'!$D:$E,2,FALSE),1)=1,"",U44)</f>
        <v>248.63029292189938</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1</v>
      </c>
      <c r="D44" s="127">
        <f t="shared" si="35"/>
        <v>2</v>
      </c>
      <c r="E44" s="200"/>
      <c r="F44" s="93"/>
      <c r="G44" s="202"/>
      <c r="H44" s="134">
        <f t="shared" ref="H44" si="53">COUNT($P44:$XX44)</f>
        <v>6</v>
      </c>
      <c r="I44" s="132">
        <f t="shared" ref="I44" si="54">_xlfn.STDEV.P($P43:$XX44)/AVERAGE($P43:$XX44)</f>
        <v>0.19992254023710176</v>
      </c>
      <c r="J44" s="7">
        <f t="shared" ref="J44" si="55">IF(AND(H44&gt;2,
OR(L36="MÉDIA SANEADA",L36="MEDIANA SANEADA",
AND(L36="PREÇO ESTIMADO",NOT(AND(P38="Orçamento",COUNTA(P36:XX36)=COUNTIF(P38:XX38,"Orçamento")))))),
ROW(),0)</f>
        <v>44</v>
      </c>
      <c r="K44" s="66"/>
      <c r="L44" s="29" t="s">
        <v>361</v>
      </c>
      <c r="M44" s="30">
        <f t="shared" ref="M44" si="56">MEDIAN($P42:$XX42)</f>
        <v>176.15351816897032</v>
      </c>
      <c r="N44" s="71"/>
      <c r="O44" s="27" t="str">
        <f t="shared" ref="O44" si="57">"1 RODADA"</f>
        <v>1 RODADA</v>
      </c>
      <c r="P44" s="107">
        <f t="shared" ref="P44:AI44" si="58">IF(P42="","",IF((_xlfn.STDEV.P($P41:$XX42)/AVERAGE($P41:$XX42))&lt;=25%,P42,IF(OR(P42&gt;(AVERAGE($P41:$XX42)+_xlfn.STDEV.P($P41:$XX42)),P42&lt;(AVERAGE($P41:$XX42)-_xlfn.STDEV.P($P41:$XX42))),"DESCARTADO",P42)))</f>
        <v>189.7618255615802</v>
      </c>
      <c r="Q44" s="107">
        <f t="shared" si="58"/>
        <v>239.28116390193352</v>
      </c>
      <c r="R44" s="107">
        <f t="shared" si="58"/>
        <v>151.83754916485034</v>
      </c>
      <c r="S44" s="107">
        <f t="shared" si="58"/>
        <v>162.54521077636042</v>
      </c>
      <c r="T44" s="107">
        <f t="shared" si="58"/>
        <v>161.41624996283855</v>
      </c>
      <c r="U44" s="107">
        <f t="shared" si="58"/>
        <v>248.63029292189938</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1</v>
      </c>
      <c r="D45" s="127">
        <f t="shared" si="35"/>
        <v>2</v>
      </c>
      <c r="E45" s="200"/>
      <c r="F45" s="93"/>
      <c r="G45" s="202"/>
      <c r="H45"/>
      <c r="I45"/>
      <c r="J45"/>
      <c r="L45" s="29" t="s">
        <v>38</v>
      </c>
      <c r="M45" s="30">
        <f t="shared" ref="M45" si="59">IFERROR(
IF(AND(H44&gt;2,I44&lt;=25%),AVERAGE(P43:XX44),
IF(AND(H46&gt;2,I46&lt;=25%),AVERAGE(P45:XX46),
IF(AND(H48&gt;2,I48&lt;=25%),AVERAGE(P47:XX48),
IF(AND(H50&gt;2,I50&lt;=25%),AVERAGE(P49:XX50),
IF(AND(H52&gt;2,I52&lt;=25%),AVERAGE(P51:XX52),
IF(AND(H54&gt;2,I54&lt;=25%),AVERAGE(P53:XX54),
IF(I42&lt;=25%,AVERAGE(P41:XX42),""))))))),"")</f>
        <v>192.24538204824375</v>
      </c>
      <c r="N45" s="71"/>
      <c r="O45" s="27" t="str">
        <f t="shared" ref="O45" si="60">"2 POND"</f>
        <v>2 POND</v>
      </c>
      <c r="P45" s="107">
        <f>IF(IFERROR(VLOOKUP(P38,'Tabela de Apoio'!$D:$E,2,FALSE),1)=1,"",P46)</f>
        <v>189.7618255615802</v>
      </c>
      <c r="Q45" s="107">
        <f>IF(IFERROR(VLOOKUP(Q38,'Tabela de Apoio'!$D:$E,2,FALSE),1)=1,"",Q46)</f>
        <v>239.28116390193352</v>
      </c>
      <c r="R45" s="107">
        <f>IF(IFERROR(VLOOKUP(R38,'Tabela de Apoio'!$D:$E,2,FALSE),1)=1,"",R46)</f>
        <v>151.83754916485034</v>
      </c>
      <c r="S45" s="107">
        <f>IF(IFERROR(VLOOKUP(S38,'Tabela de Apoio'!$D:$E,2,FALSE),1)=1,"",S46)</f>
        <v>162.54521077636042</v>
      </c>
      <c r="T45" s="107">
        <f>IF(IFERROR(VLOOKUP(T38,'Tabela de Apoio'!$D:$E,2,FALSE),1)=1,"",T46)</f>
        <v>161.41624996283855</v>
      </c>
      <c r="U45" s="107">
        <f>IF(IFERROR(VLOOKUP(U38,'Tabela de Apoio'!$D:$E,2,FALSE),1)=1,"",U46)</f>
        <v>248.63029292189938</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1</v>
      </c>
      <c r="D46" s="127">
        <f t="shared" si="35"/>
        <v>2</v>
      </c>
      <c r="E46" s="200"/>
      <c r="F46" s="93"/>
      <c r="G46" s="202"/>
      <c r="H46" s="134">
        <f t="shared" ref="H46" si="61">COUNT($P46:$XX46)</f>
        <v>6</v>
      </c>
      <c r="I46" s="132">
        <f t="shared" ref="I46" si="62">_xlfn.STDEV.P($P45:$XX46)/AVERAGE($P45:$XX46)</f>
        <v>0.19992254023710176</v>
      </c>
      <c r="J46" s="7">
        <f t="shared" ref="J46" si="63">IF(AND(H46&gt;2,
OR(L36="MÉDIA SANEADA",L36="MEDIANA SANEADA",
AND(L36="PREÇO ESTIMADO",NOT(AND(P38="Orçamento",COUNTA(P36:XX36)=COUNTIF(P38:XX38,"Orçamento")))))),
ROW(),0)</f>
        <v>46</v>
      </c>
      <c r="K46" s="66"/>
      <c r="L46" s="29" t="s">
        <v>362</v>
      </c>
      <c r="M46" s="30">
        <f t="shared" ref="M46" si="64" xml:space="preserve">
IF(H44&gt;2,MEDIAN(P43:XX44),
IF(H46&gt;2,MEDIAN(P45:XX46),
IF(H48&gt;2,MEDIAN(P47:XX48),
IF(H50&gt;2,MEDIAN(P49:XX50),
IF(H52&gt;2,MEDIAN(P51:XX52),
IF(H54&gt;2,MEDIAN(P53:XX54),
MEDIAN(P41:XX42)))))))</f>
        <v>176.15351816897032</v>
      </c>
      <c r="N46" s="71"/>
      <c r="O46" s="27" t="str">
        <f t="shared" ref="O46" si="65">"2 RODADA"</f>
        <v>2 RODADA</v>
      </c>
      <c r="P46" s="107">
        <f t="shared" ref="P46:AI46" si="66">IF(P44="","",IF((_xlfn.STDEV.P($P43:$XX44)/AVERAGE($P43:$XX44))&lt;=25%,P44,IF(OR(P44&gt;(AVERAGE($P43:$XX44)+_xlfn.STDEV.P($P43:$XX44)),P44&lt;(AVERAGE($P43:$XX44)-_xlfn.STDEV.P($P43:$XX44))),"DESCARTADO",P44)))</f>
        <v>189.7618255615802</v>
      </c>
      <c r="Q46" s="107">
        <f t="shared" si="66"/>
        <v>239.28116390193352</v>
      </c>
      <c r="R46" s="107">
        <f t="shared" si="66"/>
        <v>151.83754916485034</v>
      </c>
      <c r="S46" s="107">
        <f t="shared" si="66"/>
        <v>162.54521077636042</v>
      </c>
      <c r="T46" s="107">
        <f t="shared" si="66"/>
        <v>161.41624996283855</v>
      </c>
      <c r="U46" s="107">
        <f t="shared" si="66"/>
        <v>248.63029292189938</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1</v>
      </c>
      <c r="D47" s="127">
        <f t="shared" si="35"/>
        <v>2</v>
      </c>
      <c r="E47" s="200"/>
      <c r="F47" s="93"/>
      <c r="G47" s="202"/>
      <c r="H47"/>
      <c r="I47"/>
      <c r="J47"/>
      <c r="K47" s="66"/>
      <c r="L47" s="29" t="s">
        <v>359</v>
      </c>
      <c r="M47" s="30">
        <f t="shared" ref="M47" si="67">HARMEAN($P41:$XX42)</f>
        <v>185.1607964638535</v>
      </c>
      <c r="N47" s="71"/>
      <c r="O47" s="27" t="str">
        <f t="shared" ref="O47" si="68">"3 POND"</f>
        <v>3 POND</v>
      </c>
      <c r="P47" s="107">
        <f>IF(IFERROR(VLOOKUP(P38,'Tabela de Apoio'!$D:$E,2,FALSE),1)=1,"",P48)</f>
        <v>189.7618255615802</v>
      </c>
      <c r="Q47" s="107">
        <f>IF(IFERROR(VLOOKUP(Q38,'Tabela de Apoio'!$D:$E,2,FALSE),1)=1,"",Q48)</f>
        <v>239.28116390193352</v>
      </c>
      <c r="R47" s="107">
        <f>IF(IFERROR(VLOOKUP(R38,'Tabela de Apoio'!$D:$E,2,FALSE),1)=1,"",R48)</f>
        <v>151.83754916485034</v>
      </c>
      <c r="S47" s="107">
        <f>IF(IFERROR(VLOOKUP(S38,'Tabela de Apoio'!$D:$E,2,FALSE),1)=1,"",S48)</f>
        <v>162.54521077636042</v>
      </c>
      <c r="T47" s="107">
        <f>IF(IFERROR(VLOOKUP(T38,'Tabela de Apoio'!$D:$E,2,FALSE),1)=1,"",T48)</f>
        <v>161.41624996283855</v>
      </c>
      <c r="U47" s="107">
        <f>IF(IFERROR(VLOOKUP(U38,'Tabela de Apoio'!$D:$E,2,FALSE),1)=1,"",U48)</f>
        <v>248.63029292189938</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1</v>
      </c>
      <c r="D48" s="127">
        <f t="shared" si="35"/>
        <v>2</v>
      </c>
      <c r="E48" s="200"/>
      <c r="F48" s="93"/>
      <c r="G48" s="202"/>
      <c r="H48" s="134">
        <f t="shared" ref="H48" si="69">COUNT($P48:$XX48)</f>
        <v>6</v>
      </c>
      <c r="I48" s="132">
        <f t="shared" ref="I48" si="70">_xlfn.STDEV.P($P47:$XX48)/AVERAGE($P47:$XX48)</f>
        <v>0.19992254023710176</v>
      </c>
      <c r="J48" s="7">
        <f t="shared" ref="J48" si="71">IF(AND(H48&gt;2,
OR(L36="MÉDIA SANEADA",L36="MEDIANA SANEADA",
AND(L36="PREÇO ESTIMADO",NOT(AND(P38="Orçamento",COUNTA(P36:XX36)=COUNTIF(P38:XX38,"Orçamento")))))),
ROW(),0)</f>
        <v>48</v>
      </c>
      <c r="K48" s="66"/>
      <c r="L48" s="29" t="s">
        <v>41</v>
      </c>
      <c r="M48" s="30">
        <f t="shared" ref="M48" si="72">IFERROR(_xlfn.QUARTILE.EXC($P42:$XX42,1),"")</f>
        <v>159.0215747633415</v>
      </c>
      <c r="N48" s="71"/>
      <c r="O48" s="27" t="str">
        <f t="shared" ref="O48" si="73">"3 RODADA"</f>
        <v>3 RODADA</v>
      </c>
      <c r="P48" s="107">
        <f t="shared" ref="P48:AI48" si="74">IF(P46="","",IF((_xlfn.STDEV.P($P45:$XX46)/AVERAGE($P45:$XX46))&lt;=25%,P46,IF(OR(P46&gt;(AVERAGE($P45:$XX46)+_xlfn.STDEV.P($P45:$XX46)),P46&lt;(AVERAGE($P45:$XX46)-_xlfn.STDEV.P($P45:$XX46))),"DESCARTADO",P46)))</f>
        <v>189.7618255615802</v>
      </c>
      <c r="Q48" s="107">
        <f t="shared" si="74"/>
        <v>239.28116390193352</v>
      </c>
      <c r="R48" s="107">
        <f t="shared" si="74"/>
        <v>151.83754916485034</v>
      </c>
      <c r="S48" s="107">
        <f t="shared" si="74"/>
        <v>162.54521077636042</v>
      </c>
      <c r="T48" s="107">
        <f t="shared" si="74"/>
        <v>161.41624996283855</v>
      </c>
      <c r="U48" s="107">
        <f t="shared" si="74"/>
        <v>248.63029292189938</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1</v>
      </c>
      <c r="D49" s="127">
        <f t="shared" si="35"/>
        <v>2</v>
      </c>
      <c r="E49" s="200"/>
      <c r="F49" s="93"/>
      <c r="G49" s="202"/>
      <c r="H49"/>
      <c r="I49"/>
      <c r="J49"/>
      <c r="K49" s="66"/>
      <c r="L49" s="29" t="s">
        <v>39</v>
      </c>
      <c r="M49" s="30">
        <f t="shared" ref="M49" si="75">IFERROR(_xlfn.QUARTILE.EXC($P42:$XX42,3),"")</f>
        <v>241.61844615692499</v>
      </c>
      <c r="N49" s="71"/>
      <c r="O49" s="27" t="str">
        <f t="shared" ref="O49" si="76">"4 POND"</f>
        <v>4 POND</v>
      </c>
      <c r="P49" s="107">
        <f>IF(IFERROR(VLOOKUP(P38,'Tabela de Apoio'!$D:$E,2,FALSE),1)=1,"",P50)</f>
        <v>189.7618255615802</v>
      </c>
      <c r="Q49" s="107">
        <f>IF(IFERROR(VLOOKUP(Q38,'Tabela de Apoio'!$D:$E,2,FALSE),1)=1,"",Q50)</f>
        <v>239.28116390193352</v>
      </c>
      <c r="R49" s="107">
        <f>IF(IFERROR(VLOOKUP(R38,'Tabela de Apoio'!$D:$E,2,FALSE),1)=1,"",R50)</f>
        <v>151.83754916485034</v>
      </c>
      <c r="S49" s="107">
        <f>IF(IFERROR(VLOOKUP(S38,'Tabela de Apoio'!$D:$E,2,FALSE),1)=1,"",S50)</f>
        <v>162.54521077636042</v>
      </c>
      <c r="T49" s="107">
        <f>IF(IFERROR(VLOOKUP(T38,'Tabela de Apoio'!$D:$E,2,FALSE),1)=1,"",T50)</f>
        <v>161.41624996283855</v>
      </c>
      <c r="U49" s="107">
        <f>IF(IFERROR(VLOOKUP(U38,'Tabela de Apoio'!$D:$E,2,FALSE),1)=1,"",U50)</f>
        <v>248.63029292189938</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1</v>
      </c>
      <c r="D50" s="127">
        <f t="shared" si="35"/>
        <v>2</v>
      </c>
      <c r="E50" s="200"/>
      <c r="F50" s="93"/>
      <c r="G50" s="202"/>
      <c r="H50" s="134">
        <f t="shared" ref="H50" si="77">COUNT($P50:$XX50)</f>
        <v>6</v>
      </c>
      <c r="I50" s="132">
        <f t="shared" ref="I50" si="78">_xlfn.STDEV.P($P49:$XX50)/AVERAGE($P49:$XX50)</f>
        <v>0.19992254023710176</v>
      </c>
      <c r="J50" s="7">
        <f t="shared" ref="J50" si="79">IF(AND(H50&gt;2,
OR(L36="MÉDIA SANEADA",L36="MEDIANA SANEADA",
AND(L36="PREÇO ESTIMADO",NOT(AND(P38="Orçamento",COUNTA(P36:XX36)=COUNTIF(P38:XX38,"Orçamento")))))),
ROW(),0)</f>
        <v>50</v>
      </c>
      <c r="K50" s="66"/>
      <c r="L50" s="29" t="s">
        <v>42</v>
      </c>
      <c r="M50" s="30">
        <f t="shared" ref="M50" si="80">MIN($P42:$XX42)</f>
        <v>151.83754916485034</v>
      </c>
      <c r="N50" s="71"/>
      <c r="O50" s="27" t="str">
        <f t="shared" ref="O50" si="81">"4 RODADA"</f>
        <v>4 RODADA</v>
      </c>
      <c r="P50" s="107">
        <f t="shared" ref="P50:AI50" si="82">IF(P48="","",IF((_xlfn.STDEV.P($P47:$XX48)/AVERAGE($P47:$XX48))&lt;=25%,P48,IF(OR(P48&gt;(AVERAGE($P47:$XX48)+_xlfn.STDEV.P($P47:$XX48)),P48&lt;(AVERAGE($P47:$XX48)-_xlfn.STDEV.P($P47:$XX48))),"DESCARTADO",P48)))</f>
        <v>189.7618255615802</v>
      </c>
      <c r="Q50" s="107">
        <f t="shared" si="82"/>
        <v>239.28116390193352</v>
      </c>
      <c r="R50" s="107">
        <f t="shared" si="82"/>
        <v>151.83754916485034</v>
      </c>
      <c r="S50" s="107">
        <f t="shared" si="82"/>
        <v>162.54521077636042</v>
      </c>
      <c r="T50" s="107">
        <f t="shared" si="82"/>
        <v>161.41624996283855</v>
      </c>
      <c r="U50" s="107">
        <f t="shared" si="82"/>
        <v>248.63029292189938</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1</v>
      </c>
      <c r="D51" s="127">
        <f t="shared" si="35"/>
        <v>2</v>
      </c>
      <c r="E51" s="200"/>
      <c r="F51" s="93"/>
      <c r="G51" s="202"/>
      <c r="H51"/>
      <c r="I51"/>
      <c r="J51"/>
      <c r="K51" s="66"/>
      <c r="L51" s="29" t="s">
        <v>40</v>
      </c>
      <c r="M51" s="30">
        <f t="shared" ref="M51" si="83">MAX($P42:$XX42)</f>
        <v>248.63029292189938</v>
      </c>
      <c r="N51" s="71"/>
      <c r="O51" s="27" t="str">
        <f t="shared" ref="O51" si="84">"5 POND"</f>
        <v>5 POND</v>
      </c>
      <c r="P51" s="107">
        <f>IF(IFERROR(VLOOKUP(P38,'Tabela de Apoio'!$D:$E,2,FALSE),1)=1,"",P52)</f>
        <v>189.7618255615802</v>
      </c>
      <c r="Q51" s="107">
        <f>IF(IFERROR(VLOOKUP(Q38,'Tabela de Apoio'!$D:$E,2,FALSE),1)=1,"",Q52)</f>
        <v>239.28116390193352</v>
      </c>
      <c r="R51" s="107">
        <f>IF(IFERROR(VLOOKUP(R38,'Tabela de Apoio'!$D:$E,2,FALSE),1)=1,"",R52)</f>
        <v>151.83754916485034</v>
      </c>
      <c r="S51" s="107">
        <f>IF(IFERROR(VLOOKUP(S38,'Tabela de Apoio'!$D:$E,2,FALSE),1)=1,"",S52)</f>
        <v>162.54521077636042</v>
      </c>
      <c r="T51" s="107">
        <f>IF(IFERROR(VLOOKUP(T38,'Tabela de Apoio'!$D:$E,2,FALSE),1)=1,"",T52)</f>
        <v>161.41624996283855</v>
      </c>
      <c r="U51" s="107">
        <f>IF(IFERROR(VLOOKUP(U38,'Tabela de Apoio'!$D:$E,2,FALSE),1)=1,"",U52)</f>
        <v>248.63029292189938</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1</v>
      </c>
      <c r="D52" s="127">
        <f t="shared" si="35"/>
        <v>2</v>
      </c>
      <c r="E52" s="200"/>
      <c r="F52" s="93"/>
      <c r="G52" s="202"/>
      <c r="H52" s="134">
        <f t="shared" ref="H52" si="85">COUNT($P52:$XX52)</f>
        <v>6</v>
      </c>
      <c r="I52" s="132">
        <f t="shared" ref="I52" si="86">_xlfn.STDEV.P($P51:$XX52)/AVERAGE($P51:$XX52)</f>
        <v>0.19992254023710176</v>
      </c>
      <c r="J52" s="7">
        <f t="shared" ref="J52" si="87">IF(AND(H52&gt;2,
OR(L36="MÉDIA SANEADA",L36="MEDIANA SANEADA",
AND(L36="PREÇO ESTIMADO",NOT(AND(P38="Orçamento",COUNTA(P36:XX36)=COUNTIF(P38:XX38,"Orçamento")))))),
ROW(),0)</f>
        <v>52</v>
      </c>
      <c r="K52" s="66"/>
      <c r="N52" s="71"/>
      <c r="O52" s="27" t="str">
        <f t="shared" ref="O52" si="88">"5 RODADA"</f>
        <v>5 RODADA</v>
      </c>
      <c r="P52" s="107">
        <f t="shared" ref="P52:AI52" si="89">IF(P50="","",IF((_xlfn.STDEV.P($P49:$XX50)/AVERAGE($P49:$XX50))&lt;=25%,P50,IF(OR(P50&gt;(AVERAGE($P49:$XX50)+_xlfn.STDEV.P($P49:$XX50)),P50&lt;(AVERAGE($P49:$XX50)-_xlfn.STDEV.P($P49:$XX50))),"DESCARTADO",P50)))</f>
        <v>189.7618255615802</v>
      </c>
      <c r="Q52" s="107">
        <f t="shared" si="89"/>
        <v>239.28116390193352</v>
      </c>
      <c r="R52" s="107">
        <f t="shared" si="89"/>
        <v>151.83754916485034</v>
      </c>
      <c r="S52" s="107">
        <f t="shared" si="89"/>
        <v>162.54521077636042</v>
      </c>
      <c r="T52" s="107">
        <f t="shared" si="89"/>
        <v>161.41624996283855</v>
      </c>
      <c r="U52" s="107">
        <f t="shared" si="89"/>
        <v>248.63029292189938</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1</v>
      </c>
      <c r="D53" s="127">
        <f t="shared" si="35"/>
        <v>2</v>
      </c>
      <c r="E53" s="200"/>
      <c r="F53" s="93"/>
      <c r="G53" s="202"/>
      <c r="H53"/>
      <c r="I53"/>
      <c r="J53"/>
      <c r="K53" s="66"/>
      <c r="L53" s="22"/>
      <c r="M53" s="22"/>
      <c r="N53" s="71"/>
      <c r="O53" s="27" t="str">
        <f t="shared" ref="O53" si="90">"6 POND"</f>
        <v>6 POND</v>
      </c>
      <c r="P53" s="107">
        <f>IF(IFERROR(VLOOKUP(P38,'Tabela de Apoio'!$D:$E,2,FALSE),1)=1,"",P54)</f>
        <v>189.7618255615802</v>
      </c>
      <c r="Q53" s="107">
        <f>IF(IFERROR(VLOOKUP(Q38,'Tabela de Apoio'!$D:$E,2,FALSE),1)=1,"",Q54)</f>
        <v>239.28116390193352</v>
      </c>
      <c r="R53" s="107">
        <f>IF(IFERROR(VLOOKUP(R38,'Tabela de Apoio'!$D:$E,2,FALSE),1)=1,"",R54)</f>
        <v>151.83754916485034</v>
      </c>
      <c r="S53" s="107">
        <f>IF(IFERROR(VLOOKUP(S38,'Tabela de Apoio'!$D:$E,2,FALSE),1)=1,"",S54)</f>
        <v>162.54521077636042</v>
      </c>
      <c r="T53" s="107">
        <f>IF(IFERROR(VLOOKUP(T38,'Tabela de Apoio'!$D:$E,2,FALSE),1)=1,"",T54)</f>
        <v>161.41624996283855</v>
      </c>
      <c r="U53" s="107">
        <f>IF(IFERROR(VLOOKUP(U38,'Tabela de Apoio'!$D:$E,2,FALSE),1)=1,"",U54)</f>
        <v>248.63029292189938</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1</v>
      </c>
      <c r="D54" s="127">
        <f t="shared" si="49"/>
        <v>2</v>
      </c>
      <c r="E54" s="200"/>
      <c r="F54" s="93"/>
      <c r="G54" s="202"/>
      <c r="H54" s="134">
        <f t="shared" ref="H54" si="91">COUNT($P54:$XX54)</f>
        <v>6</v>
      </c>
      <c r="I54" s="132">
        <f t="shared" ref="I54" si="92">_xlfn.STDEV.P($P53:$XX54)/AVERAGE($P53:$XX54)</f>
        <v>0.19992254023710176</v>
      </c>
      <c r="J54" s="7">
        <f t="shared" ref="J54" si="93">IF(AND(H54&gt;2,
OR(L36="MÉDIA SANEADA",L36="MEDIANA SANEADA",
AND(L36="PREÇO ESTIMADO",NOT(AND(P38="Orçamento",COUNTA(P36:XX36)=COUNTIF(P38:XX38,"Orçamento")))))),
ROW(),0)</f>
        <v>54</v>
      </c>
      <c r="N54" s="71"/>
      <c r="O54" s="27" t="str">
        <f t="shared" ref="O54" si="94">"6 RODADA"</f>
        <v>6 RODADA</v>
      </c>
      <c r="P54" s="107">
        <f t="shared" ref="P54:AI54" si="95">IFERROR(IF(P52="","",IF((_xlfn.STDEV.P($P51:$XX52)/AVERAGE($P51:$XX52))&lt;=25%,P52,IF(OR(P52&gt;(AVERAGE($P51:$XX52)+_xlfn.STDEV.P($P51:$XX52)),P52&lt;(AVERAGE($P51:$XX52)-_xlfn.STDEV.P($P51:$XX52))),"DESCARTADO",P52))),)</f>
        <v>189.7618255615802</v>
      </c>
      <c r="Q54" s="107">
        <f t="shared" si="95"/>
        <v>239.28116390193352</v>
      </c>
      <c r="R54" s="107">
        <f t="shared" si="95"/>
        <v>151.83754916485034</v>
      </c>
      <c r="S54" s="107">
        <f t="shared" si="95"/>
        <v>162.54521077636042</v>
      </c>
      <c r="T54" s="107">
        <f t="shared" si="95"/>
        <v>161.41624996283855</v>
      </c>
      <c r="U54" s="107">
        <f t="shared" si="95"/>
        <v>248.63029292189938</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1</v>
      </c>
      <c r="D55" s="127">
        <f t="shared" si="49"/>
        <v>2</v>
      </c>
      <c r="E55" s="200"/>
      <c r="F55" s="136"/>
      <c r="G55" s="202"/>
      <c r="H55" s="205"/>
      <c r="I55" s="205"/>
      <c r="J55" s="206"/>
      <c r="K55" s="67"/>
      <c r="L55" s="1" t="s">
        <v>43</v>
      </c>
      <c r="M55" s="143">
        <f t="shared" ref="M55" si="96">IFERROR(ROUND(M36*M38,2),"")</f>
        <v>46716.75</v>
      </c>
      <c r="O55" s="27" t="s">
        <v>363</v>
      </c>
      <c r="P55" s="107">
        <f t="shared" ref="P55:AI76" si="97">INDEX(P42:P54,MATCH(MAX($J42:$J54),$J42:$J54,0))</f>
        <v>189.7618255615802</v>
      </c>
      <c r="Q55" s="107">
        <f t="shared" si="97"/>
        <v>239.28116390193352</v>
      </c>
      <c r="R55" s="107">
        <f t="shared" si="97"/>
        <v>151.83754916485034</v>
      </c>
      <c r="S55" s="107">
        <f t="shared" si="97"/>
        <v>162.54521077636042</v>
      </c>
      <c r="T55" s="107">
        <f t="shared" si="97"/>
        <v>161.41624996283855</v>
      </c>
      <c r="U55" s="107">
        <f t="shared" si="97"/>
        <v>248.63029292189938</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t="e">
        <f t="shared" ref="B57" si="98">LARGE(IFERROR(IF(B55+1&gt;$H$8,"",B55+1),""),1)</f>
        <v>#VALUE!</v>
      </c>
      <c r="C57" s="127" t="e">
        <f>IF(_xlfn.ISFORMULA(E61),MAX(INDEX('BASE FORMAÇÃO'!A:A,B57+1),1),E61)</f>
        <v>#VALUE!</v>
      </c>
      <c r="D57" s="127">
        <f t="shared" ref="D57" si="99">IFERROR(IF(C57=C47,D47+1,1),1)</f>
        <v>1</v>
      </c>
      <c r="E57" s="38" t="s">
        <v>9</v>
      </c>
      <c r="F57" s="73"/>
      <c r="G57" s="38" t="s">
        <v>15</v>
      </c>
      <c r="H57" s="135" t="e">
        <f>INDEX('BASE FORMAÇÃO'!B:B,B57+1)</f>
        <v>#VALUE!</v>
      </c>
      <c r="I57" s="181" t="s">
        <v>16</v>
      </c>
      <c r="J57" s="6" t="e">
        <f>INDEX('BASE FORMAÇÃO'!K:K,B57+1)</f>
        <v>#VALUE!</v>
      </c>
      <c r="K57" s="65"/>
      <c r="L57" s="184" t="s">
        <v>10</v>
      </c>
      <c r="M57" s="186" t="str">
        <f t="shared" ref="M57" si="100">IF(OR(ISBLANK($O$8),ISBLANK($O$7),ISBLANK($H$8),ISBLANK($O$6),ISBLANK($O$5),ISBLANK($H$5)),"",IFERROR(IF(VLOOKUP(L57,L63:M72,2,FALSE)&lt;1,ROUND(VLOOKUP(L57,L63:M72,2,FALSE),4),ROUND(VLOOKUP(L57,L63:M72,2,FALSE),2)),""))</f>
        <v/>
      </c>
      <c r="N57" s="69"/>
      <c r="O57" s="27" t="s">
        <v>17</v>
      </c>
      <c r="P57" s="113"/>
      <c r="Q57" s="113"/>
      <c r="R57" s="113"/>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t="e">
        <f t="shared" ref="B58:D58" si="101">B57</f>
        <v>#VALUE!</v>
      </c>
      <c r="C58" s="128" t="e">
        <f t="shared" si="101"/>
        <v>#VALUE!</v>
      </c>
      <c r="D58" s="127">
        <f t="shared" si="101"/>
        <v>1</v>
      </c>
      <c r="E58" s="188">
        <f t="shared" ref="E58" si="102">D57</f>
        <v>1</v>
      </c>
      <c r="F58" s="92"/>
      <c r="G58" s="190" t="s">
        <v>1</v>
      </c>
      <c r="H58" s="193" t="e">
        <f>INDEX('BASE FORMAÇÃO'!C:C,B57+1)</f>
        <v>#VALUE!</v>
      </c>
      <c r="I58" s="193"/>
      <c r="J58" s="194"/>
      <c r="K58" s="66"/>
      <c r="L58" s="185"/>
      <c r="M58" s="187"/>
      <c r="N58" s="70"/>
      <c r="O58" s="27" t="s">
        <v>13</v>
      </c>
      <c r="P58" s="122"/>
      <c r="Q58" s="122"/>
      <c r="R58" s="122"/>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t="e">
        <f t="shared" ref="B59:D59" si="103">B58</f>
        <v>#VALUE!</v>
      </c>
      <c r="C59" s="128" t="e">
        <f t="shared" si="103"/>
        <v>#VALUE!</v>
      </c>
      <c r="D59" s="127">
        <f t="shared" si="103"/>
        <v>1</v>
      </c>
      <c r="E59" s="189"/>
      <c r="F59" s="93"/>
      <c r="G59" s="191"/>
      <c r="H59" s="195"/>
      <c r="I59" s="195"/>
      <c r="J59" s="196"/>
      <c r="K59" s="64"/>
      <c r="L59" s="130" t="s">
        <v>44</v>
      </c>
      <c r="M59" s="131" t="e">
        <f>INDEX('BASE FORMAÇÃO'!H:H,B61+1)</f>
        <v>#VALUE!</v>
      </c>
      <c r="N59" s="71"/>
      <c r="O59" s="27" t="s">
        <v>380</v>
      </c>
      <c r="P59" s="114"/>
      <c r="Q59" s="114"/>
      <c r="R59" s="114"/>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t="e">
        <f t="shared" ref="B60:C60" si="104">B59</f>
        <v>#VALUE!</v>
      </c>
      <c r="C60" s="128" t="e">
        <f t="shared" si="104"/>
        <v>#VALUE!</v>
      </c>
      <c r="D60" s="127">
        <f t="shared" si="49"/>
        <v>1</v>
      </c>
      <c r="E60" s="38" t="s">
        <v>313</v>
      </c>
      <c r="F60" s="93"/>
      <c r="G60" s="192"/>
      <c r="H60" s="197"/>
      <c r="I60" s="197"/>
      <c r="J60" s="198"/>
      <c r="K60" s="64"/>
      <c r="L60" s="1" t="s">
        <v>2</v>
      </c>
      <c r="M60" s="6" t="e">
        <f>INDEX('BASE FORMAÇÃO'!D:D,B61+1)</f>
        <v>#VALUE!</v>
      </c>
      <c r="N60" s="71"/>
      <c r="O60" s="27" t="s">
        <v>381</v>
      </c>
      <c r="P60" s="115"/>
      <c r="Q60" s="115"/>
      <c r="R60" s="115"/>
      <c r="S60" s="115"/>
      <c r="T60" s="115"/>
      <c r="U60" s="118"/>
      <c r="V60" s="118"/>
      <c r="W60" s="118"/>
      <c r="X60" s="118"/>
      <c r="Y60" s="118"/>
      <c r="Z60" s="118"/>
      <c r="AA60" s="118"/>
      <c r="AB60" s="118"/>
      <c r="AC60" s="118"/>
      <c r="AD60" s="118"/>
      <c r="AE60" s="118"/>
      <c r="AF60" s="118"/>
      <c r="AG60" s="118"/>
      <c r="AH60" s="118"/>
      <c r="AI60" s="118"/>
    </row>
    <row r="61" spans="1:167" x14ac:dyDescent="0.25">
      <c r="B61" s="128" t="e">
        <f t="shared" ref="B61:C61" si="105">B59</f>
        <v>#VALUE!</v>
      </c>
      <c r="C61" s="128" t="e">
        <f t="shared" si="105"/>
        <v>#VALUE!</v>
      </c>
      <c r="D61" s="127">
        <f t="shared" si="49"/>
        <v>1</v>
      </c>
      <c r="E61" s="199" t="e">
        <f t="shared" ref="E61" si="106">C57</f>
        <v>#VALUE!</v>
      </c>
      <c r="F61" s="93"/>
      <c r="G61" s="201" t="s">
        <v>304</v>
      </c>
      <c r="H61" s="203"/>
      <c r="I61" s="204"/>
      <c r="J61" s="204"/>
      <c r="K61" s="67"/>
      <c r="L61" s="28" t="s">
        <v>303</v>
      </c>
      <c r="M61" s="133" t="str">
        <f t="shared" ref="M61" si="107">IFERROR(INDEX(I63:I75,MATCH(MAX(J63:J75),J63:J75,0)),"")</f>
        <v/>
      </c>
      <c r="N61" s="71"/>
      <c r="O61" s="27" t="s">
        <v>18</v>
      </c>
      <c r="P61" s="106" t="str">
        <f>IF(P57="","",
IF(OR(P59="Orçamento",P58="",MAX('Tabela de Apoio'!$A:$A)&lt;=P58),
P57,
(INDEX('Tabela de Apoio'!$B:$B,MATCH('MAPA DE PREÇOS'!$O$8,'Tabela de Apoio'!$A:$A,1))/INDEX('Tabela de Apoio'!$B:$B,MATCH('MAPA DE PREÇOS'!P58,'Tabela de Apoio'!$A:$A,1)-1))*P57))</f>
        <v/>
      </c>
      <c r="Q61" s="106" t="str">
        <f>IF(Q57="","",
IF(OR(Q59="Orçamento",Q58="",MAX('Tabela de Apoio'!$A:$A)&lt;=Q58),
Q57,
(INDEX('Tabela de Apoio'!$B:$B,MATCH('MAPA DE PREÇOS'!$O$8,'Tabela de Apoio'!$A:$A,1))/INDEX('Tabela de Apoio'!$B:$B,MATCH('MAPA DE PREÇOS'!Q58,'Tabela de Apoio'!$A:$A,1)-1))*Q57))</f>
        <v/>
      </c>
      <c r="R61" s="106" t="str">
        <f>IF(R57="","",
IF(OR(R59="Orçamento",R58="",MAX('Tabela de Apoio'!$A:$A)&lt;=R58),
R57,
(INDEX('Tabela de Apoio'!$B:$B,MATCH('MAPA DE PREÇOS'!$O$8,'Tabela de Apoio'!$A:$A,1))/INDEX('Tabela de Apoio'!$B:$B,MATCH('MAPA DE PREÇOS'!R58,'Tabela de Apoio'!$A:$A,1)-1))*R57))</f>
        <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t="e">
        <f t="shared" ref="B62" si="108">B61</f>
        <v>#VALUE!</v>
      </c>
      <c r="C62" s="128" t="e">
        <f t="shared" ref="C62" si="109">C61</f>
        <v>#VALUE!</v>
      </c>
      <c r="D62" s="127">
        <f t="shared" si="49"/>
        <v>1</v>
      </c>
      <c r="E62" s="200"/>
      <c r="F62" s="93"/>
      <c r="G62" s="202"/>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t="e">
        <f t="shared" ref="B63:C63" si="110">B62</f>
        <v>#VALUE!</v>
      </c>
      <c r="C63" s="128" t="e">
        <f t="shared" si="110"/>
        <v>#VALUE!</v>
      </c>
      <c r="D63" s="127">
        <f t="shared" si="49"/>
        <v>1</v>
      </c>
      <c r="E63" s="200"/>
      <c r="F63" s="93"/>
      <c r="G63" s="202"/>
      <c r="H63" s="134">
        <f t="shared" ref="H63" si="111">COUNT($P63:$XX63)</f>
        <v>0</v>
      </c>
      <c r="I63" s="132" t="e">
        <f t="shared" ref="I63" si="112">_xlfn.STDEV.P($P62:$XX63)/AVERAGE($P62:$XX63)</f>
        <v>#DIV/0!</v>
      </c>
      <c r="J63" s="7">
        <f>ROW()</f>
        <v>63</v>
      </c>
      <c r="K63" s="67"/>
      <c r="L63" s="29" t="s">
        <v>10</v>
      </c>
      <c r="M63" s="30" t="str">
        <f t="shared" ref="M63" si="113">IFERROR(
IF(COUNTA(P57:AI57)=COUNTIF(P59:XX59,"Orçamento"),MIN(M68,M65),
IF(M66&lt;&gt;"",M66,
IF(M67&lt;&gt;"",M67,
M65
))),"")</f>
        <v/>
      </c>
      <c r="N63" s="71"/>
      <c r="O63" s="27" t="s">
        <v>376</v>
      </c>
      <c r="P63" s="106" t="str">
        <f t="shared" ref="P63:AI63" si="114">IFERROR(IF(P61="",
            "",
            IF(COUNT($P61:$XX61)&lt;=4,
               P61,
               IF(OR(P61&gt;(QUARTILE($P61:$XX61,3)+(QUARTILE($P61:$XX61,3)-QUARTILE($P61:$XX61,1))),
                     P61&lt;(QUARTILE($P61:$XX61,1)-(QUARTILE($P61:$XX61,3)-QUARTILE($P61:$XX61,1)))
                  ),
               "DESCARTADO",P61)
             )
  ),P61)</f>
        <v/>
      </c>
      <c r="Q63" s="106" t="str">
        <f t="shared" si="114"/>
        <v/>
      </c>
      <c r="R63" s="106" t="str">
        <f t="shared" si="114"/>
        <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t="e">
        <f t="shared" ref="B64" si="115">B63</f>
        <v>#VALUE!</v>
      </c>
      <c r="C64" s="128" t="e">
        <f t="shared" ref="C64" si="116">C63</f>
        <v>#VALUE!</v>
      </c>
      <c r="D64" s="127">
        <f t="shared" si="49"/>
        <v>1</v>
      </c>
      <c r="E64" s="200"/>
      <c r="F64" s="93"/>
      <c r="G64" s="202"/>
      <c r="H64"/>
      <c r="I64"/>
      <c r="J64"/>
      <c r="K64" s="66"/>
      <c r="L64" s="29" t="s">
        <v>360</v>
      </c>
      <c r="M64" s="30" t="e">
        <f t="shared" ref="M64" si="117">AVERAGE($P63:$XX63)</f>
        <v>#DIV/0!</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t="e">
        <f t="shared" si="48"/>
        <v>#VALUE!</v>
      </c>
      <c r="C65" s="128" t="e">
        <f t="shared" si="49"/>
        <v>#VALUE!</v>
      </c>
      <c r="D65" s="127">
        <f t="shared" si="49"/>
        <v>1</v>
      </c>
      <c r="E65" s="200"/>
      <c r="F65" s="93"/>
      <c r="G65" s="202"/>
      <c r="H65" s="134">
        <f t="shared" ref="H65" si="119">COUNT($P65:$XX65)</f>
        <v>0</v>
      </c>
      <c r="I65" s="132" t="e">
        <f t="shared" ref="I65" si="120">_xlfn.STDEV.P($P64:$XX65)/AVERAGE($P64:$XX65)</f>
        <v>#DIV/0!</v>
      </c>
      <c r="J65" s="7">
        <f t="shared" ref="J65" si="121">IF(AND(H65&gt;2,
OR(L57="MÉDIA SANEADA",L57="MEDIANA SANEADA",
AND(L57="PREÇO ESTIMADO",NOT(AND(P59="Orçamento",COUNTA(P57:XX57)=COUNTIF(P59:XX59,"Orçamento")))))),
ROW(),0)</f>
        <v>0</v>
      </c>
      <c r="K65" s="66"/>
      <c r="L65" s="29" t="s">
        <v>361</v>
      </c>
      <c r="M65" s="30" t="e">
        <f t="shared" ref="M65" si="122">MEDIAN($P63:$XX63)</f>
        <v>#NUM!</v>
      </c>
      <c r="N65" s="71"/>
      <c r="O65" s="27" t="str">
        <f t="shared" ref="O65" si="123">"1 RODADA"</f>
        <v>1 RODADA</v>
      </c>
      <c r="P65" s="107" t="str">
        <f t="shared" ref="P65:AI65" si="124">IF(P63="","",IF((_xlfn.STDEV.P($P62:$XX63)/AVERAGE($P62:$XX63))&lt;=25%,P63,IF(OR(P63&gt;(AVERAGE($P62:$XX63)+_xlfn.STDEV.P($P62:$XX63)),P63&lt;(AVERAGE($P62:$XX63)-_xlfn.STDEV.P($P62:$XX63))),"DESCARTADO",P63)))</f>
        <v/>
      </c>
      <c r="Q65" s="107" t="str">
        <f t="shared" si="124"/>
        <v/>
      </c>
      <c r="R65" s="107" t="str">
        <f t="shared" si="124"/>
        <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t="e">
        <f t="shared" si="48"/>
        <v>#VALUE!</v>
      </c>
      <c r="C66" s="128" t="e">
        <f t="shared" si="49"/>
        <v>#VALUE!</v>
      </c>
      <c r="D66" s="127">
        <f t="shared" si="49"/>
        <v>1</v>
      </c>
      <c r="E66" s="200"/>
      <c r="F66" s="93"/>
      <c r="G66" s="202"/>
      <c r="H66"/>
      <c r="I66"/>
      <c r="J66"/>
      <c r="L66" s="29" t="s">
        <v>38</v>
      </c>
      <c r="M66" s="30" t="str">
        <f t="shared" ref="M66" si="125">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t="e">
        <f t="shared" si="48"/>
        <v>#VALUE!</v>
      </c>
      <c r="C67" s="128" t="e">
        <f t="shared" si="49"/>
        <v>#VALUE!</v>
      </c>
      <c r="D67" s="127">
        <f t="shared" si="49"/>
        <v>1</v>
      </c>
      <c r="E67" s="200"/>
      <c r="F67" s="93"/>
      <c r="G67" s="202"/>
      <c r="H67" s="134">
        <f t="shared" ref="H67" si="127">COUNT($P67:$XX67)</f>
        <v>0</v>
      </c>
      <c r="I67" s="132" t="e">
        <f t="shared" ref="I67" si="128">_xlfn.STDEV.P($P66:$XX67)/AVERAGE($P66:$XX67)</f>
        <v>#DIV/0!</v>
      </c>
      <c r="J67" s="7">
        <f t="shared" ref="J67" si="129">IF(AND(H67&gt;2,
OR(L57="MÉDIA SANEADA",L57="MEDIANA SANEADA",
AND(L57="PREÇO ESTIMADO",NOT(AND(P59="Orçamento",COUNTA(P57:XX57)=COUNTIF(P59:XX59,"Orçamento")))))),
ROW(),0)</f>
        <v>0</v>
      </c>
      <c r="K67" s="66"/>
      <c r="L67" s="29" t="s">
        <v>362</v>
      </c>
      <c r="M67" s="30" t="e">
        <f t="shared" ref="M67" si="130" xml:space="preserve">
IF(H65&gt;2,MEDIAN(P64:XX65),
IF(H67&gt;2,MEDIAN(P66:XX67),
IF(H69&gt;2,MEDIAN(P68:XX69),
IF(H71&gt;2,MEDIAN(P70:XX71),
IF(H73&gt;2,MEDIAN(P72:XX73),
IF(H75&gt;2,MEDIAN(P74:XX75),
MEDIAN(P62:XX63)))))))</f>
        <v>#NUM!</v>
      </c>
      <c r="N67" s="71"/>
      <c r="O67" s="27" t="str">
        <f t="shared" ref="O67" si="131">"2 RODADA"</f>
        <v>2 RODADA</v>
      </c>
      <c r="P67" s="107" t="str">
        <f t="shared" ref="P67:AI67" si="132">IF(P65="","",IF((_xlfn.STDEV.P($P64:$XX65)/AVERAGE($P64:$XX65))&lt;=25%,P65,IF(OR(P65&gt;(AVERAGE($P64:$XX65)+_xlfn.STDEV.P($P64:$XX65)),P65&lt;(AVERAGE($P64:$XX65)-_xlfn.STDEV.P($P64:$XX65))),"DESCARTADO",P65)))</f>
        <v/>
      </c>
      <c r="Q67" s="107" t="str">
        <f t="shared" si="132"/>
        <v/>
      </c>
      <c r="R67" s="107" t="str">
        <f t="shared" si="132"/>
        <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t="e">
        <f t="shared" si="48"/>
        <v>#VALUE!</v>
      </c>
      <c r="C68" s="128" t="e">
        <f t="shared" si="49"/>
        <v>#VALUE!</v>
      </c>
      <c r="D68" s="127">
        <f t="shared" si="49"/>
        <v>1</v>
      </c>
      <c r="E68" s="200"/>
      <c r="F68" s="93"/>
      <c r="G68" s="202"/>
      <c r="H68"/>
      <c r="I68"/>
      <c r="J68"/>
      <c r="K68" s="66"/>
      <c r="L68" s="29" t="s">
        <v>359</v>
      </c>
      <c r="M68" s="30" t="e">
        <f t="shared" ref="M68" si="133">HARMEAN($P62:$XX63)</f>
        <v>#N/A</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t="e">
        <f t="shared" si="48"/>
        <v>#VALUE!</v>
      </c>
      <c r="C69" s="128" t="e">
        <f t="shared" si="49"/>
        <v>#VALUE!</v>
      </c>
      <c r="D69" s="127">
        <f t="shared" si="49"/>
        <v>1</v>
      </c>
      <c r="E69" s="200"/>
      <c r="F69" s="93"/>
      <c r="G69" s="202"/>
      <c r="H69" s="134">
        <f t="shared" ref="H69" si="135">COUNT($P69:$XX69)</f>
        <v>0</v>
      </c>
      <c r="I69" s="132" t="e">
        <f t="shared" ref="I69" si="136">_xlfn.STDEV.P($P68:$XX69)/AVERAGE($P68:$XX69)</f>
        <v>#DIV/0!</v>
      </c>
      <c r="J69" s="7">
        <f t="shared" ref="J69" si="137">IF(AND(H69&gt;2,
OR(L57="MÉDIA SANEADA",L57="MEDIANA SANEADA",
AND(L57="PREÇO ESTIMADO",NOT(AND(P59="Orçamento",COUNTA(P57:XX57)=COUNTIF(P59:XX59,"Orçamento")))))),
ROW(),0)</f>
        <v>0</v>
      </c>
      <c r="K69" s="66"/>
      <c r="L69" s="29" t="s">
        <v>41</v>
      </c>
      <c r="M69" s="30" t="str">
        <f t="shared" ref="M69" si="138">IFERROR(_xlfn.QUARTILE.EXC($P63:$XX63,1),"")</f>
        <v/>
      </c>
      <c r="N69" s="71"/>
      <c r="O69" s="27" t="str">
        <f t="shared" ref="O69" si="139">"3 RODADA"</f>
        <v>3 RODADA</v>
      </c>
      <c r="P69" s="107" t="str">
        <f t="shared" ref="P69:AI69" si="140">IF(P67="","",IF((_xlfn.STDEV.P($P66:$XX67)/AVERAGE($P66:$XX67))&lt;=25%,P67,IF(OR(P67&gt;(AVERAGE($P66:$XX67)+_xlfn.STDEV.P($P66:$XX67)),P67&lt;(AVERAGE($P66:$XX67)-_xlfn.STDEV.P($P66:$XX67))),"DESCARTADO",P67)))</f>
        <v/>
      </c>
      <c r="Q69" s="107" t="str">
        <f t="shared" si="140"/>
        <v/>
      </c>
      <c r="R69" s="107" t="str">
        <f t="shared" si="140"/>
        <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t="e">
        <f t="shared" si="48"/>
        <v>#VALUE!</v>
      </c>
      <c r="C70" s="128" t="e">
        <f t="shared" si="49"/>
        <v>#VALUE!</v>
      </c>
      <c r="D70" s="127">
        <f t="shared" si="49"/>
        <v>1</v>
      </c>
      <c r="E70" s="200"/>
      <c r="F70" s="93"/>
      <c r="G70" s="202"/>
      <c r="H70"/>
      <c r="I70"/>
      <c r="J70"/>
      <c r="K70" s="66"/>
      <c r="L70" s="29" t="s">
        <v>39</v>
      </c>
      <c r="M70" s="30" t="str">
        <f t="shared" ref="M70" si="141">IFERROR(_xlfn.QUARTILE.EXC($P63:$XX63,3),"")</f>
        <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t="e">
        <f t="shared" si="48"/>
        <v>#VALUE!</v>
      </c>
      <c r="C71" s="128" t="e">
        <f t="shared" si="49"/>
        <v>#VALUE!</v>
      </c>
      <c r="D71" s="127">
        <f t="shared" si="49"/>
        <v>1</v>
      </c>
      <c r="E71" s="200"/>
      <c r="F71" s="93"/>
      <c r="G71" s="202"/>
      <c r="H71" s="134">
        <f t="shared" ref="H71" si="143">COUNT($P71:$XX71)</f>
        <v>0</v>
      </c>
      <c r="I71" s="132" t="e">
        <f t="shared" ref="I71" si="144">_xlfn.STDEV.P($P70:$XX71)/AVERAGE($P70:$XX71)</f>
        <v>#DIV/0!</v>
      </c>
      <c r="J71" s="7">
        <f t="shared" ref="J71" si="145">IF(AND(H71&gt;2,
OR(L57="MÉDIA SANEADA",L57="MEDIANA SANEADA",
AND(L57="PREÇO ESTIMADO",NOT(AND(P59="Orçamento",COUNTA(P57:XX57)=COUNTIF(P59:XX59,"Orçamento")))))),
ROW(),0)</f>
        <v>0</v>
      </c>
      <c r="K71" s="66"/>
      <c r="L71" s="29" t="s">
        <v>42</v>
      </c>
      <c r="M71" s="30">
        <f t="shared" ref="M71" si="146">MIN($P63:$XX63)</f>
        <v>0</v>
      </c>
      <c r="N71" s="71"/>
      <c r="O71" s="27" t="str">
        <f t="shared" ref="O71" si="147">"4 RODADA"</f>
        <v>4 RODADA</v>
      </c>
      <c r="P71" s="107" t="str">
        <f t="shared" ref="P71:AI71" si="148">IF(P69="","",IF((_xlfn.STDEV.P($P68:$XX69)/AVERAGE($P68:$XX69))&lt;=25%,P69,IF(OR(P69&gt;(AVERAGE($P68:$XX69)+_xlfn.STDEV.P($P68:$XX69)),P69&lt;(AVERAGE($P68:$XX69)-_xlfn.STDEV.P($P68:$XX69))),"DESCARTADO",P69)))</f>
        <v/>
      </c>
      <c r="Q71" s="107" t="str">
        <f t="shared" si="148"/>
        <v/>
      </c>
      <c r="R71" s="107" t="str">
        <f t="shared" si="148"/>
        <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t="e">
        <f t="shared" si="48"/>
        <v>#VALUE!</v>
      </c>
      <c r="C72" s="128" t="e">
        <f t="shared" si="49"/>
        <v>#VALUE!</v>
      </c>
      <c r="D72" s="127">
        <f t="shared" si="49"/>
        <v>1</v>
      </c>
      <c r="E72" s="200"/>
      <c r="F72" s="93"/>
      <c r="G72" s="202"/>
      <c r="H72"/>
      <c r="I72"/>
      <c r="J72"/>
      <c r="K72" s="66"/>
      <c r="L72" s="29" t="s">
        <v>40</v>
      </c>
      <c r="M72" s="30">
        <f t="shared" ref="M72" si="149">MAX($P63:$XX63)</f>
        <v>0</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t="e">
        <f t="shared" si="48"/>
        <v>#VALUE!</v>
      </c>
      <c r="C73" s="128" t="e">
        <f t="shared" si="49"/>
        <v>#VALUE!</v>
      </c>
      <c r="D73" s="127">
        <f t="shared" si="49"/>
        <v>1</v>
      </c>
      <c r="E73" s="200"/>
      <c r="F73" s="93"/>
      <c r="G73" s="202"/>
      <c r="H73" s="134">
        <f t="shared" ref="H73" si="151">COUNT($P73:$XX73)</f>
        <v>0</v>
      </c>
      <c r="I73" s="132" t="e">
        <f t="shared" ref="I73" si="152">_xlfn.STDEV.P($P72:$XX73)/AVERAGE($P72:$XX73)</f>
        <v>#DIV/0!</v>
      </c>
      <c r="J73" s="7">
        <f t="shared" ref="J73" si="153">IF(AND(H73&gt;2,
OR(L57="MÉDIA SANEADA",L57="MEDIANA SANEADA",
AND(L57="PREÇO ESTIMADO",NOT(AND(P59="Orçamento",COUNTA(P57:XX57)=COUNTIF(P59:XX59,"Orçamento")))))),
ROW(),0)</f>
        <v>0</v>
      </c>
      <c r="K73" s="66"/>
      <c r="N73" s="71"/>
      <c r="O73" s="27" t="str">
        <f t="shared" ref="O73" si="154">"5 RODADA"</f>
        <v>5 RODADA</v>
      </c>
      <c r="P73" s="107" t="str">
        <f t="shared" ref="P73:AI73" si="155">IF(P71="","",IF((_xlfn.STDEV.P($P70:$XX71)/AVERAGE($P70:$XX71))&lt;=25%,P71,IF(OR(P71&gt;(AVERAGE($P70:$XX71)+_xlfn.STDEV.P($P70:$XX71)),P71&lt;(AVERAGE($P70:$XX71)-_xlfn.STDEV.P($P70:$XX71))),"DESCARTADO",P71)))</f>
        <v/>
      </c>
      <c r="Q73" s="107" t="str">
        <f t="shared" si="155"/>
        <v/>
      </c>
      <c r="R73" s="107" t="str">
        <f t="shared" si="155"/>
        <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t="e">
        <f t="shared" si="48"/>
        <v>#VALUE!</v>
      </c>
      <c r="C74" s="128" t="e">
        <f t="shared" si="49"/>
        <v>#VALUE!</v>
      </c>
      <c r="D74" s="127">
        <f t="shared" si="49"/>
        <v>1</v>
      </c>
      <c r="E74" s="200"/>
      <c r="F74" s="93"/>
      <c r="G74" s="202"/>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t="e">
        <f t="shared" si="48"/>
        <v>#VALUE!</v>
      </c>
      <c r="C75" s="128" t="e">
        <f t="shared" si="49"/>
        <v>#VALUE!</v>
      </c>
      <c r="D75" s="127">
        <f t="shared" si="49"/>
        <v>1</v>
      </c>
      <c r="E75" s="200"/>
      <c r="F75" s="93"/>
      <c r="G75" s="202"/>
      <c r="H75" s="134">
        <f t="shared" ref="H75" si="157">COUNT($P75:$XX75)</f>
        <v>0</v>
      </c>
      <c r="I75" s="132" t="e">
        <f t="shared" ref="I75" si="158">_xlfn.STDEV.P($P74:$XX75)/AVERAGE($P74:$XX75)</f>
        <v>#DIV/0!</v>
      </c>
      <c r="J75" s="7">
        <f t="shared" ref="J75" si="159">IF(AND(H75&gt;2,
OR(L57="MÉDIA SANEADA",L57="MEDIANA SANEADA",
AND(L57="PREÇO ESTIMADO",NOT(AND(P59="Orçamento",COUNTA(P57:XX57)=COUNTIF(P59:XX59,"Orçamento")))))),
ROW(),0)</f>
        <v>0</v>
      </c>
      <c r="N75" s="71"/>
      <c r="O75" s="27" t="str">
        <f t="shared" ref="O75" si="160">"6 RODADA"</f>
        <v>6 RODADA</v>
      </c>
      <c r="P75" s="107" t="str">
        <f t="shared" ref="P75:AI75" si="161">IFERROR(IF(P73="","",IF((_xlfn.STDEV.P($P72:$XX73)/AVERAGE($P72:$XX73))&lt;=25%,P73,IF(OR(P73&gt;(AVERAGE($P72:$XX73)+_xlfn.STDEV.P($P72:$XX73)),P73&lt;(AVERAGE($P72:$XX73)-_xlfn.STDEV.P($P72:$XX73))),"DESCARTADO",P73))),)</f>
        <v/>
      </c>
      <c r="Q75" s="107" t="str">
        <f t="shared" si="161"/>
        <v/>
      </c>
      <c r="R75" s="107" t="str">
        <f t="shared" si="161"/>
        <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t="e">
        <f t="shared" si="48"/>
        <v>#VALUE!</v>
      </c>
      <c r="C76" s="128" t="e">
        <f t="shared" si="49"/>
        <v>#VALUE!</v>
      </c>
      <c r="D76" s="127">
        <f t="shared" si="49"/>
        <v>1</v>
      </c>
      <c r="E76" s="200"/>
      <c r="F76" s="136"/>
      <c r="G76" s="202"/>
      <c r="H76" s="205"/>
      <c r="I76" s="205"/>
      <c r="J76" s="206"/>
      <c r="K76" s="67"/>
      <c r="L76" s="1" t="s">
        <v>43</v>
      </c>
      <c r="M76" s="143" t="str">
        <f t="shared" ref="M76" si="162">IFERROR(ROUND(M57*M59,2),"")</f>
        <v/>
      </c>
      <c r="O76" s="27" t="s">
        <v>363</v>
      </c>
      <c r="P76" s="107" t="str">
        <f t="shared" ref="P76:R76" si="163">INDEX(P63:P75,MATCH(MAX($J63:$J75),$J63:$J75,0))</f>
        <v/>
      </c>
      <c r="Q76" s="107" t="str">
        <f t="shared" si="163"/>
        <v/>
      </c>
      <c r="R76" s="107" t="str">
        <f t="shared" si="163"/>
        <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t="e">
        <f t="shared" ref="B78" si="164">LARGE(IFERROR(IF(B76+1&gt;$H$8,"",B76+1),""),1)</f>
        <v>#VALUE!</v>
      </c>
      <c r="C78" s="127" t="e">
        <f>IF(_xlfn.ISFORMULA(E82),MAX(INDEX('BASE FORMAÇÃO'!A:A,B78+1),1),E82)</f>
        <v>#VALUE!</v>
      </c>
      <c r="D78" s="127">
        <f t="shared" ref="D78" si="165">IFERROR(IF(C78=C68,D68+1,1),1)</f>
        <v>1</v>
      </c>
      <c r="E78" s="38" t="s">
        <v>9</v>
      </c>
      <c r="F78" s="73"/>
      <c r="G78" s="38" t="s">
        <v>15</v>
      </c>
      <c r="H78" s="135" t="e">
        <f>INDEX('BASE FORMAÇÃO'!B:B,B78+1)</f>
        <v>#VALUE!</v>
      </c>
      <c r="I78" s="181" t="s">
        <v>16</v>
      </c>
      <c r="J78" s="6" t="e">
        <f>INDEX('BASE FORMAÇÃO'!K:K,B78+1)</f>
        <v>#VALUE!</v>
      </c>
      <c r="K78" s="65"/>
      <c r="L78" s="184" t="s">
        <v>10</v>
      </c>
      <c r="M78" s="186" t="str">
        <f t="shared" ref="M78" si="166">IF(OR(ISBLANK($O$8),ISBLANK($O$7),ISBLANK($H$8),ISBLANK($O$6),ISBLANK($O$5),ISBLANK($H$5)),"",IFERROR(IF(VLOOKUP(L78,L84:M93,2,FALSE)&lt;1,ROUND(VLOOKUP(L78,L84:M93,2,FALSE),4),ROUND(VLOOKUP(L78,L84:M93,2,FALSE),2)),""))</f>
        <v/>
      </c>
      <c r="N78" s="69"/>
      <c r="O78" s="27" t="s">
        <v>17</v>
      </c>
      <c r="P78" s="113"/>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t="e">
        <f t="shared" ref="B79:D79" si="167">B78</f>
        <v>#VALUE!</v>
      </c>
      <c r="C79" s="128" t="e">
        <f t="shared" si="167"/>
        <v>#VALUE!</v>
      </c>
      <c r="D79" s="127">
        <f t="shared" si="167"/>
        <v>1</v>
      </c>
      <c r="E79" s="188">
        <f t="shared" ref="E79" si="168">D78</f>
        <v>1</v>
      </c>
      <c r="F79" s="92"/>
      <c r="G79" s="190" t="s">
        <v>1</v>
      </c>
      <c r="H79" s="193" t="e">
        <f>INDEX('BASE FORMAÇÃO'!C:C,B78+1)</f>
        <v>#VALUE!</v>
      </c>
      <c r="I79" s="193"/>
      <c r="J79" s="194"/>
      <c r="K79" s="66"/>
      <c r="L79" s="185"/>
      <c r="M79" s="187"/>
      <c r="N79" s="70"/>
      <c r="O79" s="27" t="s">
        <v>13</v>
      </c>
      <c r="P79" s="122"/>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t="e">
        <f t="shared" ref="B80:D80" si="169">B79</f>
        <v>#VALUE!</v>
      </c>
      <c r="C80" s="128" t="e">
        <f t="shared" si="169"/>
        <v>#VALUE!</v>
      </c>
      <c r="D80" s="127">
        <f t="shared" si="169"/>
        <v>1</v>
      </c>
      <c r="E80" s="189"/>
      <c r="F80" s="93"/>
      <c r="G80" s="191"/>
      <c r="H80" s="195"/>
      <c r="I80" s="195"/>
      <c r="J80" s="196"/>
      <c r="K80" s="64"/>
      <c r="L80" s="130" t="s">
        <v>44</v>
      </c>
      <c r="M80" s="131" t="e">
        <f>INDEX('BASE FORMAÇÃO'!H:H,B82+1)</f>
        <v>#VALUE!</v>
      </c>
      <c r="N80" s="71"/>
      <c r="O80" s="27" t="s">
        <v>380</v>
      </c>
      <c r="P80" s="114"/>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t="e">
        <f t="shared" ref="B81:C81" si="170">B80</f>
        <v>#VALUE!</v>
      </c>
      <c r="C81" s="128" t="e">
        <f t="shared" si="170"/>
        <v>#VALUE!</v>
      </c>
      <c r="D81" s="127">
        <f t="shared" si="49"/>
        <v>1</v>
      </c>
      <c r="E81" s="38" t="s">
        <v>313</v>
      </c>
      <c r="F81" s="93"/>
      <c r="G81" s="192"/>
      <c r="H81" s="197"/>
      <c r="I81" s="197"/>
      <c r="J81" s="198"/>
      <c r="K81" s="64"/>
      <c r="L81" s="1" t="s">
        <v>2</v>
      </c>
      <c r="M81" s="6" t="e">
        <f>INDEX('BASE FORMAÇÃO'!D:D,B82+1)</f>
        <v>#VALUE!</v>
      </c>
      <c r="N81" s="71"/>
      <c r="O81" s="27" t="s">
        <v>381</v>
      </c>
      <c r="P81" s="115"/>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t="e">
        <f t="shared" ref="B82:C82" si="171">B80</f>
        <v>#VALUE!</v>
      </c>
      <c r="C82" s="128" t="e">
        <f t="shared" si="171"/>
        <v>#VALUE!</v>
      </c>
      <c r="D82" s="127">
        <f t="shared" si="49"/>
        <v>1</v>
      </c>
      <c r="E82" s="199" t="e">
        <f t="shared" ref="E82" si="172">C78</f>
        <v>#VALUE!</v>
      </c>
      <c r="F82" s="93"/>
      <c r="G82" s="201" t="s">
        <v>304</v>
      </c>
      <c r="H82" s="203"/>
      <c r="I82" s="204"/>
      <c r="J82" s="204"/>
      <c r="K82" s="67"/>
      <c r="L82" s="28" t="s">
        <v>303</v>
      </c>
      <c r="M82" s="133" t="str">
        <f t="shared" ref="M82" si="173">IFERROR(INDEX(I84:I96,MATCH(MAX(J84:J96),J84:J96,0)),"")</f>
        <v/>
      </c>
      <c r="N82" s="71"/>
      <c r="O82" s="27" t="s">
        <v>18</v>
      </c>
      <c r="P82" s="106" t="str">
        <f>IF(P78="","",
IF(OR(P80="Orçamento",P79="",MAX('Tabela de Apoio'!$A:$A)&lt;=P79),
P78,
(INDEX('Tabela de Apoio'!$B:$B,MATCH('MAPA DE PREÇOS'!$O$8,'Tabela de Apoio'!$A:$A,1))/INDEX('Tabela de Apoio'!$B:$B,MATCH('MAPA DE PREÇOS'!P79,'Tabela de Apoio'!$A:$A,1)-1))*P78))</f>
        <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t="e">
        <f t="shared" ref="B83" si="174">B82</f>
        <v>#VALUE!</v>
      </c>
      <c r="C83" s="128" t="e">
        <f t="shared" ref="C83" si="175">C82</f>
        <v>#VALUE!</v>
      </c>
      <c r="D83" s="127">
        <f t="shared" si="49"/>
        <v>1</v>
      </c>
      <c r="E83" s="200"/>
      <c r="F83" s="93"/>
      <c r="G83" s="202"/>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t="e">
        <f t="shared" ref="B84:C84" si="176">B83</f>
        <v>#VALUE!</v>
      </c>
      <c r="C84" s="128" t="e">
        <f t="shared" si="176"/>
        <v>#VALUE!</v>
      </c>
      <c r="D84" s="127">
        <f t="shared" si="49"/>
        <v>1</v>
      </c>
      <c r="E84" s="200"/>
      <c r="F84" s="93"/>
      <c r="G84" s="202"/>
      <c r="H84" s="134">
        <f t="shared" ref="H84" si="177">COUNT($P84:$XX84)</f>
        <v>0</v>
      </c>
      <c r="I84" s="132" t="e">
        <f t="shared" ref="I84" si="178">_xlfn.STDEV.P($P83:$XX84)/AVERAGE($P83:$XX84)</f>
        <v>#DIV/0!</v>
      </c>
      <c r="J84" s="7">
        <f>ROW()</f>
        <v>84</v>
      </c>
      <c r="K84" s="67"/>
      <c r="L84" s="29" t="s">
        <v>10</v>
      </c>
      <c r="M84" s="30" t="str">
        <f t="shared" ref="M84" si="179">IFERROR(
IF(COUNTA(P78:AI78)=COUNTIF(P80:XX80,"Orçamento"),MIN(M89,M86),
IF(M87&lt;&gt;"",M87,
IF(M88&lt;&gt;"",M88,
M86
))),"")</f>
        <v/>
      </c>
      <c r="N84" s="71"/>
      <c r="O84" s="27" t="s">
        <v>376</v>
      </c>
      <c r="P84" s="106" t="str">
        <f t="shared" ref="P84:AI84" si="180">IFERROR(IF(P82="",
            "",
            IF(COUNT($P82:$XX82)&lt;=4,
               P82,
               IF(OR(P82&gt;(QUARTILE($P82:$XX82,3)+(QUARTILE($P82:$XX82,3)-QUARTILE($P82:$XX82,1))),
                     P82&lt;(QUARTILE($P82:$XX82,1)-(QUARTILE($P82:$XX82,3)-QUARTILE($P82:$XX82,1)))
                  ),
               "DESCARTADO",P82)
             )
  ),P82)</f>
        <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t="e">
        <f t="shared" ref="B85" si="181">B84</f>
        <v>#VALUE!</v>
      </c>
      <c r="C85" s="128" t="e">
        <f t="shared" ref="C85" si="182">C84</f>
        <v>#VALUE!</v>
      </c>
      <c r="D85" s="127">
        <f t="shared" si="49"/>
        <v>1</v>
      </c>
      <c r="E85" s="200"/>
      <c r="F85" s="93"/>
      <c r="G85" s="202"/>
      <c r="H85"/>
      <c r="I85"/>
      <c r="J85"/>
      <c r="K85" s="66"/>
      <c r="L85" s="29" t="s">
        <v>360</v>
      </c>
      <c r="M85" s="30" t="e">
        <f t="shared" ref="M85" si="183">AVERAGE($P84:$XX84)</f>
        <v>#DIV/0!</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t="e">
        <f t="shared" si="48"/>
        <v>#VALUE!</v>
      </c>
      <c r="C86" s="128" t="e">
        <f t="shared" si="49"/>
        <v>#VALUE!</v>
      </c>
      <c r="D86" s="127">
        <f t="shared" si="49"/>
        <v>1</v>
      </c>
      <c r="E86" s="200"/>
      <c r="F86" s="93"/>
      <c r="G86" s="202"/>
      <c r="H86" s="134">
        <f t="shared" ref="H86" si="185">COUNT($P86:$XX86)</f>
        <v>0</v>
      </c>
      <c r="I86" s="132" t="e">
        <f t="shared" ref="I86" si="186">_xlfn.STDEV.P($P85:$XX86)/AVERAGE($P85:$XX86)</f>
        <v>#DIV/0!</v>
      </c>
      <c r="J86" s="7">
        <f t="shared" ref="J86" si="187">IF(AND(H86&gt;2,
OR(L78="MÉDIA SANEADA",L78="MEDIANA SANEADA",
AND(L78="PREÇO ESTIMADO",NOT(AND(P80="Orçamento",COUNTA(P78:XX78)=COUNTIF(P80:XX80,"Orçamento")))))),
ROW(),0)</f>
        <v>0</v>
      </c>
      <c r="K86" s="66"/>
      <c r="L86" s="29" t="s">
        <v>361</v>
      </c>
      <c r="M86" s="30" t="e">
        <f t="shared" ref="M86" si="188">MEDIAN($P84:$XX84)</f>
        <v>#NUM!</v>
      </c>
      <c r="N86" s="71"/>
      <c r="O86" s="27" t="str">
        <f t="shared" ref="O86" si="189">"1 RODADA"</f>
        <v>1 RODADA</v>
      </c>
      <c r="P86" s="107" t="str">
        <f t="shared" ref="P86:AI86" si="190">IF(P84="","",IF((_xlfn.STDEV.P($P83:$XX84)/AVERAGE($P83:$XX84))&lt;=25%,P84,IF(OR(P84&gt;(AVERAGE($P83:$XX84)+_xlfn.STDEV.P($P83:$XX84)),P84&lt;(AVERAGE($P83:$XX84)-_xlfn.STDEV.P($P83:$XX84))),"DESCARTADO",P84)))</f>
        <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t="e">
        <f t="shared" si="48"/>
        <v>#VALUE!</v>
      </c>
      <c r="C87" s="128" t="e">
        <f t="shared" si="49"/>
        <v>#VALUE!</v>
      </c>
      <c r="D87" s="127">
        <f t="shared" si="49"/>
        <v>1</v>
      </c>
      <c r="E87" s="200"/>
      <c r="F87" s="93"/>
      <c r="G87" s="202"/>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t="e">
        <f t="shared" si="48"/>
        <v>#VALUE!</v>
      </c>
      <c r="C88" s="128" t="e">
        <f t="shared" si="49"/>
        <v>#VALUE!</v>
      </c>
      <c r="D88" s="127">
        <f t="shared" si="49"/>
        <v>1</v>
      </c>
      <c r="E88" s="200"/>
      <c r="F88" s="93"/>
      <c r="G88" s="202"/>
      <c r="H88" s="134">
        <f t="shared" ref="H88" si="193">COUNT($P88:$XX88)</f>
        <v>0</v>
      </c>
      <c r="I88" s="132" t="e">
        <f t="shared" ref="I88" si="194">_xlfn.STDEV.P($P87:$XX88)/AVERAGE($P87:$XX88)</f>
        <v>#DIV/0!</v>
      </c>
      <c r="J88" s="7">
        <f t="shared" ref="J88" si="195">IF(AND(H88&gt;2,
OR(L78="MÉDIA SANEADA",L78="MEDIANA SANEADA",
AND(L78="PREÇO ESTIMADO",NOT(AND(P80="Orçamento",COUNTA(P78:XX78)=COUNTIF(P80:XX80,"Orçamento")))))),
ROW(),0)</f>
        <v>0</v>
      </c>
      <c r="K88" s="66"/>
      <c r="L88" s="29" t="s">
        <v>362</v>
      </c>
      <c r="M88" s="30" t="e">
        <f t="shared" ref="M88" si="196" xml:space="preserve">
IF(H86&gt;2,MEDIAN(P85:XX86),
IF(H88&gt;2,MEDIAN(P87:XX88),
IF(H90&gt;2,MEDIAN(P89:XX90),
IF(H92&gt;2,MEDIAN(P91:XX92),
IF(H94&gt;2,MEDIAN(P93:XX94),
IF(H96&gt;2,MEDIAN(P95:XX96),
MEDIAN(P83:XX84)))))))</f>
        <v>#NUM!</v>
      </c>
      <c r="N88" s="71"/>
      <c r="O88" s="27" t="str">
        <f t="shared" ref="O88" si="197">"2 RODADA"</f>
        <v>2 RODADA</v>
      </c>
      <c r="P88" s="107" t="str">
        <f t="shared" ref="P88:AI88" si="198">IF(P86="","",IF((_xlfn.STDEV.P($P85:$XX86)/AVERAGE($P85:$XX86))&lt;=25%,P86,IF(OR(P86&gt;(AVERAGE($P85:$XX86)+_xlfn.STDEV.P($P85:$XX86)),P86&lt;(AVERAGE($P85:$XX86)-_xlfn.STDEV.P($P85:$XX86))),"DESCARTADO",P86)))</f>
        <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t="e">
        <f t="shared" si="48"/>
        <v>#VALUE!</v>
      </c>
      <c r="C89" s="128" t="e">
        <f t="shared" si="49"/>
        <v>#VALUE!</v>
      </c>
      <c r="D89" s="127">
        <f t="shared" si="49"/>
        <v>1</v>
      </c>
      <c r="E89" s="200"/>
      <c r="F89" s="93"/>
      <c r="G89" s="202"/>
      <c r="H89"/>
      <c r="I89"/>
      <c r="J89"/>
      <c r="K89" s="66"/>
      <c r="L89" s="29" t="s">
        <v>359</v>
      </c>
      <c r="M89" s="30" t="e">
        <f t="shared" ref="M89" si="199">HARMEAN($P83:$XX84)</f>
        <v>#N/A</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t="e">
        <f t="shared" si="48"/>
        <v>#VALUE!</v>
      </c>
      <c r="C90" s="128" t="e">
        <f t="shared" si="49"/>
        <v>#VALUE!</v>
      </c>
      <c r="D90" s="127">
        <f t="shared" si="49"/>
        <v>1</v>
      </c>
      <c r="E90" s="200"/>
      <c r="F90" s="93"/>
      <c r="G90" s="202"/>
      <c r="H90" s="134">
        <f t="shared" ref="H90" si="201">COUNT($P90:$XX90)</f>
        <v>0</v>
      </c>
      <c r="I90" s="132" t="e">
        <f t="shared" ref="I90" si="202">_xlfn.STDEV.P($P89:$XX90)/AVERAGE($P89:$XX90)</f>
        <v>#DIV/0!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t="str">
        <f t="shared" ref="P90:AI90" si="206">IF(P88="","",IF((_xlfn.STDEV.P($P87:$XX88)/AVERAGE($P87:$XX88))&lt;=25%,P88,IF(OR(P88&gt;(AVERAGE($P87:$XX88)+_xlfn.STDEV.P($P87:$XX88)),P88&lt;(AVERAGE($P87:$XX88)-_xlfn.STDEV.P($P87:$XX88))),"DESCARTADO",P88)))</f>
        <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t="e">
        <f t="shared" si="48"/>
        <v>#VALUE!</v>
      </c>
      <c r="C91" s="128" t="e">
        <f t="shared" si="49"/>
        <v>#VALUE!</v>
      </c>
      <c r="D91" s="127">
        <f t="shared" si="49"/>
        <v>1</v>
      </c>
      <c r="E91" s="200"/>
      <c r="F91" s="93"/>
      <c r="G91" s="202"/>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t="e">
        <f t="shared" si="48"/>
        <v>#VALUE!</v>
      </c>
      <c r="C92" s="128" t="e">
        <f t="shared" si="49"/>
        <v>#VALUE!</v>
      </c>
      <c r="D92" s="127">
        <f t="shared" si="49"/>
        <v>1</v>
      </c>
      <c r="E92" s="200"/>
      <c r="F92" s="93"/>
      <c r="G92" s="202"/>
      <c r="H92" s="134">
        <f t="shared" ref="H92" si="209">COUNT($P92:$XX92)</f>
        <v>0</v>
      </c>
      <c r="I92" s="132" t="e">
        <f t="shared" ref="I92" si="210">_xlfn.STDEV.P($P91:$XX92)/AVERAGE($P91:$XX92)</f>
        <v>#DIV/0!</v>
      </c>
      <c r="J92" s="7">
        <f t="shared" ref="J92" si="211">IF(AND(H92&gt;2,
OR(L78="MÉDIA SANEADA",L78="MEDIANA SANEADA",
AND(L78="PREÇO ESTIMADO",NOT(AND(P80="Orçamento",COUNTA(P78:XX78)=COUNTIF(P80:XX80,"Orçamento")))))),
ROW(),0)</f>
        <v>0</v>
      </c>
      <c r="K92" s="66"/>
      <c r="L92" s="29" t="s">
        <v>42</v>
      </c>
      <c r="M92" s="30">
        <f t="shared" ref="M92" si="212">MIN($P84:$XX84)</f>
        <v>0</v>
      </c>
      <c r="N92" s="71"/>
      <c r="O92" s="27" t="str">
        <f t="shared" ref="O92" si="213">"4 RODADA"</f>
        <v>4 RODADA</v>
      </c>
      <c r="P92" s="107" t="str">
        <f t="shared" ref="P92:AI92" si="214">IF(P90="","",IF((_xlfn.STDEV.P($P89:$XX90)/AVERAGE($P89:$XX90))&lt;=25%,P90,IF(OR(P90&gt;(AVERAGE($P89:$XX90)+_xlfn.STDEV.P($P89:$XX90)),P90&lt;(AVERAGE($P89:$XX90)-_xlfn.STDEV.P($P89:$XX90))),"DESCARTADO",P90)))</f>
        <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t="e">
        <f t="shared" si="48"/>
        <v>#VALUE!</v>
      </c>
      <c r="C93" s="128" t="e">
        <f t="shared" si="49"/>
        <v>#VALUE!</v>
      </c>
      <c r="D93" s="127">
        <f t="shared" si="49"/>
        <v>1</v>
      </c>
      <c r="E93" s="200"/>
      <c r="F93" s="93"/>
      <c r="G93" s="202"/>
      <c r="H93"/>
      <c r="I93"/>
      <c r="J93"/>
      <c r="K93" s="66"/>
      <c r="L93" s="29" t="s">
        <v>40</v>
      </c>
      <c r="M93" s="30">
        <f t="shared" ref="M93" si="215">MAX($P84:$XX84)</f>
        <v>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t="e">
        <f t="shared" si="48"/>
        <v>#VALUE!</v>
      </c>
      <c r="C94" s="128" t="e">
        <f t="shared" si="49"/>
        <v>#VALUE!</v>
      </c>
      <c r="D94" s="127">
        <f t="shared" si="49"/>
        <v>1</v>
      </c>
      <c r="E94" s="200"/>
      <c r="F94" s="93"/>
      <c r="G94" s="202"/>
      <c r="H94" s="134">
        <f t="shared" ref="H94" si="217">COUNT($P94:$XX94)</f>
        <v>0</v>
      </c>
      <c r="I94" s="132" t="e">
        <f t="shared" ref="I94" si="218">_xlfn.STDEV.P($P93:$XX94)/AVERAGE($P93:$XX94)</f>
        <v>#DIV/0!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t="e">
        <f t="shared" si="48"/>
        <v>#VALUE!</v>
      </c>
      <c r="C95" s="128" t="e">
        <f t="shared" si="49"/>
        <v>#VALUE!</v>
      </c>
      <c r="D95" s="127">
        <f t="shared" si="49"/>
        <v>1</v>
      </c>
      <c r="E95" s="200"/>
      <c r="F95" s="93"/>
      <c r="G95" s="202"/>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t="e">
        <f t="shared" si="48"/>
        <v>#VALUE!</v>
      </c>
      <c r="C96" s="128" t="e">
        <f t="shared" si="49"/>
        <v>#VALUE!</v>
      </c>
      <c r="D96" s="127">
        <f t="shared" si="49"/>
        <v>1</v>
      </c>
      <c r="E96" s="200"/>
      <c r="F96" s="93"/>
      <c r="G96" s="202"/>
      <c r="H96" s="134">
        <f t="shared" ref="H96" si="223">COUNT($P96:$XX96)</f>
        <v>0</v>
      </c>
      <c r="I96" s="132" t="e">
        <f t="shared" ref="I96" si="224">_xlfn.STDEV.P($P95:$XX96)/AVERAGE($P95:$XX96)</f>
        <v>#DIV/0!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t="e">
        <f t="shared" si="48"/>
        <v>#VALUE!</v>
      </c>
      <c r="C97" s="128" t="e">
        <f t="shared" si="49"/>
        <v>#VALUE!</v>
      </c>
      <c r="D97" s="127">
        <f t="shared" si="49"/>
        <v>1</v>
      </c>
      <c r="E97" s="200"/>
      <c r="F97" s="136"/>
      <c r="G97" s="202"/>
      <c r="H97" s="205"/>
      <c r="I97" s="205"/>
      <c r="J97" s="206"/>
      <c r="K97" s="67"/>
      <c r="L97" s="1" t="s">
        <v>43</v>
      </c>
      <c r="M97" s="143" t="str">
        <f t="shared" ref="M97" si="228">IFERROR(ROUND(M78*M80,2),"")</f>
        <v/>
      </c>
      <c r="O97" s="27" t="s">
        <v>363</v>
      </c>
      <c r="P97" s="107" t="str">
        <f t="shared" ref="P97:AI118" si="229">INDEX(P84:P96,MATCH(MAX($J84:$J96),$J84:$J96,0))</f>
        <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15</v>
      </c>
      <c r="H99" s="135" t="e">
        <f>INDEX('BASE FORMAÇÃO'!B:B,B99+1)</f>
        <v>#VALUE!</v>
      </c>
      <c r="I99" s="181" t="s">
        <v>16</v>
      </c>
      <c r="J99" s="6" t="e">
        <f>INDEX('BASE FORMAÇÃO'!K:K,B99+1)</f>
        <v>#VALUE!</v>
      </c>
      <c r="K99" s="65"/>
      <c r="L99" s="184" t="s">
        <v>10</v>
      </c>
      <c r="M99" s="186" t="str">
        <f t="shared" ref="M99" si="232">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33">B99</f>
        <v>#VALUE!</v>
      </c>
      <c r="C100" s="128" t="e">
        <f t="shared" si="233"/>
        <v>#VALUE!</v>
      </c>
      <c r="D100" s="127">
        <f t="shared" si="233"/>
        <v>1</v>
      </c>
      <c r="E100" s="188">
        <f t="shared" ref="E100" si="234">D99</f>
        <v>1</v>
      </c>
      <c r="F100" s="92"/>
      <c r="G100" s="190" t="s">
        <v>1</v>
      </c>
      <c r="H100" s="193" t="e">
        <f>INDEX('BASE FORMAÇÃO'!C:C,B99+1)</f>
        <v>#VALUE!</v>
      </c>
      <c r="I100" s="193"/>
      <c r="J100" s="194"/>
      <c r="K100" s="66"/>
      <c r="L100" s="185"/>
      <c r="M100" s="187"/>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5">B100</f>
        <v>#VALUE!</v>
      </c>
      <c r="C101" s="128" t="e">
        <f t="shared" si="235"/>
        <v>#VALUE!</v>
      </c>
      <c r="D101" s="127">
        <f t="shared" si="235"/>
        <v>1</v>
      </c>
      <c r="E101" s="189"/>
      <c r="F101" s="93"/>
      <c r="G101" s="191"/>
      <c r="H101" s="195"/>
      <c r="I101" s="195"/>
      <c r="J101" s="196"/>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6">B101</f>
        <v>#VALUE!</v>
      </c>
      <c r="C102" s="128" t="e">
        <f t="shared" si="236"/>
        <v>#VALUE!</v>
      </c>
      <c r="D102" s="127">
        <f t="shared" si="49"/>
        <v>1</v>
      </c>
      <c r="E102" s="38" t="s">
        <v>313</v>
      </c>
      <c r="F102" s="93"/>
      <c r="G102" s="192"/>
      <c r="H102" s="197"/>
      <c r="I102" s="197"/>
      <c r="J102" s="198"/>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7">B101</f>
        <v>#VALUE!</v>
      </c>
      <c r="C103" s="128" t="e">
        <f t="shared" si="237"/>
        <v>#VALUE!</v>
      </c>
      <c r="D103" s="127">
        <f t="shared" si="49"/>
        <v>1</v>
      </c>
      <c r="E103" s="199" t="e">
        <f t="shared" ref="E103" si="238">C99</f>
        <v>#VALUE!</v>
      </c>
      <c r="F103" s="93"/>
      <c r="G103" s="201" t="s">
        <v>304</v>
      </c>
      <c r="H103" s="203"/>
      <c r="I103" s="204"/>
      <c r="J103" s="204"/>
      <c r="K103" s="67"/>
      <c r="L103" s="28" t="s">
        <v>303</v>
      </c>
      <c r="M103" s="133" t="str">
        <f t="shared" ref="M103" si="239">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40">B103</f>
        <v>#VALUE!</v>
      </c>
      <c r="C104" s="128" t="e">
        <f t="shared" ref="C104" si="241">C103</f>
        <v>#VALUE!</v>
      </c>
      <c r="D104" s="127">
        <f t="shared" si="49"/>
        <v>1</v>
      </c>
      <c r="E104" s="200"/>
      <c r="F104" s="93"/>
      <c r="G104" s="202"/>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42">B104</f>
        <v>#VALUE!</v>
      </c>
      <c r="C105" s="128" t="e">
        <f t="shared" si="242"/>
        <v>#VALUE!</v>
      </c>
      <c r="D105" s="127">
        <f t="shared" si="49"/>
        <v>1</v>
      </c>
      <c r="E105" s="200"/>
      <c r="F105" s="93"/>
      <c r="G105" s="202"/>
      <c r="H105" s="134">
        <f t="shared" ref="H105" si="243">COUNT($P105:$XX105)</f>
        <v>0</v>
      </c>
      <c r="I105" s="132" t="e">
        <f t="shared" ref="I105" si="244">_xlfn.STDEV.P($P104:$XX105)/AVERAGE($P104:$XX105)</f>
        <v>#DIV/0!</v>
      </c>
      <c r="J105" s="7">
        <f>ROW()</f>
        <v>105</v>
      </c>
      <c r="K105" s="67"/>
      <c r="L105" s="29" t="s">
        <v>10</v>
      </c>
      <c r="M105" s="30" t="str">
        <f t="shared" ref="M105" si="245">IFERROR(
IF(COUNTA(P99:AI99)=COUNTIF(P101:XX101,"Orçamento"),MIN(M110,M107),
IF(M108&lt;&gt;"",M108,
IF(M109&lt;&gt;"",M109,
M107
))),"")</f>
        <v/>
      </c>
      <c r="N105" s="71"/>
      <c r="O105" s="27" t="s">
        <v>376</v>
      </c>
      <c r="P105" s="106" t="str">
        <f t="shared" ref="P105:AI105" si="246">IFERROR(IF(P103="",
            "",
            IF(COUNT($P103:$XX103)&lt;=4,
               P103,
               IF(OR(P103&gt;(QUARTILE($P103:$XX103,3)+(QUARTILE($P103:$XX103,3)-QUARTILE($P103:$XX103,1))),
                     P103&lt;(QUARTILE($P103:$XX103,1)-(QUARTILE($P103:$XX103,3)-QUARTILE($P103:$XX103,1)))
                  ),
               "DESCARTADO",P103)
             )
  ),P103)</f>
        <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t="e">
        <f t="shared" ref="B106:B160" si="247">B105</f>
        <v>#VALUE!</v>
      </c>
      <c r="C106" s="128" t="e">
        <f t="shared" ref="C106:D169" si="248">C105</f>
        <v>#VALUE!</v>
      </c>
      <c r="D106" s="127">
        <f t="shared" si="49"/>
        <v>1</v>
      </c>
      <c r="E106" s="200"/>
      <c r="F106" s="93"/>
      <c r="G106" s="202"/>
      <c r="H106"/>
      <c r="I106"/>
      <c r="J106"/>
      <c r="K106" s="66"/>
      <c r="L106" s="29" t="s">
        <v>360</v>
      </c>
      <c r="M106" s="30" t="e">
        <f t="shared" ref="M106" si="249">AVERAGE($P105:$XX105)</f>
        <v>#DIV/0!</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7"/>
        <v>#VALUE!</v>
      </c>
      <c r="C107" s="128" t="e">
        <f t="shared" si="248"/>
        <v>#VALUE!</v>
      </c>
      <c r="D107" s="127">
        <f t="shared" si="248"/>
        <v>1</v>
      </c>
      <c r="E107" s="200"/>
      <c r="F107" s="93"/>
      <c r="G107" s="202"/>
      <c r="H107" s="134">
        <f t="shared" ref="H107" si="251">COUNT($P107:$XX107)</f>
        <v>0</v>
      </c>
      <c r="I107" s="132" t="e">
        <f t="shared" ref="I107" si="252">_xlfn.STDEV.P($P106:$XX107)/AVERAGE($P106:$XX107)</f>
        <v>#DIV/0!</v>
      </c>
      <c r="J107" s="7">
        <f t="shared" ref="J107" si="253">IF(AND(H107&gt;2,
OR(L99="MÉDIA SANEADA",L99="MEDIANA SANEADA",
AND(L99="PREÇO ESTIMADO",NOT(AND(P101="Orçamento",COUNTA(P99:XX99)=COUNTIF(P101:XX101,"Orçamento")))))),
ROW(),0)</f>
        <v>0</v>
      </c>
      <c r="K107" s="66"/>
      <c r="L107" s="29" t="s">
        <v>361</v>
      </c>
      <c r="M107" s="30" t="e">
        <f t="shared" ref="M107" si="254">MEDIAN($P105:$XX105)</f>
        <v>#NUM!</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t="e">
        <f t="shared" si="247"/>
        <v>#VALUE!</v>
      </c>
      <c r="C108" s="128" t="e">
        <f t="shared" si="248"/>
        <v>#VALUE!</v>
      </c>
      <c r="D108" s="127">
        <f t="shared" si="248"/>
        <v>1</v>
      </c>
      <c r="E108" s="200"/>
      <c r="F108" s="93"/>
      <c r="G108" s="202"/>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7"/>
        <v>#VALUE!</v>
      </c>
      <c r="C109" s="128" t="e">
        <f t="shared" si="248"/>
        <v>#VALUE!</v>
      </c>
      <c r="D109" s="127">
        <f t="shared" si="248"/>
        <v>1</v>
      </c>
      <c r="E109" s="200"/>
      <c r="F109" s="93"/>
      <c r="G109" s="202"/>
      <c r="H109" s="134">
        <f t="shared" ref="H109" si="259">COUNT($P109:$XX109)</f>
        <v>0</v>
      </c>
      <c r="I109" s="132" t="e">
        <f t="shared" ref="I109" si="260">_xlfn.STDEV.P($P108:$XX109)/AVERAGE($P108:$XX109)</f>
        <v>#DIV/0!</v>
      </c>
      <c r="J109" s="7">
        <f t="shared" ref="J109" si="261">IF(AND(H109&gt;2,
OR(L99="MÉDIA SANEADA",L99="MEDIANA SANEADA",
AND(L99="PREÇO ESTIMADO",NOT(AND(P101="Orçamento",COUNTA(P99:XX99)=COUNTIF(P101:XX101,"Orçamento")))))),
ROW(),0)</f>
        <v>0</v>
      </c>
      <c r="K109" s="66"/>
      <c r="L109" s="29" t="s">
        <v>362</v>
      </c>
      <c r="M109" s="30" t="e">
        <f t="shared" ref="M109" si="262" xml:space="preserve">
IF(H107&gt;2,MEDIAN(P106:XX107),
IF(H109&gt;2,MEDIAN(P108:XX109),
IF(H111&gt;2,MEDIAN(P110:XX111),
IF(H113&gt;2,MEDIAN(P112:XX113),
IF(H115&gt;2,MEDIAN(P114:XX115),
IF(H117&gt;2,MEDIAN(P116:XX117),
MEDIAN(P104:XX105)))))))</f>
        <v>#NUM!</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t="e">
        <f t="shared" si="247"/>
        <v>#VALUE!</v>
      </c>
      <c r="C110" s="128" t="e">
        <f t="shared" si="248"/>
        <v>#VALUE!</v>
      </c>
      <c r="D110" s="127">
        <f t="shared" si="248"/>
        <v>1</v>
      </c>
      <c r="E110" s="200"/>
      <c r="F110" s="93"/>
      <c r="G110" s="202"/>
      <c r="H110"/>
      <c r="I110"/>
      <c r="J110"/>
      <c r="K110" s="66"/>
      <c r="L110" s="29" t="s">
        <v>359</v>
      </c>
      <c r="M110" s="30" t="e">
        <f t="shared" ref="M110" si="265">HARMEAN($P104:$XX105)</f>
        <v>#N/A</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7"/>
        <v>#VALUE!</v>
      </c>
      <c r="C111" s="128" t="e">
        <f t="shared" si="248"/>
        <v>#VALUE!</v>
      </c>
      <c r="D111" s="127">
        <f t="shared" si="248"/>
        <v>1</v>
      </c>
      <c r="E111" s="200"/>
      <c r="F111" s="93"/>
      <c r="G111" s="202"/>
      <c r="H111" s="134">
        <f t="shared" ref="H111" si="267">COUNT($P111:$XX111)</f>
        <v>0</v>
      </c>
      <c r="I111" s="132" t="e">
        <f t="shared" ref="I111" si="268">_xlfn.STDEV.P($P110:$XX111)/AVERAGE($P110:$XX111)</f>
        <v>#DIV/0!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t="e">
        <f t="shared" si="247"/>
        <v>#VALUE!</v>
      </c>
      <c r="C112" s="128" t="e">
        <f t="shared" si="248"/>
        <v>#VALUE!</v>
      </c>
      <c r="D112" s="127">
        <f t="shared" si="248"/>
        <v>1</v>
      </c>
      <c r="E112" s="200"/>
      <c r="F112" s="93"/>
      <c r="G112" s="202"/>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7"/>
        <v>#VALUE!</v>
      </c>
      <c r="C113" s="128" t="e">
        <f t="shared" si="248"/>
        <v>#VALUE!</v>
      </c>
      <c r="D113" s="127">
        <f t="shared" si="248"/>
        <v>1</v>
      </c>
      <c r="E113" s="200"/>
      <c r="F113" s="93"/>
      <c r="G113" s="202"/>
      <c r="H113" s="134">
        <f t="shared" ref="H113" si="275">COUNT($P113:$XX113)</f>
        <v>0</v>
      </c>
      <c r="I113" s="132" t="e">
        <f t="shared" ref="I113" si="276">_xlfn.STDEV.P($P112:$XX113)/AVERAGE($P112:$XX113)</f>
        <v>#DIV/0!</v>
      </c>
      <c r="J113" s="7">
        <f t="shared" ref="J113" si="277">IF(AND(H113&gt;2,
OR(L99="MÉDIA SANEADA",L99="MEDIANA SANEADA",
AND(L99="PREÇO ESTIMADO",NOT(AND(P101="Orçamento",COUNTA(P99:XX99)=COUNTIF(P101:XX101,"Orçamento")))))),
ROW(),0)</f>
        <v>0</v>
      </c>
      <c r="K113" s="66"/>
      <c r="L113" s="29" t="s">
        <v>42</v>
      </c>
      <c r="M113" s="30">
        <f t="shared" ref="M113" si="278">MIN($P105:$XX105)</f>
        <v>0</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t="e">
        <f t="shared" si="247"/>
        <v>#VALUE!</v>
      </c>
      <c r="C114" s="128" t="e">
        <f t="shared" si="248"/>
        <v>#VALUE!</v>
      </c>
      <c r="D114" s="127">
        <f t="shared" si="248"/>
        <v>1</v>
      </c>
      <c r="E114" s="200"/>
      <c r="F114" s="93"/>
      <c r="G114" s="202"/>
      <c r="H114"/>
      <c r="I114"/>
      <c r="J114"/>
      <c r="K114" s="66"/>
      <c r="L114" s="29" t="s">
        <v>40</v>
      </c>
      <c r="M114" s="30">
        <f t="shared" ref="M114" si="281">MAX($P105:$XX105)</f>
        <v>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7"/>
        <v>#VALUE!</v>
      </c>
      <c r="C115" s="128" t="e">
        <f t="shared" si="248"/>
        <v>#VALUE!</v>
      </c>
      <c r="D115" s="127">
        <f t="shared" si="248"/>
        <v>1</v>
      </c>
      <c r="E115" s="200"/>
      <c r="F115" s="93"/>
      <c r="G115" s="202"/>
      <c r="H115" s="134">
        <f t="shared" ref="H115" si="283">COUNT($P115:$XX115)</f>
        <v>0</v>
      </c>
      <c r="I115" s="132" t="e">
        <f t="shared" ref="I115" si="284">_xlfn.STDEV.P($P114:$XX115)/AVERAGE($P114:$XX115)</f>
        <v>#DIV/0!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t="e">
        <f t="shared" si="247"/>
        <v>#VALUE!</v>
      </c>
      <c r="C116" s="128" t="e">
        <f t="shared" si="248"/>
        <v>#VALUE!</v>
      </c>
      <c r="D116" s="127">
        <f t="shared" si="248"/>
        <v>1</v>
      </c>
      <c r="E116" s="200"/>
      <c r="F116" s="93"/>
      <c r="G116" s="202"/>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7"/>
        <v>#VALUE!</v>
      </c>
      <c r="C117" s="128" t="e">
        <f t="shared" si="248"/>
        <v>#VALUE!</v>
      </c>
      <c r="D117" s="127">
        <f t="shared" si="248"/>
        <v>1</v>
      </c>
      <c r="E117" s="200"/>
      <c r="F117" s="93"/>
      <c r="G117" s="202"/>
      <c r="H117" s="134">
        <f t="shared" ref="H117" si="289">COUNT($P117:$XX117)</f>
        <v>0</v>
      </c>
      <c r="I117" s="132" t="e">
        <f t="shared" ref="I117" si="290">_xlfn.STDEV.P($P116:$XX117)/AVERAGE($P116:$XX117)</f>
        <v>#DIV/0!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t="e">
        <f t="shared" si="247"/>
        <v>#VALUE!</v>
      </c>
      <c r="C118" s="128" t="e">
        <f t="shared" si="248"/>
        <v>#VALUE!</v>
      </c>
      <c r="D118" s="127">
        <f t="shared" si="248"/>
        <v>1</v>
      </c>
      <c r="E118" s="200"/>
      <c r="F118" s="136"/>
      <c r="G118" s="202"/>
      <c r="H118" s="205"/>
      <c r="I118" s="205"/>
      <c r="J118" s="206"/>
      <c r="K118" s="67"/>
      <c r="L118" s="1" t="s">
        <v>43</v>
      </c>
      <c r="M118" s="143" t="str">
        <f t="shared" ref="M118" si="294">IFERROR(ROUND(M99*M101,2),"")</f>
        <v/>
      </c>
      <c r="O118" s="27" t="s">
        <v>363</v>
      </c>
      <c r="P118" s="107" t="str">
        <f t="shared" ref="P118:R118" si="295">INDEX(P105:P117,MATCH(MAX($J105:$J117),$J105:$J117,0))</f>
        <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81" t="s">
        <v>16</v>
      </c>
      <c r="J120" s="6" t="e">
        <f>INDEX('BASE FORMAÇÃO'!K:K,B120+1)</f>
        <v>#VALUE!</v>
      </c>
      <c r="K120" s="65"/>
      <c r="L120" s="184" t="s">
        <v>10</v>
      </c>
      <c r="M120" s="186"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88">
        <f t="shared" ref="E121" si="300">D120</f>
        <v>1</v>
      </c>
      <c r="F121" s="92"/>
      <c r="G121" s="190" t="s">
        <v>1</v>
      </c>
      <c r="H121" s="193" t="e">
        <f>INDEX('BASE FORMAÇÃO'!C:C,B120+1)</f>
        <v>#VALUE!</v>
      </c>
      <c r="I121" s="193"/>
      <c r="J121" s="194"/>
      <c r="K121" s="66"/>
      <c r="L121" s="185"/>
      <c r="M121" s="187"/>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89"/>
      <c r="F122" s="93"/>
      <c r="G122" s="191"/>
      <c r="H122" s="195"/>
      <c r="I122" s="195"/>
      <c r="J122" s="196"/>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2"/>
      <c r="H123" s="197"/>
      <c r="I123" s="197"/>
      <c r="J123" s="198"/>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199" t="e">
        <f t="shared" ref="E124" si="304">C120</f>
        <v>#VALUE!</v>
      </c>
      <c r="F124" s="93"/>
      <c r="G124" s="201" t="s">
        <v>304</v>
      </c>
      <c r="H124" s="203"/>
      <c r="I124" s="204"/>
      <c r="J124" s="204"/>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200"/>
      <c r="F125" s="93"/>
      <c r="G125" s="202"/>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200"/>
      <c r="F126" s="93"/>
      <c r="G126" s="202"/>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200"/>
      <c r="F127" s="93"/>
      <c r="G127" s="202"/>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200"/>
      <c r="F128" s="93"/>
      <c r="G128" s="202"/>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200"/>
      <c r="F129" s="93"/>
      <c r="G129" s="202"/>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200"/>
      <c r="F130" s="93"/>
      <c r="G130" s="202"/>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200"/>
      <c r="F131" s="93"/>
      <c r="G131" s="202"/>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200"/>
      <c r="F132" s="93"/>
      <c r="G132" s="202"/>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200"/>
      <c r="F133" s="93"/>
      <c r="G133" s="202"/>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200"/>
      <c r="F134" s="93"/>
      <c r="G134" s="202"/>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200"/>
      <c r="F135" s="93"/>
      <c r="G135" s="202"/>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200"/>
      <c r="F136" s="93"/>
      <c r="G136" s="202"/>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200"/>
      <c r="F137" s="93"/>
      <c r="G137" s="202"/>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200"/>
      <c r="F138" s="93"/>
      <c r="G138" s="202"/>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200"/>
      <c r="F139" s="136"/>
      <c r="G139" s="202"/>
      <c r="H139" s="205"/>
      <c r="I139" s="205"/>
      <c r="J139" s="206"/>
      <c r="K139" s="67"/>
      <c r="L139" s="1" t="s">
        <v>43</v>
      </c>
      <c r="M139" s="143"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81" t="s">
        <v>16</v>
      </c>
      <c r="J141" s="6" t="e">
        <f>INDEX('BASE FORMAÇÃO'!K:K,B141+1)</f>
        <v>#VALUE!</v>
      </c>
      <c r="K141" s="65"/>
      <c r="L141" s="184" t="s">
        <v>10</v>
      </c>
      <c r="M141" s="186"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88">
        <f t="shared" ref="E142" si="366">D141</f>
        <v>1</v>
      </c>
      <c r="F142" s="92"/>
      <c r="G142" s="190" t="s">
        <v>1</v>
      </c>
      <c r="H142" s="193" t="e">
        <f>INDEX('BASE FORMAÇÃO'!C:C,B141+1)</f>
        <v>#VALUE!</v>
      </c>
      <c r="I142" s="193"/>
      <c r="J142" s="194"/>
      <c r="K142" s="66"/>
      <c r="L142" s="185"/>
      <c r="M142" s="187"/>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89"/>
      <c r="F143" s="93"/>
      <c r="G143" s="191"/>
      <c r="H143" s="195"/>
      <c r="I143" s="195"/>
      <c r="J143" s="196"/>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2"/>
      <c r="H144" s="197"/>
      <c r="I144" s="197"/>
      <c r="J144" s="198"/>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99" t="e">
        <f t="shared" ref="E145" si="370">C141</f>
        <v>#VALUE!</v>
      </c>
      <c r="F145" s="93"/>
      <c r="G145" s="201" t="s">
        <v>304</v>
      </c>
      <c r="H145" s="203"/>
      <c r="I145" s="204"/>
      <c r="J145" s="204"/>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200"/>
      <c r="F146" s="93"/>
      <c r="G146" s="202"/>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200"/>
      <c r="F147" s="93"/>
      <c r="G147" s="202"/>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200"/>
      <c r="F148" s="93"/>
      <c r="G148" s="202"/>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200"/>
      <c r="F149" s="93"/>
      <c r="G149" s="202"/>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200"/>
      <c r="F150" s="93"/>
      <c r="G150" s="202"/>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200"/>
      <c r="F151" s="93"/>
      <c r="G151" s="202"/>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200"/>
      <c r="F152" s="93"/>
      <c r="G152" s="202"/>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200"/>
      <c r="F153" s="93"/>
      <c r="G153" s="202"/>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200"/>
      <c r="F154" s="93"/>
      <c r="G154" s="202"/>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200"/>
      <c r="F155" s="93"/>
      <c r="G155" s="202"/>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200"/>
      <c r="F156" s="93"/>
      <c r="G156" s="202"/>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200"/>
      <c r="F157" s="93"/>
      <c r="G157" s="202"/>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200"/>
      <c r="F158" s="93"/>
      <c r="G158" s="202"/>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200"/>
      <c r="F159" s="93"/>
      <c r="G159" s="202"/>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200"/>
      <c r="F160" s="136"/>
      <c r="G160" s="202"/>
      <c r="H160" s="205"/>
      <c r="I160" s="205"/>
      <c r="J160" s="206"/>
      <c r="K160" s="67"/>
      <c r="L160" s="1" t="s">
        <v>43</v>
      </c>
      <c r="M160" s="143"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81" t="s">
        <v>16</v>
      </c>
      <c r="J162" s="6" t="e">
        <f>INDEX('BASE FORMAÇÃO'!K:K,B162+1)</f>
        <v>#VALUE!</v>
      </c>
      <c r="K162" s="65"/>
      <c r="L162" s="184" t="s">
        <v>10</v>
      </c>
      <c r="M162" s="186"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8">
        <f t="shared" ref="E163" si="432">D162</f>
        <v>1</v>
      </c>
      <c r="F163" s="92"/>
      <c r="G163" s="190" t="s">
        <v>1</v>
      </c>
      <c r="H163" s="193" t="e">
        <f>INDEX('BASE FORMAÇÃO'!C:C,B162+1)</f>
        <v>#VALUE!</v>
      </c>
      <c r="I163" s="193"/>
      <c r="J163" s="194"/>
      <c r="K163" s="66"/>
      <c r="L163" s="185"/>
      <c r="M163" s="187"/>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89"/>
      <c r="F164" s="93"/>
      <c r="G164" s="191"/>
      <c r="H164" s="195"/>
      <c r="I164" s="195"/>
      <c r="J164" s="196"/>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2"/>
      <c r="H165" s="197"/>
      <c r="I165" s="197"/>
      <c r="J165" s="198"/>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99" t="e">
        <f t="shared" ref="E166" si="436">C162</f>
        <v>#VALUE!</v>
      </c>
      <c r="F166" s="93"/>
      <c r="G166" s="201" t="s">
        <v>304</v>
      </c>
      <c r="H166" s="203"/>
      <c r="I166" s="204"/>
      <c r="J166" s="204"/>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200"/>
      <c r="F167" s="93"/>
      <c r="G167" s="202"/>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200"/>
      <c r="F168" s="93"/>
      <c r="G168" s="202"/>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200"/>
      <c r="F169" s="93"/>
      <c r="G169" s="202"/>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200"/>
      <c r="F170" s="93"/>
      <c r="G170" s="202"/>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200"/>
      <c r="F171" s="93"/>
      <c r="G171" s="202"/>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200"/>
      <c r="F172" s="93"/>
      <c r="G172" s="202"/>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200"/>
      <c r="F173" s="93"/>
      <c r="G173" s="202"/>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200"/>
      <c r="F174" s="93"/>
      <c r="G174" s="202"/>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200"/>
      <c r="F175" s="93"/>
      <c r="G175" s="202"/>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200"/>
      <c r="F176" s="93"/>
      <c r="G176" s="202"/>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200"/>
      <c r="F177" s="93"/>
      <c r="G177" s="202"/>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200"/>
      <c r="F178" s="93"/>
      <c r="G178" s="202"/>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200"/>
      <c r="F179" s="93"/>
      <c r="G179" s="202"/>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200"/>
      <c r="F180" s="93"/>
      <c r="G180" s="202"/>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200"/>
      <c r="F181" s="136"/>
      <c r="G181" s="202"/>
      <c r="H181" s="205"/>
      <c r="I181" s="205"/>
      <c r="J181" s="206"/>
      <c r="K181" s="67"/>
      <c r="L181" s="1" t="s">
        <v>43</v>
      </c>
      <c r="M181" s="143"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81" t="s">
        <v>16</v>
      </c>
      <c r="J183" s="6" t="e">
        <f>INDEX('BASE FORMAÇÃO'!K:K,B183+1)</f>
        <v>#VALUE!</v>
      </c>
      <c r="K183" s="65"/>
      <c r="L183" s="184" t="s">
        <v>10</v>
      </c>
      <c r="M183" s="186"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8">
        <f t="shared" ref="E184" si="498">D183</f>
        <v>1</v>
      </c>
      <c r="F184" s="92"/>
      <c r="G184" s="190" t="s">
        <v>1</v>
      </c>
      <c r="H184" s="193" t="e">
        <f>INDEX('BASE FORMAÇÃO'!C:C,B183+1)</f>
        <v>#VALUE!</v>
      </c>
      <c r="I184" s="193"/>
      <c r="J184" s="194"/>
      <c r="K184" s="66"/>
      <c r="L184" s="185"/>
      <c r="M184" s="187"/>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89"/>
      <c r="F185" s="93"/>
      <c r="G185" s="191"/>
      <c r="H185" s="195"/>
      <c r="I185" s="195"/>
      <c r="J185" s="196"/>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2"/>
      <c r="H186" s="197"/>
      <c r="I186" s="197"/>
      <c r="J186" s="198"/>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99" t="e">
        <f t="shared" ref="E187" si="502">C183</f>
        <v>#VALUE!</v>
      </c>
      <c r="F187" s="93"/>
      <c r="G187" s="201" t="s">
        <v>304</v>
      </c>
      <c r="H187" s="203"/>
      <c r="I187" s="204"/>
      <c r="J187" s="204"/>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200"/>
      <c r="F188" s="93"/>
      <c r="G188" s="202"/>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200"/>
      <c r="F189" s="93"/>
      <c r="G189" s="202"/>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200"/>
      <c r="F190" s="93"/>
      <c r="G190" s="202"/>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200"/>
      <c r="F191" s="93"/>
      <c r="G191" s="202"/>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200"/>
      <c r="F192" s="93"/>
      <c r="G192" s="202"/>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200"/>
      <c r="F193" s="93"/>
      <c r="G193" s="202"/>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200"/>
      <c r="F194" s="93"/>
      <c r="G194" s="202"/>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200"/>
      <c r="F195" s="93"/>
      <c r="G195" s="202"/>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200"/>
      <c r="F196" s="93"/>
      <c r="G196" s="202"/>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200"/>
      <c r="F197" s="93"/>
      <c r="G197" s="202"/>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200"/>
      <c r="F198" s="93"/>
      <c r="G198" s="202"/>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200"/>
      <c r="F199" s="93"/>
      <c r="G199" s="202"/>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200"/>
      <c r="F200" s="93"/>
      <c r="G200" s="202"/>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200"/>
      <c r="F201" s="93"/>
      <c r="G201" s="202"/>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200"/>
      <c r="F202" s="136"/>
      <c r="G202" s="202"/>
      <c r="H202" s="205"/>
      <c r="I202" s="205"/>
      <c r="J202" s="206"/>
      <c r="K202" s="67"/>
      <c r="L202" s="1" t="s">
        <v>43</v>
      </c>
      <c r="M202" s="143"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81" t="s">
        <v>16</v>
      </c>
      <c r="J204" s="6" t="e">
        <f>INDEX('BASE FORMAÇÃO'!K:K,B204+1)</f>
        <v>#VALUE!</v>
      </c>
      <c r="K204" s="65"/>
      <c r="L204" s="184" t="s">
        <v>10</v>
      </c>
      <c r="M204" s="186"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8">
        <f t="shared" ref="E205" si="564">D204</f>
        <v>1</v>
      </c>
      <c r="F205" s="92"/>
      <c r="G205" s="190" t="s">
        <v>1</v>
      </c>
      <c r="H205" s="193" t="e">
        <f>INDEX('BASE FORMAÇÃO'!C:C,B204+1)</f>
        <v>#VALUE!</v>
      </c>
      <c r="I205" s="193"/>
      <c r="J205" s="194"/>
      <c r="K205" s="66"/>
      <c r="L205" s="185"/>
      <c r="M205" s="187"/>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9"/>
      <c r="F206" s="93"/>
      <c r="G206" s="191"/>
      <c r="H206" s="195"/>
      <c r="I206" s="195"/>
      <c r="J206" s="196"/>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2"/>
      <c r="H207" s="197"/>
      <c r="I207" s="197"/>
      <c r="J207" s="198"/>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9" t="e">
        <f t="shared" ref="E208" si="568">C204</f>
        <v>#VALUE!</v>
      </c>
      <c r="F208" s="93"/>
      <c r="G208" s="201" t="s">
        <v>304</v>
      </c>
      <c r="H208" s="203"/>
      <c r="I208" s="204"/>
      <c r="J208" s="204"/>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200"/>
      <c r="F209" s="93"/>
      <c r="G209" s="202"/>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200"/>
      <c r="F210" s="93"/>
      <c r="G210" s="202"/>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200"/>
      <c r="F211" s="93"/>
      <c r="G211" s="202"/>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200"/>
      <c r="F212" s="93"/>
      <c r="G212" s="202"/>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200"/>
      <c r="F213" s="93"/>
      <c r="G213" s="202"/>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200"/>
      <c r="F214" s="93"/>
      <c r="G214" s="202"/>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200"/>
      <c r="F215" s="93"/>
      <c r="G215" s="202"/>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200"/>
      <c r="F216" s="93"/>
      <c r="G216" s="202"/>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200"/>
      <c r="F217" s="93"/>
      <c r="G217" s="202"/>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200"/>
      <c r="F218" s="93"/>
      <c r="G218" s="202"/>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200"/>
      <c r="F219" s="93"/>
      <c r="G219" s="202"/>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200"/>
      <c r="F220" s="93"/>
      <c r="G220" s="202"/>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200"/>
      <c r="F221" s="93"/>
      <c r="G221" s="202"/>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200"/>
      <c r="F222" s="93"/>
      <c r="G222" s="202"/>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200"/>
      <c r="F223" s="136"/>
      <c r="G223" s="202"/>
      <c r="H223" s="205"/>
      <c r="I223" s="205"/>
      <c r="J223" s="206"/>
      <c r="K223" s="67"/>
      <c r="L223" s="1" t="s">
        <v>43</v>
      </c>
      <c r="M223" s="143"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81" t="s">
        <v>16</v>
      </c>
      <c r="J225" s="6" t="e">
        <f>INDEX('BASE FORMAÇÃO'!K:K,B225+1)</f>
        <v>#VALUE!</v>
      </c>
      <c r="K225" s="65"/>
      <c r="L225" s="184" t="s">
        <v>10</v>
      </c>
      <c r="M225" s="186"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8">
        <f t="shared" ref="E226" si="630">D225</f>
        <v>1</v>
      </c>
      <c r="F226" s="92"/>
      <c r="G226" s="190" t="s">
        <v>1</v>
      </c>
      <c r="H226" s="193" t="e">
        <f>INDEX('BASE FORMAÇÃO'!C:C,B225+1)</f>
        <v>#VALUE!</v>
      </c>
      <c r="I226" s="193"/>
      <c r="J226" s="194"/>
      <c r="K226" s="66"/>
      <c r="L226" s="185"/>
      <c r="M226" s="187"/>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9"/>
      <c r="F227" s="93"/>
      <c r="G227" s="191"/>
      <c r="H227" s="195"/>
      <c r="I227" s="195"/>
      <c r="J227" s="196"/>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2"/>
      <c r="H228" s="197"/>
      <c r="I228" s="197"/>
      <c r="J228" s="198"/>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9" t="e">
        <f t="shared" ref="E229" si="634">C225</f>
        <v>#VALUE!</v>
      </c>
      <c r="F229" s="93"/>
      <c r="G229" s="201" t="s">
        <v>304</v>
      </c>
      <c r="H229" s="203"/>
      <c r="I229" s="204"/>
      <c r="J229" s="204"/>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200"/>
      <c r="F230" s="93"/>
      <c r="G230" s="202"/>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200"/>
      <c r="F231" s="93"/>
      <c r="G231" s="202"/>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200"/>
      <c r="F232" s="93"/>
      <c r="G232" s="202"/>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200"/>
      <c r="F233" s="93"/>
      <c r="G233" s="202"/>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200"/>
      <c r="F234" s="93"/>
      <c r="G234" s="202"/>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200"/>
      <c r="F235" s="93"/>
      <c r="G235" s="202"/>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200"/>
      <c r="F236" s="93"/>
      <c r="G236" s="202"/>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200"/>
      <c r="F237" s="93"/>
      <c r="G237" s="202"/>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200"/>
      <c r="F238" s="93"/>
      <c r="G238" s="202"/>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200"/>
      <c r="F239" s="93"/>
      <c r="G239" s="202"/>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200"/>
      <c r="F240" s="93"/>
      <c r="G240" s="202"/>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200"/>
      <c r="F241" s="93"/>
      <c r="G241" s="202"/>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200"/>
      <c r="F242" s="93"/>
      <c r="G242" s="202"/>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200"/>
      <c r="F243" s="93"/>
      <c r="G243" s="202"/>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200"/>
      <c r="F244" s="136"/>
      <c r="G244" s="202"/>
      <c r="H244" s="205"/>
      <c r="I244" s="205"/>
      <c r="J244" s="206"/>
      <c r="K244" s="67"/>
      <c r="L244" s="1" t="s">
        <v>43</v>
      </c>
      <c r="M244" s="143"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81" t="s">
        <v>16</v>
      </c>
      <c r="J246" s="6" t="e">
        <f>INDEX('BASE FORMAÇÃO'!K:K,B246+1)</f>
        <v>#VALUE!</v>
      </c>
      <c r="K246" s="65"/>
      <c r="L246" s="184" t="s">
        <v>10</v>
      </c>
      <c r="M246" s="186"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8">
        <f t="shared" ref="E247" si="696">D246</f>
        <v>1</v>
      </c>
      <c r="F247" s="92"/>
      <c r="G247" s="190" t="s">
        <v>1</v>
      </c>
      <c r="H247" s="193" t="e">
        <f>INDEX('BASE FORMAÇÃO'!C:C,B246+1)</f>
        <v>#VALUE!</v>
      </c>
      <c r="I247" s="193"/>
      <c r="J247" s="194"/>
      <c r="K247" s="66"/>
      <c r="L247" s="185"/>
      <c r="M247" s="187"/>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9"/>
      <c r="F248" s="93"/>
      <c r="G248" s="191"/>
      <c r="H248" s="195"/>
      <c r="I248" s="195"/>
      <c r="J248" s="196"/>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2"/>
      <c r="H249" s="197"/>
      <c r="I249" s="197"/>
      <c r="J249" s="198"/>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9" t="e">
        <f t="shared" ref="E250" si="700">C246</f>
        <v>#VALUE!</v>
      </c>
      <c r="F250" s="93"/>
      <c r="G250" s="201" t="s">
        <v>304</v>
      </c>
      <c r="H250" s="203"/>
      <c r="I250" s="204"/>
      <c r="J250" s="204"/>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200"/>
      <c r="F251" s="93"/>
      <c r="G251" s="202"/>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200"/>
      <c r="F252" s="93"/>
      <c r="G252" s="202"/>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200"/>
      <c r="F253" s="93"/>
      <c r="G253" s="202"/>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200"/>
      <c r="F254" s="93"/>
      <c r="G254" s="202"/>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200"/>
      <c r="F255" s="93"/>
      <c r="G255" s="202"/>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200"/>
      <c r="F256" s="93"/>
      <c r="G256" s="202"/>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200"/>
      <c r="F257" s="93"/>
      <c r="G257" s="202"/>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200"/>
      <c r="F258" s="93"/>
      <c r="G258" s="202"/>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200"/>
      <c r="F259" s="93"/>
      <c r="G259" s="202"/>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200"/>
      <c r="F260" s="93"/>
      <c r="G260" s="202"/>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200"/>
      <c r="F261" s="93"/>
      <c r="G261" s="202"/>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200"/>
      <c r="F262" s="93"/>
      <c r="G262" s="202"/>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200"/>
      <c r="F263" s="93"/>
      <c r="G263" s="202"/>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200"/>
      <c r="F264" s="93"/>
      <c r="G264" s="202"/>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200"/>
      <c r="F265" s="136"/>
      <c r="G265" s="202"/>
      <c r="H265" s="205"/>
      <c r="I265" s="205"/>
      <c r="J265" s="206"/>
      <c r="K265" s="67"/>
      <c r="L265" s="1" t="s">
        <v>43</v>
      </c>
      <c r="M265" s="143"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81" t="s">
        <v>16</v>
      </c>
      <c r="J267" s="6" t="e">
        <f>INDEX('BASE FORMAÇÃO'!K:K,B267+1)</f>
        <v>#VALUE!</v>
      </c>
      <c r="K267" s="65"/>
      <c r="L267" s="184" t="s">
        <v>10</v>
      </c>
      <c r="M267" s="186"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8">
        <f t="shared" ref="E268" si="762">D267</f>
        <v>1</v>
      </c>
      <c r="F268" s="92"/>
      <c r="G268" s="190" t="s">
        <v>1</v>
      </c>
      <c r="H268" s="193" t="e">
        <f>INDEX('BASE FORMAÇÃO'!C:C,B267+1)</f>
        <v>#VALUE!</v>
      </c>
      <c r="I268" s="193"/>
      <c r="J268" s="194"/>
      <c r="K268" s="66"/>
      <c r="L268" s="185"/>
      <c r="M268" s="187"/>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9"/>
      <c r="F269" s="93"/>
      <c r="G269" s="191"/>
      <c r="H269" s="195"/>
      <c r="I269" s="195"/>
      <c r="J269" s="196"/>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2"/>
      <c r="H270" s="197"/>
      <c r="I270" s="197"/>
      <c r="J270" s="198"/>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9" t="e">
        <f t="shared" ref="E271" si="766">C267</f>
        <v>#VALUE!</v>
      </c>
      <c r="F271" s="93"/>
      <c r="G271" s="201" t="s">
        <v>304</v>
      </c>
      <c r="H271" s="203"/>
      <c r="I271" s="204"/>
      <c r="J271" s="204"/>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200"/>
      <c r="F272" s="93"/>
      <c r="G272" s="202"/>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200"/>
      <c r="F273" s="93"/>
      <c r="G273" s="202"/>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200"/>
      <c r="F274" s="93"/>
      <c r="G274" s="202"/>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200"/>
      <c r="F275" s="93"/>
      <c r="G275" s="202"/>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200"/>
      <c r="F276" s="93"/>
      <c r="G276" s="202"/>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200"/>
      <c r="F277" s="93"/>
      <c r="G277" s="202"/>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200"/>
      <c r="F278" s="93"/>
      <c r="G278" s="202"/>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200"/>
      <c r="F279" s="93"/>
      <c r="G279" s="202"/>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200"/>
      <c r="F280" s="93"/>
      <c r="G280" s="202"/>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200"/>
      <c r="F281" s="93"/>
      <c r="G281" s="202"/>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200"/>
      <c r="F282" s="93"/>
      <c r="G282" s="202"/>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200"/>
      <c r="F283" s="93"/>
      <c r="G283" s="202"/>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200"/>
      <c r="F284" s="93"/>
      <c r="G284" s="202"/>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200"/>
      <c r="F285" s="93"/>
      <c r="G285" s="202"/>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200"/>
      <c r="F286" s="136"/>
      <c r="G286" s="202"/>
      <c r="H286" s="205"/>
      <c r="I286" s="205"/>
      <c r="J286" s="206"/>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81" t="s">
        <v>16</v>
      </c>
      <c r="J288" s="6" t="e">
        <f>INDEX('BASE FORMAÇÃO'!K:K,B288+1)</f>
        <v>#VALUE!</v>
      </c>
      <c r="K288" s="65"/>
      <c r="L288" s="184" t="s">
        <v>10</v>
      </c>
      <c r="M288" s="186"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8">
        <f t="shared" ref="E289" si="828">D288</f>
        <v>1</v>
      </c>
      <c r="F289" s="92"/>
      <c r="G289" s="190" t="s">
        <v>1</v>
      </c>
      <c r="H289" s="193" t="e">
        <f>INDEX('BASE FORMAÇÃO'!C:C,B288+1)</f>
        <v>#VALUE!</v>
      </c>
      <c r="I289" s="193"/>
      <c r="J289" s="194"/>
      <c r="K289" s="66"/>
      <c r="L289" s="185"/>
      <c r="M289" s="187"/>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9"/>
      <c r="F290" s="93"/>
      <c r="G290" s="191"/>
      <c r="H290" s="195"/>
      <c r="I290" s="195"/>
      <c r="J290" s="196"/>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2"/>
      <c r="H291" s="197"/>
      <c r="I291" s="197"/>
      <c r="J291" s="198"/>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9" t="e">
        <f t="shared" ref="E292" si="832">C288</f>
        <v>#VALUE!</v>
      </c>
      <c r="F292" s="93"/>
      <c r="G292" s="201" t="s">
        <v>304</v>
      </c>
      <c r="H292" s="203"/>
      <c r="I292" s="204"/>
      <c r="J292" s="204"/>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200"/>
      <c r="F293" s="93"/>
      <c r="G293" s="202"/>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200"/>
      <c r="F294" s="93"/>
      <c r="G294" s="202"/>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200"/>
      <c r="F295" s="93"/>
      <c r="G295" s="202"/>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200"/>
      <c r="F296" s="93"/>
      <c r="G296" s="202"/>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200"/>
      <c r="F297" s="93"/>
      <c r="G297" s="202"/>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200"/>
      <c r="F298" s="93"/>
      <c r="G298" s="202"/>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200"/>
      <c r="F299" s="93"/>
      <c r="G299" s="202"/>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200"/>
      <c r="F300" s="93"/>
      <c r="G300" s="202"/>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200"/>
      <c r="F301" s="93"/>
      <c r="G301" s="202"/>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200"/>
      <c r="F302" s="93"/>
      <c r="G302" s="202"/>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200"/>
      <c r="F303" s="93"/>
      <c r="G303" s="202"/>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200"/>
      <c r="F304" s="93"/>
      <c r="G304" s="202"/>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200"/>
      <c r="F305" s="93"/>
      <c r="G305" s="202"/>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200"/>
      <c r="F306" s="93"/>
      <c r="G306" s="202"/>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200"/>
      <c r="F307" s="136"/>
      <c r="G307" s="202"/>
      <c r="H307" s="205"/>
      <c r="I307" s="205"/>
      <c r="J307" s="206"/>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81" t="s">
        <v>16</v>
      </c>
      <c r="J309" s="6" t="e">
        <f>INDEX('BASE FORMAÇÃO'!K:K,B309+1)</f>
        <v>#VALUE!</v>
      </c>
      <c r="K309" s="65"/>
      <c r="L309" s="184" t="s">
        <v>10</v>
      </c>
      <c r="M309" s="186"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8">
        <f t="shared" ref="E310" si="894">D309</f>
        <v>1</v>
      </c>
      <c r="F310" s="92"/>
      <c r="G310" s="190" t="s">
        <v>1</v>
      </c>
      <c r="H310" s="193" t="e">
        <f>INDEX('BASE FORMAÇÃO'!C:C,B309+1)</f>
        <v>#VALUE!</v>
      </c>
      <c r="I310" s="193"/>
      <c r="J310" s="194"/>
      <c r="K310" s="66"/>
      <c r="L310" s="185"/>
      <c r="M310" s="187"/>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9"/>
      <c r="F311" s="93"/>
      <c r="G311" s="191"/>
      <c r="H311" s="195"/>
      <c r="I311" s="195"/>
      <c r="J311" s="196"/>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2"/>
      <c r="H312" s="197"/>
      <c r="I312" s="197"/>
      <c r="J312" s="198"/>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9" t="e">
        <f t="shared" ref="E313" si="898">C309</f>
        <v>#VALUE!</v>
      </c>
      <c r="F313" s="93"/>
      <c r="G313" s="201" t="s">
        <v>304</v>
      </c>
      <c r="H313" s="203"/>
      <c r="I313" s="204"/>
      <c r="J313" s="204"/>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200"/>
      <c r="F314" s="93"/>
      <c r="G314" s="202"/>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200"/>
      <c r="F315" s="93"/>
      <c r="G315" s="202"/>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200"/>
      <c r="F316" s="93"/>
      <c r="G316" s="202"/>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200"/>
      <c r="F317" s="93"/>
      <c r="G317" s="202"/>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200"/>
      <c r="F318" s="93"/>
      <c r="G318" s="202"/>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200"/>
      <c r="F319" s="93"/>
      <c r="G319" s="202"/>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200"/>
      <c r="F320" s="93"/>
      <c r="G320" s="202"/>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200"/>
      <c r="F321" s="93"/>
      <c r="G321" s="202"/>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200"/>
      <c r="F322" s="93"/>
      <c r="G322" s="202"/>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200"/>
      <c r="F323" s="93"/>
      <c r="G323" s="202"/>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200"/>
      <c r="F324" s="93"/>
      <c r="G324" s="202"/>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200"/>
      <c r="F325" s="93"/>
      <c r="G325" s="202"/>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200"/>
      <c r="F326" s="93"/>
      <c r="G326" s="202"/>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200"/>
      <c r="F327" s="93"/>
      <c r="G327" s="202"/>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200"/>
      <c r="F328" s="136"/>
      <c r="G328" s="202"/>
      <c r="H328" s="205"/>
      <c r="I328" s="205"/>
      <c r="J328" s="206"/>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81" t="s">
        <v>16</v>
      </c>
      <c r="J330" s="6" t="e">
        <f>INDEX('BASE FORMAÇÃO'!K:K,B330+1)</f>
        <v>#VALUE!</v>
      </c>
      <c r="K330" s="65"/>
      <c r="L330" s="184" t="s">
        <v>10</v>
      </c>
      <c r="M330" s="186"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8">
        <f t="shared" ref="E331" si="960">D330</f>
        <v>1</v>
      </c>
      <c r="F331" s="92"/>
      <c r="G331" s="190" t="s">
        <v>1</v>
      </c>
      <c r="H331" s="193" t="e">
        <f>INDEX('BASE FORMAÇÃO'!C:C,B330+1)</f>
        <v>#VALUE!</v>
      </c>
      <c r="I331" s="193"/>
      <c r="J331" s="194"/>
      <c r="K331" s="66"/>
      <c r="L331" s="185"/>
      <c r="M331" s="187"/>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9"/>
      <c r="F332" s="93"/>
      <c r="G332" s="191"/>
      <c r="H332" s="195"/>
      <c r="I332" s="195"/>
      <c r="J332" s="196"/>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2"/>
      <c r="H333" s="197"/>
      <c r="I333" s="197"/>
      <c r="J333" s="198"/>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9" t="e">
        <f t="shared" ref="E334" si="964">C330</f>
        <v>#VALUE!</v>
      </c>
      <c r="F334" s="93"/>
      <c r="G334" s="201" t="s">
        <v>304</v>
      </c>
      <c r="H334" s="203"/>
      <c r="I334" s="204"/>
      <c r="J334" s="204"/>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200"/>
      <c r="F335" s="93"/>
      <c r="G335" s="202"/>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200"/>
      <c r="F336" s="93"/>
      <c r="G336" s="202"/>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200"/>
      <c r="F337" s="93"/>
      <c r="G337" s="202"/>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200"/>
      <c r="F338" s="93"/>
      <c r="G338" s="202"/>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200"/>
      <c r="F339" s="93"/>
      <c r="G339" s="202"/>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200"/>
      <c r="F340" s="93"/>
      <c r="G340" s="202"/>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200"/>
      <c r="F341" s="93"/>
      <c r="G341" s="202"/>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200"/>
      <c r="F342" s="93"/>
      <c r="G342" s="202"/>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200"/>
      <c r="F343" s="93"/>
      <c r="G343" s="202"/>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200"/>
      <c r="F344" s="93"/>
      <c r="G344" s="202"/>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200"/>
      <c r="F345" s="93"/>
      <c r="G345" s="202"/>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200"/>
      <c r="F346" s="93"/>
      <c r="G346" s="202"/>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200"/>
      <c r="F347" s="93"/>
      <c r="G347" s="202"/>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200"/>
      <c r="F348" s="93"/>
      <c r="G348" s="202"/>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200"/>
      <c r="F349" s="136"/>
      <c r="G349" s="202"/>
      <c r="H349" s="205"/>
      <c r="I349" s="205"/>
      <c r="J349" s="206"/>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4" t="s">
        <v>10</v>
      </c>
      <c r="M351" s="186"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8">
        <f t="shared" ref="E352" si="1026">D351</f>
        <v>1</v>
      </c>
      <c r="F352" s="92"/>
      <c r="G352" s="190" t="s">
        <v>1</v>
      </c>
      <c r="H352" s="193" t="e">
        <f>INDEX('BASE FORMAÇÃO'!C:C,B351+1)</f>
        <v>#VALUE!</v>
      </c>
      <c r="I352" s="193"/>
      <c r="J352" s="194"/>
      <c r="K352" s="66"/>
      <c r="L352" s="185"/>
      <c r="M352" s="187"/>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9"/>
      <c r="F353" s="93"/>
      <c r="G353" s="191"/>
      <c r="H353" s="195"/>
      <c r="I353" s="195"/>
      <c r="J353" s="196"/>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2"/>
      <c r="H354" s="197"/>
      <c r="I354" s="197"/>
      <c r="J354" s="198"/>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9" t="e">
        <f t="shared" ref="E355" si="1030">C351</f>
        <v>#VALUE!</v>
      </c>
      <c r="F355" s="93"/>
      <c r="G355" s="201" t="s">
        <v>304</v>
      </c>
      <c r="H355" s="203"/>
      <c r="I355" s="204"/>
      <c r="J355" s="204"/>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200"/>
      <c r="F356" s="93"/>
      <c r="G356" s="202"/>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200"/>
      <c r="F357" s="93"/>
      <c r="G357" s="202"/>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200"/>
      <c r="F358" s="93"/>
      <c r="G358" s="202"/>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200"/>
      <c r="F359" s="93"/>
      <c r="G359" s="202"/>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200"/>
      <c r="F360" s="93"/>
      <c r="G360" s="202"/>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200"/>
      <c r="F361" s="93"/>
      <c r="G361" s="202"/>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200"/>
      <c r="F362" s="93"/>
      <c r="G362" s="202"/>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200"/>
      <c r="F363" s="93"/>
      <c r="G363" s="202"/>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200"/>
      <c r="F364" s="93"/>
      <c r="G364" s="202"/>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200"/>
      <c r="F365" s="93"/>
      <c r="G365" s="202"/>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200"/>
      <c r="F366" s="93"/>
      <c r="G366" s="202"/>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200"/>
      <c r="F367" s="93"/>
      <c r="G367" s="202"/>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200"/>
      <c r="F368" s="93"/>
      <c r="G368" s="202"/>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200"/>
      <c r="F369" s="93"/>
      <c r="G369" s="202"/>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200"/>
      <c r="F370" s="136"/>
      <c r="G370" s="202"/>
      <c r="H370" s="205"/>
      <c r="I370" s="205"/>
      <c r="J370" s="206"/>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4" t="s">
        <v>10</v>
      </c>
      <c r="M372" s="186"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8">
        <f t="shared" ref="E373" si="1092">D372</f>
        <v>1</v>
      </c>
      <c r="F373" s="92"/>
      <c r="G373" s="190" t="s">
        <v>1</v>
      </c>
      <c r="H373" s="193" t="e">
        <f>INDEX('BASE FORMAÇÃO'!C:C,B372+1)</f>
        <v>#VALUE!</v>
      </c>
      <c r="I373" s="193"/>
      <c r="J373" s="194"/>
      <c r="K373" s="66"/>
      <c r="L373" s="185"/>
      <c r="M373" s="187"/>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9"/>
      <c r="F374" s="93"/>
      <c r="G374" s="191"/>
      <c r="H374" s="195"/>
      <c r="I374" s="195"/>
      <c r="J374" s="196"/>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2"/>
      <c r="H375" s="197"/>
      <c r="I375" s="197"/>
      <c r="J375" s="198"/>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9" t="e">
        <f t="shared" ref="E376" si="1096">C372</f>
        <v>#VALUE!</v>
      </c>
      <c r="F376" s="93"/>
      <c r="G376" s="201" t="s">
        <v>304</v>
      </c>
      <c r="H376" s="203"/>
      <c r="I376" s="204"/>
      <c r="J376" s="204"/>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200"/>
      <c r="F377" s="93"/>
      <c r="G377" s="202"/>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200"/>
      <c r="F378" s="93"/>
      <c r="G378" s="202"/>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200"/>
      <c r="F379" s="93"/>
      <c r="G379" s="202"/>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200"/>
      <c r="F380" s="93"/>
      <c r="G380" s="202"/>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200"/>
      <c r="F381" s="93"/>
      <c r="G381" s="202"/>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200"/>
      <c r="F382" s="93"/>
      <c r="G382" s="202"/>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200"/>
      <c r="F383" s="93"/>
      <c r="G383" s="202"/>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200"/>
      <c r="F384" s="93"/>
      <c r="G384" s="202"/>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200"/>
      <c r="F385" s="93"/>
      <c r="G385" s="202"/>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200"/>
      <c r="F386" s="93"/>
      <c r="G386" s="202"/>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200"/>
      <c r="F387" s="93"/>
      <c r="G387" s="202"/>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200"/>
      <c r="F388" s="93"/>
      <c r="G388" s="202"/>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200"/>
      <c r="F389" s="93"/>
      <c r="G389" s="202"/>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200"/>
      <c r="F390" s="93"/>
      <c r="G390" s="202"/>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200"/>
      <c r="F391" s="136"/>
      <c r="G391" s="202"/>
      <c r="H391" s="205"/>
      <c r="I391" s="205"/>
      <c r="J391" s="206"/>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4" t="s">
        <v>10</v>
      </c>
      <c r="M393" s="186"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8">
        <f t="shared" ref="E394" si="1158">D393</f>
        <v>1</v>
      </c>
      <c r="F394" s="92"/>
      <c r="G394" s="190" t="s">
        <v>1</v>
      </c>
      <c r="H394" s="193" t="e">
        <f>INDEX('BASE FORMAÇÃO'!C:C,B393+1)</f>
        <v>#VALUE!</v>
      </c>
      <c r="I394" s="193"/>
      <c r="J394" s="194"/>
      <c r="K394" s="66"/>
      <c r="L394" s="185"/>
      <c r="M394" s="187"/>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9"/>
      <c r="F395" s="93"/>
      <c r="G395" s="191"/>
      <c r="H395" s="195"/>
      <c r="I395" s="195"/>
      <c r="J395" s="196"/>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2"/>
      <c r="H396" s="197"/>
      <c r="I396" s="197"/>
      <c r="J396" s="198"/>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9" t="e">
        <f t="shared" ref="E397" si="1162">C393</f>
        <v>#VALUE!</v>
      </c>
      <c r="F397" s="93"/>
      <c r="G397" s="201" t="s">
        <v>304</v>
      </c>
      <c r="H397" s="203"/>
      <c r="I397" s="204"/>
      <c r="J397" s="204"/>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200"/>
      <c r="F398" s="93"/>
      <c r="G398" s="202"/>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200"/>
      <c r="F399" s="93"/>
      <c r="G399" s="202"/>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200"/>
      <c r="F400" s="93"/>
      <c r="G400" s="202"/>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200"/>
      <c r="F401" s="93"/>
      <c r="G401" s="202"/>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200"/>
      <c r="F402" s="93"/>
      <c r="G402" s="202"/>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200"/>
      <c r="F403" s="93"/>
      <c r="G403" s="202"/>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200"/>
      <c r="F404" s="93"/>
      <c r="G404" s="202"/>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200"/>
      <c r="F405" s="93"/>
      <c r="G405" s="202"/>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200"/>
      <c r="F406" s="93"/>
      <c r="G406" s="202"/>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200"/>
      <c r="F407" s="93"/>
      <c r="G407" s="202"/>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200"/>
      <c r="F408" s="93"/>
      <c r="G408" s="202"/>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200"/>
      <c r="F409" s="93"/>
      <c r="G409" s="202"/>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200"/>
      <c r="F410" s="93"/>
      <c r="G410" s="202"/>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200"/>
      <c r="F411" s="93"/>
      <c r="G411" s="202"/>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200"/>
      <c r="F412" s="136"/>
      <c r="G412" s="202"/>
      <c r="H412" s="205"/>
      <c r="I412" s="205"/>
      <c r="J412" s="206"/>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4" t="s">
        <v>10</v>
      </c>
      <c r="M414" s="186"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8">
        <f t="shared" ref="E415" si="1224">D414</f>
        <v>1</v>
      </c>
      <c r="F415" s="92"/>
      <c r="G415" s="190" t="s">
        <v>1</v>
      </c>
      <c r="H415" s="193" t="e">
        <f>INDEX('BASE FORMAÇÃO'!C:C,B414+1)</f>
        <v>#VALUE!</v>
      </c>
      <c r="I415" s="193"/>
      <c r="J415" s="194"/>
      <c r="K415" s="66"/>
      <c r="L415" s="185"/>
      <c r="M415" s="187"/>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9"/>
      <c r="F416" s="93"/>
      <c r="G416" s="191"/>
      <c r="H416" s="195"/>
      <c r="I416" s="195"/>
      <c r="J416" s="196"/>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2"/>
      <c r="H417" s="197"/>
      <c r="I417" s="197"/>
      <c r="J417" s="198"/>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9" t="e">
        <f t="shared" ref="E418" si="1228">C414</f>
        <v>#VALUE!</v>
      </c>
      <c r="F418" s="93"/>
      <c r="G418" s="201" t="s">
        <v>304</v>
      </c>
      <c r="H418" s="203"/>
      <c r="I418" s="204"/>
      <c r="J418" s="204"/>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200"/>
      <c r="F419" s="93"/>
      <c r="G419" s="202"/>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200"/>
      <c r="F420" s="93"/>
      <c r="G420" s="202"/>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200"/>
      <c r="F421" s="93"/>
      <c r="G421" s="202"/>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200"/>
      <c r="F422" s="93"/>
      <c r="G422" s="202"/>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200"/>
      <c r="F423" s="93"/>
      <c r="G423" s="202"/>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200"/>
      <c r="F424" s="93"/>
      <c r="G424" s="202"/>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200"/>
      <c r="F425" s="93"/>
      <c r="G425" s="202"/>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200"/>
      <c r="F426" s="93"/>
      <c r="G426" s="202"/>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200"/>
      <c r="F427" s="93"/>
      <c r="G427" s="202"/>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200"/>
      <c r="F428" s="93"/>
      <c r="G428" s="202"/>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200"/>
      <c r="F429" s="93"/>
      <c r="G429" s="202"/>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200"/>
      <c r="F430" s="93"/>
      <c r="G430" s="202"/>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200"/>
      <c r="F431" s="93"/>
      <c r="G431" s="202"/>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200"/>
      <c r="F432" s="93"/>
      <c r="G432" s="202"/>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200"/>
      <c r="F433" s="136"/>
      <c r="G433" s="202"/>
      <c r="H433" s="205"/>
      <c r="I433" s="205"/>
      <c r="J433" s="206"/>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4" t="s">
        <v>10</v>
      </c>
      <c r="M435" s="186"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8">
        <f t="shared" ref="E436" si="1290">D435</f>
        <v>1</v>
      </c>
      <c r="F436" s="92"/>
      <c r="G436" s="190" t="s">
        <v>1</v>
      </c>
      <c r="H436" s="193" t="e">
        <f>INDEX('BASE FORMAÇÃO'!C:C,B435+1)</f>
        <v>#VALUE!</v>
      </c>
      <c r="I436" s="193"/>
      <c r="J436" s="194"/>
      <c r="K436" s="66"/>
      <c r="L436" s="185"/>
      <c r="M436" s="187"/>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9"/>
      <c r="F437" s="93"/>
      <c r="G437" s="191"/>
      <c r="H437" s="195"/>
      <c r="I437" s="195"/>
      <c r="J437" s="196"/>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2"/>
      <c r="H438" s="197"/>
      <c r="I438" s="197"/>
      <c r="J438" s="198"/>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9" t="e">
        <f t="shared" ref="E439" si="1294">C435</f>
        <v>#VALUE!</v>
      </c>
      <c r="F439" s="93"/>
      <c r="G439" s="201" t="s">
        <v>304</v>
      </c>
      <c r="H439" s="203"/>
      <c r="I439" s="204"/>
      <c r="J439" s="204"/>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200"/>
      <c r="F440" s="93"/>
      <c r="G440" s="202"/>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200"/>
      <c r="F441" s="93"/>
      <c r="G441" s="202"/>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200"/>
      <c r="F442" s="93"/>
      <c r="G442" s="202"/>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200"/>
      <c r="F443" s="93"/>
      <c r="G443" s="202"/>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200"/>
      <c r="F444" s="93"/>
      <c r="G444" s="202"/>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200"/>
      <c r="F445" s="93"/>
      <c r="G445" s="202"/>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200"/>
      <c r="F446" s="93"/>
      <c r="G446" s="202"/>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200"/>
      <c r="F447" s="93"/>
      <c r="G447" s="202"/>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200"/>
      <c r="F448" s="93"/>
      <c r="G448" s="202"/>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200"/>
      <c r="F449" s="93"/>
      <c r="G449" s="202"/>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200"/>
      <c r="F450" s="93"/>
      <c r="G450" s="202"/>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200"/>
      <c r="F451" s="93"/>
      <c r="G451" s="202"/>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200"/>
      <c r="F452" s="93"/>
      <c r="G452" s="202"/>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200"/>
      <c r="F453" s="93"/>
      <c r="G453" s="202"/>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200"/>
      <c r="F454" s="136"/>
      <c r="G454" s="202"/>
      <c r="H454" s="205"/>
      <c r="I454" s="205"/>
      <c r="J454" s="206"/>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4" t="s">
        <v>10</v>
      </c>
      <c r="M456" s="186"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8">
        <f t="shared" ref="E457" si="1356">D456</f>
        <v>1</v>
      </c>
      <c r="F457" s="92"/>
      <c r="G457" s="190" t="s">
        <v>1</v>
      </c>
      <c r="H457" s="193" t="e">
        <f>INDEX('BASE FORMAÇÃO'!C:C,B456+1)</f>
        <v>#VALUE!</v>
      </c>
      <c r="I457" s="193"/>
      <c r="J457" s="194"/>
      <c r="K457" s="66"/>
      <c r="L457" s="185"/>
      <c r="M457" s="187"/>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9"/>
      <c r="F458" s="93"/>
      <c r="G458" s="191"/>
      <c r="H458" s="195"/>
      <c r="I458" s="195"/>
      <c r="J458" s="196"/>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2"/>
      <c r="H459" s="197"/>
      <c r="I459" s="197"/>
      <c r="J459" s="198"/>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9" t="e">
        <f t="shared" ref="E460" si="1360">C456</f>
        <v>#VALUE!</v>
      </c>
      <c r="F460" s="93"/>
      <c r="G460" s="201" t="s">
        <v>304</v>
      </c>
      <c r="H460" s="203"/>
      <c r="I460" s="204"/>
      <c r="J460" s="204"/>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200"/>
      <c r="F461" s="93"/>
      <c r="G461" s="202"/>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200"/>
      <c r="F462" s="93"/>
      <c r="G462" s="202"/>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200"/>
      <c r="F463" s="93"/>
      <c r="G463" s="202"/>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200"/>
      <c r="F464" s="93"/>
      <c r="G464" s="202"/>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200"/>
      <c r="F465" s="93"/>
      <c r="G465" s="202"/>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200"/>
      <c r="F466" s="93"/>
      <c r="G466" s="202"/>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200"/>
      <c r="F467" s="93"/>
      <c r="G467" s="202"/>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200"/>
      <c r="F468" s="93"/>
      <c r="G468" s="202"/>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200"/>
      <c r="F469" s="93"/>
      <c r="G469" s="202"/>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200"/>
      <c r="F470" s="93"/>
      <c r="G470" s="202"/>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200"/>
      <c r="F471" s="93"/>
      <c r="G471" s="202"/>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200"/>
      <c r="F472" s="93"/>
      <c r="G472" s="202"/>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200"/>
      <c r="F473" s="93"/>
      <c r="G473" s="202"/>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200"/>
      <c r="F474" s="93"/>
      <c r="G474" s="202"/>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200"/>
      <c r="F475" s="136"/>
      <c r="G475" s="202"/>
      <c r="H475" s="205"/>
      <c r="I475" s="205"/>
      <c r="J475" s="206"/>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4" t="s">
        <v>10</v>
      </c>
      <c r="M477" s="186"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8">
        <f t="shared" ref="E478" si="1422">D477</f>
        <v>1</v>
      </c>
      <c r="F478" s="92"/>
      <c r="G478" s="190" t="s">
        <v>1</v>
      </c>
      <c r="H478" s="193" t="e">
        <f>INDEX('BASE FORMAÇÃO'!C:C,B477+1)</f>
        <v>#VALUE!</v>
      </c>
      <c r="I478" s="193"/>
      <c r="J478" s="194"/>
      <c r="K478" s="66"/>
      <c r="L478" s="185"/>
      <c r="M478" s="187"/>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9"/>
      <c r="F479" s="93"/>
      <c r="G479" s="191"/>
      <c r="H479" s="195"/>
      <c r="I479" s="195"/>
      <c r="J479" s="196"/>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2"/>
      <c r="H480" s="197"/>
      <c r="I480" s="197"/>
      <c r="J480" s="198"/>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9" t="e">
        <f t="shared" ref="E481" si="1426">C477</f>
        <v>#VALUE!</v>
      </c>
      <c r="F481" s="93"/>
      <c r="G481" s="201" t="s">
        <v>304</v>
      </c>
      <c r="H481" s="203"/>
      <c r="I481" s="204"/>
      <c r="J481" s="204"/>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200"/>
      <c r="F482" s="93"/>
      <c r="G482" s="202"/>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200"/>
      <c r="F483" s="93"/>
      <c r="G483" s="202"/>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200"/>
      <c r="F484" s="93"/>
      <c r="G484" s="202"/>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200"/>
      <c r="F485" s="93"/>
      <c r="G485" s="202"/>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200"/>
      <c r="F486" s="93"/>
      <c r="G486" s="202"/>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200"/>
      <c r="F487" s="93"/>
      <c r="G487" s="202"/>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200"/>
      <c r="F488" s="93"/>
      <c r="G488" s="202"/>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200"/>
      <c r="F489" s="93"/>
      <c r="G489" s="202"/>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200"/>
      <c r="F490" s="93"/>
      <c r="G490" s="202"/>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200"/>
      <c r="F491" s="93"/>
      <c r="G491" s="202"/>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200"/>
      <c r="F492" s="93"/>
      <c r="G492" s="202"/>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200"/>
      <c r="F493" s="93"/>
      <c r="G493" s="202"/>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200"/>
      <c r="F494" s="93"/>
      <c r="G494" s="202"/>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200"/>
      <c r="F495" s="93"/>
      <c r="G495" s="202"/>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200"/>
      <c r="F496" s="136"/>
      <c r="G496" s="202"/>
      <c r="H496" s="205"/>
      <c r="I496" s="205"/>
      <c r="J496" s="206"/>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4" t="s">
        <v>10</v>
      </c>
      <c r="M498" s="186"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8">
        <f t="shared" ref="E499" si="1488">D498</f>
        <v>1</v>
      </c>
      <c r="F499" s="92"/>
      <c r="G499" s="190" t="s">
        <v>1</v>
      </c>
      <c r="H499" s="193" t="e">
        <f>INDEX('BASE FORMAÇÃO'!C:C,B498+1)</f>
        <v>#VALUE!</v>
      </c>
      <c r="I499" s="193"/>
      <c r="J499" s="194"/>
      <c r="K499" s="66"/>
      <c r="L499" s="185"/>
      <c r="M499" s="187"/>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9"/>
      <c r="F500" s="93"/>
      <c r="G500" s="191"/>
      <c r="H500" s="195"/>
      <c r="I500" s="195"/>
      <c r="J500" s="196"/>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2"/>
      <c r="H501" s="197"/>
      <c r="I501" s="197"/>
      <c r="J501" s="198"/>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9" t="e">
        <f t="shared" ref="E502" si="1492">C498</f>
        <v>#VALUE!</v>
      </c>
      <c r="F502" s="93"/>
      <c r="G502" s="201" t="s">
        <v>304</v>
      </c>
      <c r="H502" s="203"/>
      <c r="I502" s="204"/>
      <c r="J502" s="204"/>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200"/>
      <c r="F503" s="93"/>
      <c r="G503" s="202"/>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200"/>
      <c r="F504" s="93"/>
      <c r="G504" s="202"/>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200"/>
      <c r="F505" s="93"/>
      <c r="G505" s="202"/>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200"/>
      <c r="F506" s="93"/>
      <c r="G506" s="202"/>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200"/>
      <c r="F507" s="93"/>
      <c r="G507" s="202"/>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200"/>
      <c r="F508" s="93"/>
      <c r="G508" s="202"/>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200"/>
      <c r="F509" s="93"/>
      <c r="G509" s="202"/>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200"/>
      <c r="F510" s="93"/>
      <c r="G510" s="202"/>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200"/>
      <c r="F511" s="93"/>
      <c r="G511" s="202"/>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200"/>
      <c r="F512" s="93"/>
      <c r="G512" s="202"/>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200"/>
      <c r="F513" s="93"/>
      <c r="G513" s="202"/>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200"/>
      <c r="F514" s="93"/>
      <c r="G514" s="202"/>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200"/>
      <c r="F515" s="93"/>
      <c r="G515" s="202"/>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200"/>
      <c r="F516" s="93"/>
      <c r="G516" s="202"/>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200"/>
      <c r="F517" s="136"/>
      <c r="G517" s="202"/>
      <c r="H517" s="205"/>
      <c r="I517" s="205"/>
      <c r="J517" s="206"/>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4" t="s">
        <v>10</v>
      </c>
      <c r="M519" s="186"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8">
        <f t="shared" ref="E520" si="1554">D519</f>
        <v>1</v>
      </c>
      <c r="F520" s="92"/>
      <c r="G520" s="190" t="s">
        <v>1</v>
      </c>
      <c r="H520" s="193" t="e">
        <f>INDEX('BASE FORMAÇÃO'!C:C,B519+1)</f>
        <v>#VALUE!</v>
      </c>
      <c r="I520" s="193"/>
      <c r="J520" s="194"/>
      <c r="K520" s="66"/>
      <c r="L520" s="185"/>
      <c r="M520" s="187"/>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9"/>
      <c r="F521" s="93"/>
      <c r="G521" s="191"/>
      <c r="H521" s="195"/>
      <c r="I521" s="195"/>
      <c r="J521" s="196"/>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2"/>
      <c r="H522" s="197"/>
      <c r="I522" s="197"/>
      <c r="J522" s="198"/>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9" t="e">
        <f t="shared" ref="E523" si="1558">C519</f>
        <v>#VALUE!</v>
      </c>
      <c r="F523" s="93"/>
      <c r="G523" s="201" t="s">
        <v>304</v>
      </c>
      <c r="H523" s="203"/>
      <c r="I523" s="204"/>
      <c r="J523" s="204"/>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200"/>
      <c r="F524" s="93"/>
      <c r="G524" s="202"/>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200"/>
      <c r="F525" s="93"/>
      <c r="G525" s="202"/>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200"/>
      <c r="F526" s="93"/>
      <c r="G526" s="202"/>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200"/>
      <c r="F527" s="93"/>
      <c r="G527" s="202"/>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200"/>
      <c r="F528" s="93"/>
      <c r="G528" s="202"/>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200"/>
      <c r="F529" s="93"/>
      <c r="G529" s="202"/>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200"/>
      <c r="F530" s="93"/>
      <c r="G530" s="202"/>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200"/>
      <c r="F531" s="93"/>
      <c r="G531" s="202"/>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200"/>
      <c r="F532" s="93"/>
      <c r="G532" s="202"/>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200"/>
      <c r="F533" s="93"/>
      <c r="G533" s="202"/>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200"/>
      <c r="F534" s="93"/>
      <c r="G534" s="202"/>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200"/>
      <c r="F535" s="93"/>
      <c r="G535" s="202"/>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200"/>
      <c r="F536" s="93"/>
      <c r="G536" s="202"/>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200"/>
      <c r="F537" s="93"/>
      <c r="G537" s="202"/>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200"/>
      <c r="F538" s="136"/>
      <c r="G538" s="202"/>
      <c r="H538" s="205"/>
      <c r="I538" s="205"/>
      <c r="J538" s="206"/>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4" t="s">
        <v>10</v>
      </c>
      <c r="M540" s="186"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8">
        <f t="shared" ref="E541" si="1620">D540</f>
        <v>1</v>
      </c>
      <c r="F541" s="92"/>
      <c r="G541" s="190" t="s">
        <v>1</v>
      </c>
      <c r="H541" s="193" t="e">
        <f>INDEX('BASE FORMAÇÃO'!C:C,B540+1)</f>
        <v>#VALUE!</v>
      </c>
      <c r="I541" s="193"/>
      <c r="J541" s="194"/>
      <c r="K541" s="66"/>
      <c r="L541" s="185"/>
      <c r="M541" s="187"/>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9"/>
      <c r="F542" s="93"/>
      <c r="G542" s="191"/>
      <c r="H542" s="195"/>
      <c r="I542" s="195"/>
      <c r="J542" s="196"/>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2"/>
      <c r="H543" s="197"/>
      <c r="I543" s="197"/>
      <c r="J543" s="198"/>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9" t="e">
        <f t="shared" ref="E544" si="1624">C540</f>
        <v>#VALUE!</v>
      </c>
      <c r="F544" s="93"/>
      <c r="G544" s="201" t="s">
        <v>304</v>
      </c>
      <c r="H544" s="203"/>
      <c r="I544" s="204"/>
      <c r="J544" s="204"/>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200"/>
      <c r="F545" s="93"/>
      <c r="G545" s="202"/>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200"/>
      <c r="F546" s="93"/>
      <c r="G546" s="202"/>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200"/>
      <c r="F547" s="93"/>
      <c r="G547" s="202"/>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200"/>
      <c r="F548" s="93"/>
      <c r="G548" s="202"/>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200"/>
      <c r="F549" s="93"/>
      <c r="G549" s="202"/>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200"/>
      <c r="F550" s="93"/>
      <c r="G550" s="202"/>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200"/>
      <c r="F551" s="93"/>
      <c r="G551" s="202"/>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200"/>
      <c r="F552" s="93"/>
      <c r="G552" s="202"/>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200"/>
      <c r="F553" s="93"/>
      <c r="G553" s="202"/>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200"/>
      <c r="F554" s="93"/>
      <c r="G554" s="202"/>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200"/>
      <c r="F555" s="93"/>
      <c r="G555" s="202"/>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200"/>
      <c r="F556" s="93"/>
      <c r="G556" s="202"/>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200"/>
      <c r="F557" s="93"/>
      <c r="G557" s="202"/>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200"/>
      <c r="F558" s="93"/>
      <c r="G558" s="202"/>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200"/>
      <c r="F559" s="136"/>
      <c r="G559" s="202"/>
      <c r="H559" s="205"/>
      <c r="I559" s="205"/>
      <c r="J559" s="206"/>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4" t="s">
        <v>10</v>
      </c>
      <c r="M561" s="186"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8">
        <f t="shared" ref="E562" si="1686">D561</f>
        <v>1</v>
      </c>
      <c r="F562" s="92"/>
      <c r="G562" s="190" t="s">
        <v>1</v>
      </c>
      <c r="H562" s="193" t="e">
        <f>INDEX('BASE FORMAÇÃO'!C:C,B561+1)</f>
        <v>#VALUE!</v>
      </c>
      <c r="I562" s="193"/>
      <c r="J562" s="194"/>
      <c r="K562" s="66"/>
      <c r="L562" s="185"/>
      <c r="M562" s="187"/>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9"/>
      <c r="F563" s="93"/>
      <c r="G563" s="191"/>
      <c r="H563" s="195"/>
      <c r="I563" s="195"/>
      <c r="J563" s="196"/>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2"/>
      <c r="H564" s="197"/>
      <c r="I564" s="197"/>
      <c r="J564" s="198"/>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9" t="e">
        <f t="shared" ref="E565" si="1690">C561</f>
        <v>#VALUE!</v>
      </c>
      <c r="F565" s="93"/>
      <c r="G565" s="201" t="s">
        <v>304</v>
      </c>
      <c r="H565" s="203"/>
      <c r="I565" s="204"/>
      <c r="J565" s="204"/>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200"/>
      <c r="F566" s="93"/>
      <c r="G566" s="202"/>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200"/>
      <c r="F567" s="93"/>
      <c r="G567" s="202"/>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200"/>
      <c r="F568" s="93"/>
      <c r="G568" s="202"/>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200"/>
      <c r="F569" s="93"/>
      <c r="G569" s="202"/>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200"/>
      <c r="F570" s="93"/>
      <c r="G570" s="202"/>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200"/>
      <c r="F571" s="93"/>
      <c r="G571" s="202"/>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200"/>
      <c r="F572" s="93"/>
      <c r="G572" s="202"/>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200"/>
      <c r="F573" s="93"/>
      <c r="G573" s="202"/>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200"/>
      <c r="F574" s="93"/>
      <c r="G574" s="202"/>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200"/>
      <c r="F575" s="93"/>
      <c r="G575" s="202"/>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200"/>
      <c r="F576" s="93"/>
      <c r="G576" s="202"/>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200"/>
      <c r="F577" s="93"/>
      <c r="G577" s="202"/>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200"/>
      <c r="F578" s="93"/>
      <c r="G578" s="202"/>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200"/>
      <c r="F579" s="93"/>
      <c r="G579" s="202"/>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200"/>
      <c r="F580" s="136"/>
      <c r="G580" s="202"/>
      <c r="H580" s="205"/>
      <c r="I580" s="205"/>
      <c r="J580" s="206"/>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4" t="s">
        <v>10</v>
      </c>
      <c r="M582" s="186"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8">
        <f t="shared" ref="E583" si="1752">D582</f>
        <v>1</v>
      </c>
      <c r="F583" s="92"/>
      <c r="G583" s="190" t="s">
        <v>1</v>
      </c>
      <c r="H583" s="193" t="e">
        <f>INDEX('BASE FORMAÇÃO'!C:C,B582+1)</f>
        <v>#VALUE!</v>
      </c>
      <c r="I583" s="193"/>
      <c r="J583" s="194"/>
      <c r="K583" s="66"/>
      <c r="L583" s="185"/>
      <c r="M583" s="187"/>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9"/>
      <c r="F584" s="93"/>
      <c r="G584" s="191"/>
      <c r="H584" s="195"/>
      <c r="I584" s="195"/>
      <c r="J584" s="196"/>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2"/>
      <c r="H585" s="197"/>
      <c r="I585" s="197"/>
      <c r="J585" s="198"/>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9" t="e">
        <f t="shared" ref="E586" si="1756">C582</f>
        <v>#VALUE!</v>
      </c>
      <c r="F586" s="93"/>
      <c r="G586" s="201" t="s">
        <v>304</v>
      </c>
      <c r="H586" s="203"/>
      <c r="I586" s="204"/>
      <c r="J586" s="204"/>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200"/>
      <c r="F587" s="93"/>
      <c r="G587" s="202"/>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200"/>
      <c r="F588" s="93"/>
      <c r="G588" s="202"/>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200"/>
      <c r="F589" s="93"/>
      <c r="G589" s="202"/>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200"/>
      <c r="F590" s="93"/>
      <c r="G590" s="202"/>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200"/>
      <c r="F591" s="93"/>
      <c r="G591" s="202"/>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200"/>
      <c r="F592" s="93"/>
      <c r="G592" s="202"/>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200"/>
      <c r="F593" s="93"/>
      <c r="G593" s="202"/>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200"/>
      <c r="F594" s="93"/>
      <c r="G594" s="202"/>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200"/>
      <c r="F595" s="93"/>
      <c r="G595" s="202"/>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200"/>
      <c r="F596" s="93"/>
      <c r="G596" s="202"/>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200"/>
      <c r="F597" s="93"/>
      <c r="G597" s="202"/>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200"/>
      <c r="F598" s="93"/>
      <c r="G598" s="202"/>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200"/>
      <c r="F599" s="93"/>
      <c r="G599" s="202"/>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200"/>
      <c r="F600" s="93"/>
      <c r="G600" s="202"/>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200"/>
      <c r="F601" s="136"/>
      <c r="G601" s="202"/>
      <c r="H601" s="205"/>
      <c r="I601" s="205"/>
      <c r="J601" s="206"/>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4" t="s">
        <v>10</v>
      </c>
      <c r="M603" s="186"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8">
        <f t="shared" ref="E604" si="1818">D603</f>
        <v>1</v>
      </c>
      <c r="F604" s="92"/>
      <c r="G604" s="190" t="s">
        <v>1</v>
      </c>
      <c r="H604" s="193" t="e">
        <f>INDEX('BASE FORMAÇÃO'!C:C,B603+1)</f>
        <v>#VALUE!</v>
      </c>
      <c r="I604" s="193"/>
      <c r="J604" s="194"/>
      <c r="K604" s="66"/>
      <c r="L604" s="185"/>
      <c r="M604" s="187"/>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9"/>
      <c r="F605" s="93"/>
      <c r="G605" s="191"/>
      <c r="H605" s="195"/>
      <c r="I605" s="195"/>
      <c r="J605" s="196"/>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2"/>
      <c r="H606" s="197"/>
      <c r="I606" s="197"/>
      <c r="J606" s="198"/>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9" t="e">
        <f t="shared" ref="E607" si="1822">C603</f>
        <v>#VALUE!</v>
      </c>
      <c r="F607" s="93"/>
      <c r="G607" s="201" t="s">
        <v>304</v>
      </c>
      <c r="H607" s="203"/>
      <c r="I607" s="204"/>
      <c r="J607" s="204"/>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200"/>
      <c r="F608" s="93"/>
      <c r="G608" s="202"/>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200"/>
      <c r="F609" s="93"/>
      <c r="G609" s="202"/>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200"/>
      <c r="F610" s="93"/>
      <c r="G610" s="202"/>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200"/>
      <c r="F611" s="93"/>
      <c r="G611" s="202"/>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200"/>
      <c r="F612" s="93"/>
      <c r="G612" s="202"/>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200"/>
      <c r="F613" s="93"/>
      <c r="G613" s="202"/>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200"/>
      <c r="F614" s="93"/>
      <c r="G614" s="202"/>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200"/>
      <c r="F615" s="93"/>
      <c r="G615" s="202"/>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200"/>
      <c r="F616" s="93"/>
      <c r="G616" s="202"/>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200"/>
      <c r="F617" s="93"/>
      <c r="G617" s="202"/>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200"/>
      <c r="F618" s="93"/>
      <c r="G618" s="202"/>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200"/>
      <c r="F619" s="93"/>
      <c r="G619" s="202"/>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200"/>
      <c r="F620" s="93"/>
      <c r="G620" s="202"/>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200"/>
      <c r="F621" s="93"/>
      <c r="G621" s="202"/>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200"/>
      <c r="F622" s="136"/>
      <c r="G622" s="202"/>
      <c r="H622" s="205"/>
      <c r="I622" s="205"/>
      <c r="J622" s="206"/>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4" t="s">
        <v>10</v>
      </c>
      <c r="M624" s="186"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8">
        <f t="shared" ref="E625" si="1884">D624</f>
        <v>1</v>
      </c>
      <c r="F625" s="92"/>
      <c r="G625" s="190" t="s">
        <v>1</v>
      </c>
      <c r="H625" s="193" t="e">
        <f>INDEX('BASE FORMAÇÃO'!C:C,B624+1)</f>
        <v>#VALUE!</v>
      </c>
      <c r="I625" s="193"/>
      <c r="J625" s="194"/>
      <c r="K625" s="66"/>
      <c r="L625" s="185"/>
      <c r="M625" s="187"/>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9"/>
      <c r="F626" s="93"/>
      <c r="G626" s="191"/>
      <c r="H626" s="195"/>
      <c r="I626" s="195"/>
      <c r="J626" s="196"/>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2"/>
      <c r="H627" s="197"/>
      <c r="I627" s="197"/>
      <c r="J627" s="198"/>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9" t="e">
        <f t="shared" ref="E628" si="1888">C624</f>
        <v>#VALUE!</v>
      </c>
      <c r="F628" s="93"/>
      <c r="G628" s="201" t="s">
        <v>304</v>
      </c>
      <c r="H628" s="203"/>
      <c r="I628" s="204"/>
      <c r="J628" s="204"/>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200"/>
      <c r="F629" s="93"/>
      <c r="G629" s="202"/>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200"/>
      <c r="F630" s="93"/>
      <c r="G630" s="202"/>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200"/>
      <c r="F631" s="93"/>
      <c r="G631" s="202"/>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200"/>
      <c r="F632" s="93"/>
      <c r="G632" s="202"/>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200"/>
      <c r="F633" s="93"/>
      <c r="G633" s="202"/>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200"/>
      <c r="F634" s="93"/>
      <c r="G634" s="202"/>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200"/>
      <c r="F635" s="93"/>
      <c r="G635" s="202"/>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200"/>
      <c r="F636" s="93"/>
      <c r="G636" s="202"/>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200"/>
      <c r="F637" s="93"/>
      <c r="G637" s="202"/>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200"/>
      <c r="F638" s="93"/>
      <c r="G638" s="202"/>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200"/>
      <c r="F639" s="93"/>
      <c r="G639" s="202"/>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200"/>
      <c r="F640" s="93"/>
      <c r="G640" s="202"/>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200"/>
      <c r="F641" s="93"/>
      <c r="G641" s="202"/>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200"/>
      <c r="F642" s="93"/>
      <c r="G642" s="202"/>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200"/>
      <c r="F643" s="136"/>
      <c r="G643" s="202"/>
      <c r="H643" s="205"/>
      <c r="I643" s="205"/>
      <c r="J643" s="206"/>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4" t="s">
        <v>10</v>
      </c>
      <c r="M645" s="186"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8">
        <f t="shared" ref="E646" si="1950">D645</f>
        <v>1</v>
      </c>
      <c r="F646" s="92"/>
      <c r="G646" s="190" t="s">
        <v>1</v>
      </c>
      <c r="H646" s="193" t="e">
        <f>INDEX('BASE FORMAÇÃO'!C:C,B645+1)</f>
        <v>#VALUE!</v>
      </c>
      <c r="I646" s="193"/>
      <c r="J646" s="194"/>
      <c r="K646" s="66"/>
      <c r="L646" s="185"/>
      <c r="M646" s="187"/>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9"/>
      <c r="F647" s="93"/>
      <c r="G647" s="191"/>
      <c r="H647" s="195"/>
      <c r="I647" s="195"/>
      <c r="J647" s="196"/>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2"/>
      <c r="H648" s="197"/>
      <c r="I648" s="197"/>
      <c r="J648" s="198"/>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9" t="e">
        <f t="shared" ref="E649" si="1954">C645</f>
        <v>#VALUE!</v>
      </c>
      <c r="F649" s="93"/>
      <c r="G649" s="201" t="s">
        <v>304</v>
      </c>
      <c r="H649" s="203"/>
      <c r="I649" s="204"/>
      <c r="J649" s="204"/>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200"/>
      <c r="F650" s="93"/>
      <c r="G650" s="202"/>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200"/>
      <c r="F651" s="93"/>
      <c r="G651" s="202"/>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200"/>
      <c r="F652" s="93"/>
      <c r="G652" s="202"/>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200"/>
      <c r="F653" s="93"/>
      <c r="G653" s="202"/>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200"/>
      <c r="F654" s="93"/>
      <c r="G654" s="202"/>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200"/>
      <c r="F655" s="93"/>
      <c r="G655" s="202"/>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200"/>
      <c r="F656" s="93"/>
      <c r="G656" s="202"/>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200"/>
      <c r="F657" s="93"/>
      <c r="G657" s="202"/>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200"/>
      <c r="F658" s="93"/>
      <c r="G658" s="202"/>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200"/>
      <c r="F659" s="93"/>
      <c r="G659" s="202"/>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200"/>
      <c r="F660" s="93"/>
      <c r="G660" s="202"/>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200"/>
      <c r="F661" s="93"/>
      <c r="G661" s="202"/>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200"/>
      <c r="F662" s="93"/>
      <c r="G662" s="202"/>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200"/>
      <c r="F663" s="93"/>
      <c r="G663" s="202"/>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200"/>
      <c r="F664" s="136"/>
      <c r="G664" s="202"/>
      <c r="H664" s="205"/>
      <c r="I664" s="205"/>
      <c r="J664" s="206"/>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4" t="s">
        <v>10</v>
      </c>
      <c r="M666" s="186"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8">
        <f t="shared" ref="E667" si="2016">D666</f>
        <v>1</v>
      </c>
      <c r="F667" s="92"/>
      <c r="G667" s="190" t="s">
        <v>1</v>
      </c>
      <c r="H667" s="193" t="e">
        <f>INDEX('BASE FORMAÇÃO'!C:C,B666+1)</f>
        <v>#VALUE!</v>
      </c>
      <c r="I667" s="193"/>
      <c r="J667" s="194"/>
      <c r="K667" s="66"/>
      <c r="L667" s="185"/>
      <c r="M667" s="187"/>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9"/>
      <c r="F668" s="93"/>
      <c r="G668" s="191"/>
      <c r="H668" s="195"/>
      <c r="I668" s="195"/>
      <c r="J668" s="196"/>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2"/>
      <c r="H669" s="197"/>
      <c r="I669" s="197"/>
      <c r="J669" s="198"/>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9" t="e">
        <f t="shared" ref="E670" si="2020">C666</f>
        <v>#VALUE!</v>
      </c>
      <c r="F670" s="93"/>
      <c r="G670" s="201" t="s">
        <v>304</v>
      </c>
      <c r="H670" s="203"/>
      <c r="I670" s="204"/>
      <c r="J670" s="204"/>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200"/>
      <c r="F671" s="93"/>
      <c r="G671" s="202"/>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200"/>
      <c r="F672" s="93"/>
      <c r="G672" s="202"/>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200"/>
      <c r="F673" s="93"/>
      <c r="G673" s="202"/>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200"/>
      <c r="F674" s="93"/>
      <c r="G674" s="202"/>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200"/>
      <c r="F675" s="93"/>
      <c r="G675" s="202"/>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200"/>
      <c r="F676" s="93"/>
      <c r="G676" s="202"/>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200"/>
      <c r="F677" s="93"/>
      <c r="G677" s="202"/>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200"/>
      <c r="F678" s="93"/>
      <c r="G678" s="202"/>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200"/>
      <c r="F679" s="93"/>
      <c r="G679" s="202"/>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200"/>
      <c r="F680" s="93"/>
      <c r="G680" s="202"/>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200"/>
      <c r="F681" s="93"/>
      <c r="G681" s="202"/>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200"/>
      <c r="F682" s="93"/>
      <c r="G682" s="202"/>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200"/>
      <c r="F683" s="93"/>
      <c r="G683" s="202"/>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200"/>
      <c r="F684" s="93"/>
      <c r="G684" s="202"/>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200"/>
      <c r="F685" s="136"/>
      <c r="G685" s="202"/>
      <c r="H685" s="205"/>
      <c r="I685" s="205"/>
      <c r="J685" s="206"/>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4" t="s">
        <v>10</v>
      </c>
      <c r="M687" s="186"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8">
        <f t="shared" ref="E688" si="2082">D687</f>
        <v>1</v>
      </c>
      <c r="F688" s="92"/>
      <c r="G688" s="190" t="s">
        <v>1</v>
      </c>
      <c r="H688" s="193" t="e">
        <f>INDEX('BASE FORMAÇÃO'!C:C,B687+1)</f>
        <v>#VALUE!</v>
      </c>
      <c r="I688" s="193"/>
      <c r="J688" s="194"/>
      <c r="K688" s="66"/>
      <c r="L688" s="185"/>
      <c r="M688" s="187"/>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9"/>
      <c r="F689" s="93"/>
      <c r="G689" s="191"/>
      <c r="H689" s="195"/>
      <c r="I689" s="195"/>
      <c r="J689" s="196"/>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2"/>
      <c r="H690" s="197"/>
      <c r="I690" s="197"/>
      <c r="J690" s="198"/>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9" t="e">
        <f t="shared" ref="E691" si="2086">C687</f>
        <v>#VALUE!</v>
      </c>
      <c r="F691" s="93"/>
      <c r="G691" s="201" t="s">
        <v>304</v>
      </c>
      <c r="H691" s="203"/>
      <c r="I691" s="204"/>
      <c r="J691" s="204"/>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200"/>
      <c r="F692" s="93"/>
      <c r="G692" s="202"/>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200"/>
      <c r="F693" s="93"/>
      <c r="G693" s="202"/>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200"/>
      <c r="F694" s="93"/>
      <c r="G694" s="202"/>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200"/>
      <c r="F695" s="93"/>
      <c r="G695" s="202"/>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200"/>
      <c r="F696" s="93"/>
      <c r="G696" s="202"/>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200"/>
      <c r="F697" s="93"/>
      <c r="G697" s="202"/>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200"/>
      <c r="F698" s="93"/>
      <c r="G698" s="202"/>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200"/>
      <c r="F699" s="93"/>
      <c r="G699" s="202"/>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200"/>
      <c r="F700" s="93"/>
      <c r="G700" s="202"/>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200"/>
      <c r="F701" s="93"/>
      <c r="G701" s="202"/>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200"/>
      <c r="F702" s="93"/>
      <c r="G702" s="202"/>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200"/>
      <c r="F703" s="93"/>
      <c r="G703" s="202"/>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200"/>
      <c r="F704" s="93"/>
      <c r="G704" s="202"/>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200"/>
      <c r="F705" s="93"/>
      <c r="G705" s="202"/>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200"/>
      <c r="F706" s="136"/>
      <c r="G706" s="202"/>
      <c r="H706" s="205"/>
      <c r="I706" s="205"/>
      <c r="J706" s="206"/>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4" t="s">
        <v>10</v>
      </c>
      <c r="M708" s="186"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8">
        <f t="shared" ref="E709" si="2148">D708</f>
        <v>1</v>
      </c>
      <c r="F709" s="92"/>
      <c r="G709" s="190" t="s">
        <v>1</v>
      </c>
      <c r="H709" s="193" t="e">
        <f>INDEX('BASE FORMAÇÃO'!C:C,B708+1)</f>
        <v>#VALUE!</v>
      </c>
      <c r="I709" s="193"/>
      <c r="J709" s="194"/>
      <c r="K709" s="66"/>
      <c r="L709" s="185"/>
      <c r="M709" s="187"/>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9"/>
      <c r="F710" s="93"/>
      <c r="G710" s="191"/>
      <c r="H710" s="195"/>
      <c r="I710" s="195"/>
      <c r="J710" s="196"/>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2"/>
      <c r="H711" s="197"/>
      <c r="I711" s="197"/>
      <c r="J711" s="198"/>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9" t="e">
        <f t="shared" ref="E712" si="2152">C708</f>
        <v>#VALUE!</v>
      </c>
      <c r="F712" s="93"/>
      <c r="G712" s="201" t="s">
        <v>304</v>
      </c>
      <c r="H712" s="203"/>
      <c r="I712" s="204"/>
      <c r="J712" s="204"/>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200"/>
      <c r="F713" s="93"/>
      <c r="G713" s="202"/>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200"/>
      <c r="F714" s="93"/>
      <c r="G714" s="202"/>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200"/>
      <c r="F715" s="93"/>
      <c r="G715" s="202"/>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200"/>
      <c r="F716" s="93"/>
      <c r="G716" s="202"/>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200"/>
      <c r="F717" s="93"/>
      <c r="G717" s="202"/>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200"/>
      <c r="F718" s="93"/>
      <c r="G718" s="202"/>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200"/>
      <c r="F719" s="93"/>
      <c r="G719" s="202"/>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200"/>
      <c r="F720" s="93"/>
      <c r="G720" s="202"/>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200"/>
      <c r="F721" s="93"/>
      <c r="G721" s="202"/>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200"/>
      <c r="F722" s="93"/>
      <c r="G722" s="202"/>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200"/>
      <c r="F723" s="93"/>
      <c r="G723" s="202"/>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200"/>
      <c r="F724" s="93"/>
      <c r="G724" s="202"/>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200"/>
      <c r="F725" s="93"/>
      <c r="G725" s="202"/>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200"/>
      <c r="F726" s="93"/>
      <c r="G726" s="202"/>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200"/>
      <c r="F727" s="136"/>
      <c r="G727" s="202"/>
      <c r="H727" s="205"/>
      <c r="I727" s="205"/>
      <c r="J727" s="206"/>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4" t="s">
        <v>10</v>
      </c>
      <c r="M729" s="186"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8">
        <f t="shared" ref="E730" si="2214">D729</f>
        <v>1</v>
      </c>
      <c r="F730" s="92"/>
      <c r="G730" s="190" t="s">
        <v>1</v>
      </c>
      <c r="H730" s="193" t="e">
        <f>INDEX('BASE FORMAÇÃO'!C:C,B729+1)</f>
        <v>#VALUE!</v>
      </c>
      <c r="I730" s="193"/>
      <c r="J730" s="194"/>
      <c r="K730" s="66"/>
      <c r="L730" s="185"/>
      <c r="M730" s="187"/>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9"/>
      <c r="F731" s="93"/>
      <c r="G731" s="191"/>
      <c r="H731" s="195"/>
      <c r="I731" s="195"/>
      <c r="J731" s="196"/>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2"/>
      <c r="H732" s="197"/>
      <c r="I732" s="197"/>
      <c r="J732" s="198"/>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9" t="e">
        <f t="shared" ref="E733" si="2218">C729</f>
        <v>#VALUE!</v>
      </c>
      <c r="F733" s="93"/>
      <c r="G733" s="201" t="s">
        <v>304</v>
      </c>
      <c r="H733" s="203"/>
      <c r="I733" s="204"/>
      <c r="J733" s="204"/>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200"/>
      <c r="F734" s="93"/>
      <c r="G734" s="202"/>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200"/>
      <c r="F735" s="93"/>
      <c r="G735" s="202"/>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200"/>
      <c r="F736" s="93"/>
      <c r="G736" s="202"/>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200"/>
      <c r="F737" s="93"/>
      <c r="G737" s="202"/>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200"/>
      <c r="F738" s="93"/>
      <c r="G738" s="202"/>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200"/>
      <c r="F739" s="93"/>
      <c r="G739" s="202"/>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200"/>
      <c r="F740" s="93"/>
      <c r="G740" s="202"/>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200"/>
      <c r="F741" s="93"/>
      <c r="G741" s="202"/>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200"/>
      <c r="F742" s="93"/>
      <c r="G742" s="202"/>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200"/>
      <c r="F743" s="93"/>
      <c r="G743" s="202"/>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200"/>
      <c r="F744" s="93"/>
      <c r="G744" s="202"/>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200"/>
      <c r="F745" s="93"/>
      <c r="G745" s="202"/>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200"/>
      <c r="F746" s="93"/>
      <c r="G746" s="202"/>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200"/>
      <c r="F747" s="93"/>
      <c r="G747" s="202"/>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200"/>
      <c r="F748" s="136"/>
      <c r="G748" s="202"/>
      <c r="H748" s="205"/>
      <c r="I748" s="205"/>
      <c r="J748" s="206"/>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4" t="s">
        <v>10</v>
      </c>
      <c r="M750" s="186"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8">
        <f t="shared" ref="E751" si="2280">D750</f>
        <v>1</v>
      </c>
      <c r="F751" s="92"/>
      <c r="G751" s="190" t="s">
        <v>1</v>
      </c>
      <c r="H751" s="193" t="e">
        <f>INDEX('BASE FORMAÇÃO'!C:C,B750+1)</f>
        <v>#VALUE!</v>
      </c>
      <c r="I751" s="193"/>
      <c r="J751" s="194"/>
      <c r="K751" s="66"/>
      <c r="L751" s="185"/>
      <c r="M751" s="187"/>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9"/>
      <c r="F752" s="93"/>
      <c r="G752" s="191"/>
      <c r="H752" s="195"/>
      <c r="I752" s="195"/>
      <c r="J752" s="196"/>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2"/>
      <c r="H753" s="197"/>
      <c r="I753" s="197"/>
      <c r="J753" s="198"/>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9" t="e">
        <f t="shared" ref="E754" si="2284">C750</f>
        <v>#VALUE!</v>
      </c>
      <c r="F754" s="93"/>
      <c r="G754" s="201" t="s">
        <v>304</v>
      </c>
      <c r="H754" s="203"/>
      <c r="I754" s="204"/>
      <c r="J754" s="204"/>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200"/>
      <c r="F755" s="93"/>
      <c r="G755" s="202"/>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200"/>
      <c r="F756" s="93"/>
      <c r="G756" s="202"/>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200"/>
      <c r="F757" s="93"/>
      <c r="G757" s="202"/>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200"/>
      <c r="F758" s="93"/>
      <c r="G758" s="202"/>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200"/>
      <c r="F759" s="93"/>
      <c r="G759" s="202"/>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200"/>
      <c r="F760" s="93"/>
      <c r="G760" s="202"/>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200"/>
      <c r="F761" s="93"/>
      <c r="G761" s="202"/>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200"/>
      <c r="F762" s="93"/>
      <c r="G762" s="202"/>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200"/>
      <c r="F763" s="93"/>
      <c r="G763" s="202"/>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200"/>
      <c r="F764" s="93"/>
      <c r="G764" s="202"/>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200"/>
      <c r="F765" s="93"/>
      <c r="G765" s="202"/>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200"/>
      <c r="F766" s="93"/>
      <c r="G766" s="202"/>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200"/>
      <c r="F767" s="93"/>
      <c r="G767" s="202"/>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200"/>
      <c r="F768" s="93"/>
      <c r="G768" s="202"/>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200"/>
      <c r="F769" s="136"/>
      <c r="G769" s="202"/>
      <c r="H769" s="205"/>
      <c r="I769" s="205"/>
      <c r="J769" s="206"/>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4" t="s">
        <v>10</v>
      </c>
      <c r="M771" s="186"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8">
        <f t="shared" ref="E772" si="2346">D771</f>
        <v>1</v>
      </c>
      <c r="F772" s="92"/>
      <c r="G772" s="190" t="s">
        <v>1</v>
      </c>
      <c r="H772" s="193" t="e">
        <f>INDEX('BASE FORMAÇÃO'!C:C,B771+1)</f>
        <v>#VALUE!</v>
      </c>
      <c r="I772" s="193"/>
      <c r="J772" s="194"/>
      <c r="K772" s="66"/>
      <c r="L772" s="185"/>
      <c r="M772" s="187"/>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9"/>
      <c r="F773" s="93"/>
      <c r="G773" s="191"/>
      <c r="H773" s="195"/>
      <c r="I773" s="195"/>
      <c r="J773" s="196"/>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2"/>
      <c r="H774" s="197"/>
      <c r="I774" s="197"/>
      <c r="J774" s="198"/>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9" t="e">
        <f t="shared" ref="E775" si="2350">C771</f>
        <v>#VALUE!</v>
      </c>
      <c r="F775" s="93"/>
      <c r="G775" s="201" t="s">
        <v>304</v>
      </c>
      <c r="H775" s="203"/>
      <c r="I775" s="204"/>
      <c r="J775" s="204"/>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200"/>
      <c r="F776" s="93"/>
      <c r="G776" s="202"/>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200"/>
      <c r="F777" s="93"/>
      <c r="G777" s="202"/>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200"/>
      <c r="F778" s="93"/>
      <c r="G778" s="202"/>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200"/>
      <c r="F779" s="93"/>
      <c r="G779" s="202"/>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200"/>
      <c r="F780" s="93"/>
      <c r="G780" s="202"/>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200"/>
      <c r="F781" s="93"/>
      <c r="G781" s="202"/>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200"/>
      <c r="F782" s="93"/>
      <c r="G782" s="202"/>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200"/>
      <c r="F783" s="93"/>
      <c r="G783" s="202"/>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200"/>
      <c r="F784" s="93"/>
      <c r="G784" s="202"/>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200"/>
      <c r="F785" s="93"/>
      <c r="G785" s="202"/>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200"/>
      <c r="F786" s="93"/>
      <c r="G786" s="202"/>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200"/>
      <c r="F787" s="93"/>
      <c r="G787" s="202"/>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200"/>
      <c r="F788" s="93"/>
      <c r="G788" s="202"/>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200"/>
      <c r="F789" s="93"/>
      <c r="G789" s="202"/>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200"/>
      <c r="F790" s="136"/>
      <c r="G790" s="202"/>
      <c r="H790" s="205"/>
      <c r="I790" s="205"/>
      <c r="J790" s="206"/>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4" t="s">
        <v>10</v>
      </c>
      <c r="M792" s="186"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8">
        <f t="shared" ref="E793" si="2412">D792</f>
        <v>1</v>
      </c>
      <c r="F793" s="92"/>
      <c r="G793" s="190" t="s">
        <v>1</v>
      </c>
      <c r="H793" s="193" t="e">
        <f>INDEX('BASE FORMAÇÃO'!C:C,B792+1)</f>
        <v>#VALUE!</v>
      </c>
      <c r="I793" s="193"/>
      <c r="J793" s="194"/>
      <c r="K793" s="66"/>
      <c r="L793" s="185"/>
      <c r="M793" s="187"/>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9"/>
      <c r="F794" s="93"/>
      <c r="G794" s="191"/>
      <c r="H794" s="195"/>
      <c r="I794" s="195"/>
      <c r="J794" s="196"/>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2"/>
      <c r="H795" s="197"/>
      <c r="I795" s="197"/>
      <c r="J795" s="198"/>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9" t="e">
        <f t="shared" ref="E796" si="2416">C792</f>
        <v>#VALUE!</v>
      </c>
      <c r="F796" s="93"/>
      <c r="G796" s="201" t="s">
        <v>304</v>
      </c>
      <c r="H796" s="203"/>
      <c r="I796" s="204"/>
      <c r="J796" s="204"/>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200"/>
      <c r="F797" s="93"/>
      <c r="G797" s="202"/>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200"/>
      <c r="F798" s="93"/>
      <c r="G798" s="202"/>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200"/>
      <c r="F799" s="93"/>
      <c r="G799" s="202"/>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200"/>
      <c r="F800" s="93"/>
      <c r="G800" s="202"/>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200"/>
      <c r="F801" s="93"/>
      <c r="G801" s="202"/>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200"/>
      <c r="F802" s="93"/>
      <c r="G802" s="202"/>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200"/>
      <c r="F803" s="93"/>
      <c r="G803" s="202"/>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200"/>
      <c r="F804" s="93"/>
      <c r="G804" s="202"/>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200"/>
      <c r="F805" s="93"/>
      <c r="G805" s="202"/>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200"/>
      <c r="F806" s="93"/>
      <c r="G806" s="202"/>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200"/>
      <c r="F807" s="93"/>
      <c r="G807" s="202"/>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200"/>
      <c r="F808" s="93"/>
      <c r="G808" s="202"/>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200"/>
      <c r="F809" s="93"/>
      <c r="G809" s="202"/>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200"/>
      <c r="F810" s="93"/>
      <c r="G810" s="202"/>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200"/>
      <c r="F811" s="136"/>
      <c r="G811" s="202"/>
      <c r="H811" s="205"/>
      <c r="I811" s="205"/>
      <c r="J811" s="206"/>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4" t="s">
        <v>10</v>
      </c>
      <c r="M813" s="186"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8">
        <f t="shared" ref="E814" si="2478">D813</f>
        <v>1</v>
      </c>
      <c r="F814" s="92"/>
      <c r="G814" s="190" t="s">
        <v>1</v>
      </c>
      <c r="H814" s="193" t="e">
        <f>INDEX('BASE FORMAÇÃO'!C:C,B813+1)</f>
        <v>#VALUE!</v>
      </c>
      <c r="I814" s="193"/>
      <c r="J814" s="194"/>
      <c r="K814" s="66"/>
      <c r="L814" s="185"/>
      <c r="M814" s="187"/>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9"/>
      <c r="F815" s="93"/>
      <c r="G815" s="191"/>
      <c r="H815" s="195"/>
      <c r="I815" s="195"/>
      <c r="J815" s="196"/>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2"/>
      <c r="H816" s="197"/>
      <c r="I816" s="197"/>
      <c r="J816" s="198"/>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9" t="e">
        <f t="shared" ref="E817" si="2482">C813</f>
        <v>#VALUE!</v>
      </c>
      <c r="F817" s="93"/>
      <c r="G817" s="201" t="s">
        <v>304</v>
      </c>
      <c r="H817" s="203"/>
      <c r="I817" s="204"/>
      <c r="J817" s="204"/>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200"/>
      <c r="F818" s="93"/>
      <c r="G818" s="202"/>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200"/>
      <c r="F819" s="93"/>
      <c r="G819" s="202"/>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200"/>
      <c r="F820" s="93"/>
      <c r="G820" s="202"/>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200"/>
      <c r="F821" s="93"/>
      <c r="G821" s="202"/>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200"/>
      <c r="F822" s="93"/>
      <c r="G822" s="202"/>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200"/>
      <c r="F823" s="93"/>
      <c r="G823" s="202"/>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200"/>
      <c r="F824" s="93"/>
      <c r="G824" s="202"/>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200"/>
      <c r="F825" s="93"/>
      <c r="G825" s="202"/>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200"/>
      <c r="F826" s="93"/>
      <c r="G826" s="202"/>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200"/>
      <c r="F827" s="93"/>
      <c r="G827" s="202"/>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200"/>
      <c r="F828" s="93"/>
      <c r="G828" s="202"/>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200"/>
      <c r="F829" s="93"/>
      <c r="G829" s="202"/>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200"/>
      <c r="F830" s="93"/>
      <c r="G830" s="202"/>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200"/>
      <c r="F831" s="93"/>
      <c r="G831" s="202"/>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200"/>
      <c r="F832" s="136"/>
      <c r="G832" s="202"/>
      <c r="H832" s="205"/>
      <c r="I832" s="205"/>
      <c r="J832" s="206"/>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4" t="s">
        <v>10</v>
      </c>
      <c r="M834" s="186"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8">
        <f t="shared" ref="E835" si="2544">D834</f>
        <v>1</v>
      </c>
      <c r="F835" s="92"/>
      <c r="G835" s="190" t="s">
        <v>1</v>
      </c>
      <c r="H835" s="193" t="e">
        <f>INDEX('BASE FORMAÇÃO'!C:C,B834+1)</f>
        <v>#VALUE!</v>
      </c>
      <c r="I835" s="193"/>
      <c r="J835" s="194"/>
      <c r="K835" s="66"/>
      <c r="L835" s="185"/>
      <c r="M835" s="187"/>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9"/>
      <c r="F836" s="93"/>
      <c r="G836" s="191"/>
      <c r="H836" s="195"/>
      <c r="I836" s="195"/>
      <c r="J836" s="196"/>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2"/>
      <c r="H837" s="197"/>
      <c r="I837" s="197"/>
      <c r="J837" s="198"/>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9" t="e">
        <f t="shared" ref="E838" si="2548">C834</f>
        <v>#VALUE!</v>
      </c>
      <c r="F838" s="93"/>
      <c r="G838" s="201" t="s">
        <v>304</v>
      </c>
      <c r="H838" s="203"/>
      <c r="I838" s="204"/>
      <c r="J838" s="204"/>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200"/>
      <c r="F839" s="93"/>
      <c r="G839" s="202"/>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200"/>
      <c r="F840" s="93"/>
      <c r="G840" s="202"/>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200"/>
      <c r="F841" s="93"/>
      <c r="G841" s="202"/>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200"/>
      <c r="F842" s="93"/>
      <c r="G842" s="202"/>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200"/>
      <c r="F843" s="93"/>
      <c r="G843" s="202"/>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200"/>
      <c r="F844" s="93"/>
      <c r="G844" s="202"/>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200"/>
      <c r="F845" s="93"/>
      <c r="G845" s="202"/>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200"/>
      <c r="F846" s="93"/>
      <c r="G846" s="202"/>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200"/>
      <c r="F847" s="93"/>
      <c r="G847" s="202"/>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200"/>
      <c r="F848" s="93"/>
      <c r="G848" s="202"/>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200"/>
      <c r="F849" s="93"/>
      <c r="G849" s="202"/>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200"/>
      <c r="F850" s="93"/>
      <c r="G850" s="202"/>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200"/>
      <c r="F851" s="93"/>
      <c r="G851" s="202"/>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200"/>
      <c r="F852" s="93"/>
      <c r="G852" s="202"/>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200"/>
      <c r="F853" s="136"/>
      <c r="G853" s="202"/>
      <c r="H853" s="205"/>
      <c r="I853" s="205"/>
      <c r="J853" s="206"/>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4" t="s">
        <v>10</v>
      </c>
      <c r="M855" s="186"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8">
        <f t="shared" ref="E856" si="2610">D855</f>
        <v>1</v>
      </c>
      <c r="F856" s="92"/>
      <c r="G856" s="190" t="s">
        <v>1</v>
      </c>
      <c r="H856" s="193" t="e">
        <f>INDEX('BASE FORMAÇÃO'!C:C,B855+1)</f>
        <v>#VALUE!</v>
      </c>
      <c r="I856" s="193"/>
      <c r="J856" s="194"/>
      <c r="K856" s="66"/>
      <c r="L856" s="185"/>
      <c r="M856" s="187"/>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9"/>
      <c r="F857" s="93"/>
      <c r="G857" s="191"/>
      <c r="H857" s="195"/>
      <c r="I857" s="195"/>
      <c r="J857" s="196"/>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2"/>
      <c r="H858" s="197"/>
      <c r="I858" s="197"/>
      <c r="J858" s="198"/>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9" t="e">
        <f t="shared" ref="E859" si="2614">C855</f>
        <v>#VALUE!</v>
      </c>
      <c r="F859" s="93"/>
      <c r="G859" s="201" t="s">
        <v>304</v>
      </c>
      <c r="H859" s="203"/>
      <c r="I859" s="204"/>
      <c r="J859" s="204"/>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200"/>
      <c r="F860" s="93"/>
      <c r="G860" s="202"/>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200"/>
      <c r="F861" s="93"/>
      <c r="G861" s="202"/>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200"/>
      <c r="F862" s="93"/>
      <c r="G862" s="202"/>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200"/>
      <c r="F863" s="93"/>
      <c r="G863" s="202"/>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200"/>
      <c r="F864" s="93"/>
      <c r="G864" s="202"/>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200"/>
      <c r="F865" s="93"/>
      <c r="G865" s="202"/>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200"/>
      <c r="F866" s="93"/>
      <c r="G866" s="202"/>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200"/>
      <c r="F867" s="93"/>
      <c r="G867" s="202"/>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200"/>
      <c r="F868" s="93"/>
      <c r="G868" s="202"/>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200"/>
      <c r="F869" s="93"/>
      <c r="G869" s="202"/>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200"/>
      <c r="F870" s="93"/>
      <c r="G870" s="202"/>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200"/>
      <c r="F871" s="93"/>
      <c r="G871" s="202"/>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200"/>
      <c r="F872" s="93"/>
      <c r="G872" s="202"/>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200"/>
      <c r="F873" s="93"/>
      <c r="G873" s="202"/>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200"/>
      <c r="F874" s="136"/>
      <c r="G874" s="202"/>
      <c r="H874" s="205"/>
      <c r="I874" s="205"/>
      <c r="J874" s="206"/>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4" t="s">
        <v>10</v>
      </c>
      <c r="M876" s="186"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8">
        <f t="shared" ref="E877" si="2676">D876</f>
        <v>1</v>
      </c>
      <c r="F877" s="92"/>
      <c r="G877" s="190" t="s">
        <v>1</v>
      </c>
      <c r="H877" s="193" t="e">
        <f>INDEX('BASE FORMAÇÃO'!C:C,B876+1)</f>
        <v>#VALUE!</v>
      </c>
      <c r="I877" s="193"/>
      <c r="J877" s="194"/>
      <c r="K877" s="66"/>
      <c r="L877" s="185"/>
      <c r="M877" s="187"/>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9"/>
      <c r="F878" s="93"/>
      <c r="G878" s="191"/>
      <c r="H878" s="195"/>
      <c r="I878" s="195"/>
      <c r="J878" s="196"/>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2"/>
      <c r="H879" s="197"/>
      <c r="I879" s="197"/>
      <c r="J879" s="198"/>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9" t="e">
        <f t="shared" ref="E880" si="2680">C876</f>
        <v>#VALUE!</v>
      </c>
      <c r="F880" s="93"/>
      <c r="G880" s="201" t="s">
        <v>304</v>
      </c>
      <c r="H880" s="203"/>
      <c r="I880" s="204"/>
      <c r="J880" s="204"/>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200"/>
      <c r="F881" s="93"/>
      <c r="G881" s="202"/>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200"/>
      <c r="F882" s="93"/>
      <c r="G882" s="202"/>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200"/>
      <c r="F883" s="93"/>
      <c r="G883" s="202"/>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200"/>
      <c r="F884" s="93"/>
      <c r="G884" s="202"/>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200"/>
      <c r="F885" s="93"/>
      <c r="G885" s="202"/>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200"/>
      <c r="F886" s="93"/>
      <c r="G886" s="202"/>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200"/>
      <c r="F887" s="93"/>
      <c r="G887" s="202"/>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200"/>
      <c r="F888" s="93"/>
      <c r="G888" s="202"/>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200"/>
      <c r="F889" s="93"/>
      <c r="G889" s="202"/>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200"/>
      <c r="F890" s="93"/>
      <c r="G890" s="202"/>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200"/>
      <c r="F891" s="93"/>
      <c r="G891" s="202"/>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200"/>
      <c r="F892" s="93"/>
      <c r="G892" s="202"/>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200"/>
      <c r="F893" s="93"/>
      <c r="G893" s="202"/>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200"/>
      <c r="F894" s="93"/>
      <c r="G894" s="202"/>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200"/>
      <c r="F895" s="136"/>
      <c r="G895" s="202"/>
      <c r="H895" s="205"/>
      <c r="I895" s="205"/>
      <c r="J895" s="206"/>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4" t="s">
        <v>10</v>
      </c>
      <c r="M897" s="186"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8">
        <f t="shared" ref="E898" si="2742">D897</f>
        <v>1</v>
      </c>
      <c r="F898" s="92"/>
      <c r="G898" s="190" t="s">
        <v>1</v>
      </c>
      <c r="H898" s="193" t="e">
        <f>INDEX('BASE FORMAÇÃO'!C:C,B897+1)</f>
        <v>#VALUE!</v>
      </c>
      <c r="I898" s="193"/>
      <c r="J898" s="194"/>
      <c r="K898" s="66"/>
      <c r="L898" s="185"/>
      <c r="M898" s="187"/>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9"/>
      <c r="F899" s="93"/>
      <c r="G899" s="191"/>
      <c r="H899" s="195"/>
      <c r="I899" s="195"/>
      <c r="J899" s="196"/>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2"/>
      <c r="H900" s="197"/>
      <c r="I900" s="197"/>
      <c r="J900" s="198"/>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9" t="e">
        <f t="shared" ref="E901" si="2746">C897</f>
        <v>#VALUE!</v>
      </c>
      <c r="F901" s="93"/>
      <c r="G901" s="201" t="s">
        <v>304</v>
      </c>
      <c r="H901" s="203"/>
      <c r="I901" s="204"/>
      <c r="J901" s="204"/>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200"/>
      <c r="F902" s="93"/>
      <c r="G902" s="202"/>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200"/>
      <c r="F903" s="93"/>
      <c r="G903" s="202"/>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200"/>
      <c r="F904" s="93"/>
      <c r="G904" s="202"/>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200"/>
      <c r="F905" s="93"/>
      <c r="G905" s="202"/>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200"/>
      <c r="F906" s="93"/>
      <c r="G906" s="202"/>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200"/>
      <c r="F907" s="93"/>
      <c r="G907" s="202"/>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200"/>
      <c r="F908" s="93"/>
      <c r="G908" s="202"/>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200"/>
      <c r="F909" s="93"/>
      <c r="G909" s="202"/>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200"/>
      <c r="F910" s="93"/>
      <c r="G910" s="202"/>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200"/>
      <c r="F911" s="93"/>
      <c r="G911" s="202"/>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200"/>
      <c r="F912" s="93"/>
      <c r="G912" s="202"/>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200"/>
      <c r="F913" s="93"/>
      <c r="G913" s="202"/>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200"/>
      <c r="F914" s="93"/>
      <c r="G914" s="202"/>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200"/>
      <c r="F915" s="93"/>
      <c r="G915" s="202"/>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200"/>
      <c r="F916" s="136"/>
      <c r="G916" s="202"/>
      <c r="H916" s="205"/>
      <c r="I916" s="205"/>
      <c r="J916" s="206"/>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4" t="s">
        <v>10</v>
      </c>
      <c r="M918" s="186"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8">
        <f t="shared" ref="E919" si="2808">D918</f>
        <v>1</v>
      </c>
      <c r="F919" s="92"/>
      <c r="G919" s="190" t="s">
        <v>1</v>
      </c>
      <c r="H919" s="193" t="e">
        <f>INDEX('BASE FORMAÇÃO'!C:C,B918+1)</f>
        <v>#VALUE!</v>
      </c>
      <c r="I919" s="193"/>
      <c r="J919" s="194"/>
      <c r="K919" s="66"/>
      <c r="L919" s="185"/>
      <c r="M919" s="187"/>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9"/>
      <c r="F920" s="93"/>
      <c r="G920" s="191"/>
      <c r="H920" s="195"/>
      <c r="I920" s="195"/>
      <c r="J920" s="196"/>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2"/>
      <c r="H921" s="197"/>
      <c r="I921" s="197"/>
      <c r="J921" s="198"/>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9" t="e">
        <f t="shared" ref="E922" si="2812">C918</f>
        <v>#VALUE!</v>
      </c>
      <c r="F922" s="93"/>
      <c r="G922" s="201" t="s">
        <v>304</v>
      </c>
      <c r="H922" s="203"/>
      <c r="I922" s="204"/>
      <c r="J922" s="204"/>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200"/>
      <c r="F923" s="93"/>
      <c r="G923" s="202"/>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200"/>
      <c r="F924" s="93"/>
      <c r="G924" s="202"/>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200"/>
      <c r="F925" s="93"/>
      <c r="G925" s="202"/>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200"/>
      <c r="F926" s="93"/>
      <c r="G926" s="202"/>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200"/>
      <c r="F927" s="93"/>
      <c r="G927" s="202"/>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200"/>
      <c r="F928" s="93"/>
      <c r="G928" s="202"/>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200"/>
      <c r="F929" s="93"/>
      <c r="G929" s="202"/>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200"/>
      <c r="F930" s="93"/>
      <c r="G930" s="202"/>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200"/>
      <c r="F931" s="93"/>
      <c r="G931" s="202"/>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200"/>
      <c r="F932" s="93"/>
      <c r="G932" s="202"/>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200"/>
      <c r="F933" s="93"/>
      <c r="G933" s="202"/>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200"/>
      <c r="F934" s="93"/>
      <c r="G934" s="202"/>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200"/>
      <c r="F935" s="93"/>
      <c r="G935" s="202"/>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200"/>
      <c r="F936" s="93"/>
      <c r="G936" s="202"/>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200"/>
      <c r="F937" s="136"/>
      <c r="G937" s="202"/>
      <c r="H937" s="205"/>
      <c r="I937" s="205"/>
      <c r="J937" s="206"/>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4" t="s">
        <v>10</v>
      </c>
      <c r="M939" s="186"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8">
        <f t="shared" ref="E940" si="2874">D939</f>
        <v>1</v>
      </c>
      <c r="F940" s="92"/>
      <c r="G940" s="190" t="s">
        <v>1</v>
      </c>
      <c r="H940" s="193" t="e">
        <f>INDEX('BASE FORMAÇÃO'!C:C,B939+1)</f>
        <v>#VALUE!</v>
      </c>
      <c r="I940" s="193"/>
      <c r="J940" s="194"/>
      <c r="K940" s="66"/>
      <c r="L940" s="185"/>
      <c r="M940" s="187"/>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9"/>
      <c r="F941" s="93"/>
      <c r="G941" s="191"/>
      <c r="H941" s="195"/>
      <c r="I941" s="195"/>
      <c r="J941" s="196"/>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2"/>
      <c r="H942" s="197"/>
      <c r="I942" s="197"/>
      <c r="J942" s="198"/>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9" t="e">
        <f t="shared" ref="E943" si="2878">C939</f>
        <v>#VALUE!</v>
      </c>
      <c r="F943" s="93"/>
      <c r="G943" s="201" t="s">
        <v>304</v>
      </c>
      <c r="H943" s="203"/>
      <c r="I943" s="204"/>
      <c r="J943" s="204"/>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200"/>
      <c r="F944" s="93"/>
      <c r="G944" s="202"/>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200"/>
      <c r="F945" s="93"/>
      <c r="G945" s="202"/>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200"/>
      <c r="F946" s="93"/>
      <c r="G946" s="202"/>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200"/>
      <c r="F947" s="93"/>
      <c r="G947" s="202"/>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200"/>
      <c r="F948" s="93"/>
      <c r="G948" s="202"/>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200"/>
      <c r="F949" s="93"/>
      <c r="G949" s="202"/>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200"/>
      <c r="F950" s="93"/>
      <c r="G950" s="202"/>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200"/>
      <c r="F951" s="93"/>
      <c r="G951" s="202"/>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200"/>
      <c r="F952" s="93"/>
      <c r="G952" s="202"/>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200"/>
      <c r="F953" s="93"/>
      <c r="G953" s="202"/>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200"/>
      <c r="F954" s="93"/>
      <c r="G954" s="202"/>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200"/>
      <c r="F955" s="93"/>
      <c r="G955" s="202"/>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200"/>
      <c r="F956" s="93"/>
      <c r="G956" s="202"/>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200"/>
      <c r="F957" s="93"/>
      <c r="G957" s="202"/>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200"/>
      <c r="F958" s="136"/>
      <c r="G958" s="202"/>
      <c r="H958" s="205"/>
      <c r="I958" s="205"/>
      <c r="J958" s="206"/>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4" t="s">
        <v>10</v>
      </c>
      <c r="M960" s="186"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8">
        <f t="shared" ref="E961" si="2940">D960</f>
        <v>1</v>
      </c>
      <c r="F961" s="92"/>
      <c r="G961" s="190" t="s">
        <v>1</v>
      </c>
      <c r="H961" s="193" t="e">
        <f>INDEX('BASE FORMAÇÃO'!C:C,B960+1)</f>
        <v>#VALUE!</v>
      </c>
      <c r="I961" s="193"/>
      <c r="J961" s="194"/>
      <c r="K961" s="66"/>
      <c r="L961" s="185"/>
      <c r="M961" s="187"/>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9"/>
      <c r="F962" s="93"/>
      <c r="G962" s="191"/>
      <c r="H962" s="195"/>
      <c r="I962" s="195"/>
      <c r="J962" s="196"/>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2"/>
      <c r="H963" s="197"/>
      <c r="I963" s="197"/>
      <c r="J963" s="198"/>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9" t="e">
        <f t="shared" ref="E964" si="2944">C960</f>
        <v>#VALUE!</v>
      </c>
      <c r="F964" s="93"/>
      <c r="G964" s="201" t="s">
        <v>304</v>
      </c>
      <c r="H964" s="203"/>
      <c r="I964" s="204"/>
      <c r="J964" s="204"/>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200"/>
      <c r="F965" s="93"/>
      <c r="G965" s="202"/>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200"/>
      <c r="F966" s="93"/>
      <c r="G966" s="202"/>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200"/>
      <c r="F967" s="93"/>
      <c r="G967" s="202"/>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200"/>
      <c r="F968" s="93"/>
      <c r="G968" s="202"/>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200"/>
      <c r="F969" s="93"/>
      <c r="G969" s="202"/>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200"/>
      <c r="F970" s="93"/>
      <c r="G970" s="202"/>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200"/>
      <c r="F971" s="93"/>
      <c r="G971" s="202"/>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200"/>
      <c r="F972" s="93"/>
      <c r="G972" s="202"/>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200"/>
      <c r="F973" s="93"/>
      <c r="G973" s="202"/>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200"/>
      <c r="F974" s="93"/>
      <c r="G974" s="202"/>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200"/>
      <c r="F975" s="93"/>
      <c r="G975" s="202"/>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200"/>
      <c r="F976" s="93"/>
      <c r="G976" s="202"/>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200"/>
      <c r="F977" s="93"/>
      <c r="G977" s="202"/>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200"/>
      <c r="F978" s="93"/>
      <c r="G978" s="202"/>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200"/>
      <c r="F979" s="136"/>
      <c r="G979" s="202"/>
      <c r="H979" s="205"/>
      <c r="I979" s="205"/>
      <c r="J979" s="206"/>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4" t="s">
        <v>10</v>
      </c>
      <c r="M981" s="186"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8">
        <f t="shared" ref="E982" si="3006">D981</f>
        <v>1</v>
      </c>
      <c r="F982" s="92"/>
      <c r="G982" s="190" t="s">
        <v>1</v>
      </c>
      <c r="H982" s="193" t="e">
        <f>INDEX('BASE FORMAÇÃO'!C:C,B981+1)</f>
        <v>#VALUE!</v>
      </c>
      <c r="I982" s="193"/>
      <c r="J982" s="194"/>
      <c r="K982" s="66"/>
      <c r="L982" s="185"/>
      <c r="M982" s="187"/>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9"/>
      <c r="F983" s="93"/>
      <c r="G983" s="191"/>
      <c r="H983" s="195"/>
      <c r="I983" s="195"/>
      <c r="J983" s="196"/>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2"/>
      <c r="H984" s="197"/>
      <c r="I984" s="197"/>
      <c r="J984" s="198"/>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9" t="e">
        <f t="shared" ref="E985" si="3010">C981</f>
        <v>#VALUE!</v>
      </c>
      <c r="F985" s="93"/>
      <c r="G985" s="201" t="s">
        <v>304</v>
      </c>
      <c r="H985" s="203"/>
      <c r="I985" s="204"/>
      <c r="J985" s="204"/>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200"/>
      <c r="F986" s="93"/>
      <c r="G986" s="202"/>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200"/>
      <c r="F987" s="93"/>
      <c r="G987" s="202"/>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200"/>
      <c r="F988" s="93"/>
      <c r="G988" s="202"/>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200"/>
      <c r="F989" s="93"/>
      <c r="G989" s="202"/>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200"/>
      <c r="F990" s="93"/>
      <c r="G990" s="202"/>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200"/>
      <c r="F991" s="93"/>
      <c r="G991" s="202"/>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200"/>
      <c r="F992" s="93"/>
      <c r="G992" s="202"/>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200"/>
      <c r="F993" s="93"/>
      <c r="G993" s="202"/>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200"/>
      <c r="F994" s="93"/>
      <c r="G994" s="202"/>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200"/>
      <c r="F995" s="93"/>
      <c r="G995" s="202"/>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200"/>
      <c r="F996" s="93"/>
      <c r="G996" s="202"/>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200"/>
      <c r="F997" s="93"/>
      <c r="G997" s="202"/>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200"/>
      <c r="F998" s="93"/>
      <c r="G998" s="202"/>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200"/>
      <c r="F999" s="93"/>
      <c r="G999" s="202"/>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200"/>
      <c r="F1000" s="136"/>
      <c r="G1000" s="202"/>
      <c r="H1000" s="205"/>
      <c r="I1000" s="205"/>
      <c r="J1000" s="206"/>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4" t="s">
        <v>10</v>
      </c>
      <c r="M1002" s="186"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8">
        <f t="shared" ref="E1003" si="3072">D1002</f>
        <v>1</v>
      </c>
      <c r="F1003" s="92"/>
      <c r="G1003" s="190" t="s">
        <v>1</v>
      </c>
      <c r="H1003" s="193" t="e">
        <f>INDEX('BASE FORMAÇÃO'!C:C,B1002+1)</f>
        <v>#VALUE!</v>
      </c>
      <c r="I1003" s="193"/>
      <c r="J1003" s="194"/>
      <c r="K1003" s="66"/>
      <c r="L1003" s="185"/>
      <c r="M1003" s="187"/>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9"/>
      <c r="F1004" s="93"/>
      <c r="G1004" s="191"/>
      <c r="H1004" s="195"/>
      <c r="I1004" s="195"/>
      <c r="J1004" s="196"/>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2"/>
      <c r="H1005" s="197"/>
      <c r="I1005" s="197"/>
      <c r="J1005" s="198"/>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9" t="e">
        <f t="shared" ref="E1006" si="3076">C1002</f>
        <v>#VALUE!</v>
      </c>
      <c r="F1006" s="93"/>
      <c r="G1006" s="201" t="s">
        <v>304</v>
      </c>
      <c r="H1006" s="203"/>
      <c r="I1006" s="204"/>
      <c r="J1006" s="204"/>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200"/>
      <c r="F1007" s="93"/>
      <c r="G1007" s="202"/>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200"/>
      <c r="F1008" s="93"/>
      <c r="G1008" s="202"/>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200"/>
      <c r="F1009" s="93"/>
      <c r="G1009" s="202"/>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200"/>
      <c r="F1010" s="93"/>
      <c r="G1010" s="202"/>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200"/>
      <c r="F1011" s="93"/>
      <c r="G1011" s="202"/>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200"/>
      <c r="F1012" s="93"/>
      <c r="G1012" s="202"/>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200"/>
      <c r="F1013" s="93"/>
      <c r="G1013" s="202"/>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200"/>
      <c r="F1014" s="93"/>
      <c r="G1014" s="202"/>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200"/>
      <c r="F1015" s="93"/>
      <c r="G1015" s="202"/>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200"/>
      <c r="F1016" s="93"/>
      <c r="G1016" s="202"/>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200"/>
      <c r="F1017" s="93"/>
      <c r="G1017" s="202"/>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200"/>
      <c r="F1018" s="93"/>
      <c r="G1018" s="202"/>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200"/>
      <c r="F1019" s="93"/>
      <c r="G1019" s="202"/>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200"/>
      <c r="F1020" s="93"/>
      <c r="G1020" s="202"/>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200"/>
      <c r="F1021" s="136"/>
      <c r="G1021" s="202"/>
      <c r="H1021" s="205"/>
      <c r="I1021" s="205"/>
      <c r="J1021" s="206"/>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4" t="s">
        <v>10</v>
      </c>
      <c r="M1023" s="186"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8">
        <f t="shared" ref="E1024" si="3138">D1023</f>
        <v>1</v>
      </c>
      <c r="F1024" s="92"/>
      <c r="G1024" s="190" t="s">
        <v>1</v>
      </c>
      <c r="H1024" s="193" t="e">
        <f>INDEX('BASE FORMAÇÃO'!C:C,B1023+1)</f>
        <v>#VALUE!</v>
      </c>
      <c r="I1024" s="193"/>
      <c r="J1024" s="194"/>
      <c r="K1024" s="66"/>
      <c r="L1024" s="185"/>
      <c r="M1024" s="187"/>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9"/>
      <c r="F1025" s="93"/>
      <c r="G1025" s="191"/>
      <c r="H1025" s="195"/>
      <c r="I1025" s="195"/>
      <c r="J1025" s="196"/>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2"/>
      <c r="H1026" s="197"/>
      <c r="I1026" s="197"/>
      <c r="J1026" s="198"/>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9" t="e">
        <f t="shared" ref="E1027" si="3142">C1023</f>
        <v>#VALUE!</v>
      </c>
      <c r="F1027" s="93"/>
      <c r="G1027" s="201" t="s">
        <v>304</v>
      </c>
      <c r="H1027" s="203"/>
      <c r="I1027" s="204"/>
      <c r="J1027" s="204"/>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200"/>
      <c r="F1028" s="93"/>
      <c r="G1028" s="202"/>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200"/>
      <c r="F1029" s="93"/>
      <c r="G1029" s="202"/>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200"/>
      <c r="F1030" s="93"/>
      <c r="G1030" s="202"/>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200"/>
      <c r="F1031" s="93"/>
      <c r="G1031" s="202"/>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200"/>
      <c r="F1032" s="93"/>
      <c r="G1032" s="202"/>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200"/>
      <c r="F1033" s="93"/>
      <c r="G1033" s="202"/>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200"/>
      <c r="F1034" s="93"/>
      <c r="G1034" s="202"/>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200"/>
      <c r="F1035" s="93"/>
      <c r="G1035" s="202"/>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200"/>
      <c r="F1036" s="93"/>
      <c r="G1036" s="202"/>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200"/>
      <c r="F1037" s="93"/>
      <c r="G1037" s="202"/>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200"/>
      <c r="F1038" s="93"/>
      <c r="G1038" s="202"/>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200"/>
      <c r="F1039" s="93"/>
      <c r="G1039" s="202"/>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200"/>
      <c r="F1040" s="93"/>
      <c r="G1040" s="202"/>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200"/>
      <c r="F1041" s="93"/>
      <c r="G1041" s="202"/>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200"/>
      <c r="F1042" s="136"/>
      <c r="G1042" s="202"/>
      <c r="H1042" s="205"/>
      <c r="I1042" s="205"/>
      <c r="J1042" s="206"/>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4" t="s">
        <v>10</v>
      </c>
      <c r="M1044" s="186"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8">
        <f t="shared" ref="E1045" si="3204">D1044</f>
        <v>1</v>
      </c>
      <c r="F1045" s="92"/>
      <c r="G1045" s="190" t="s">
        <v>1</v>
      </c>
      <c r="H1045" s="193" t="e">
        <f>INDEX('BASE FORMAÇÃO'!C:C,B1044+1)</f>
        <v>#VALUE!</v>
      </c>
      <c r="I1045" s="193"/>
      <c r="J1045" s="194"/>
      <c r="K1045" s="66"/>
      <c r="L1045" s="185"/>
      <c r="M1045" s="187"/>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9"/>
      <c r="F1046" s="93"/>
      <c r="G1046" s="191"/>
      <c r="H1046" s="195"/>
      <c r="I1046" s="195"/>
      <c r="J1046" s="196"/>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2"/>
      <c r="H1047" s="197"/>
      <c r="I1047" s="197"/>
      <c r="J1047" s="198"/>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9" t="e">
        <f t="shared" ref="E1048" si="3208">C1044</f>
        <v>#VALUE!</v>
      </c>
      <c r="F1048" s="93"/>
      <c r="G1048" s="201" t="s">
        <v>304</v>
      </c>
      <c r="H1048" s="203"/>
      <c r="I1048" s="204"/>
      <c r="J1048" s="204"/>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200"/>
      <c r="F1049" s="93"/>
      <c r="G1049" s="202"/>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200"/>
      <c r="F1050" s="93"/>
      <c r="G1050" s="202"/>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200"/>
      <c r="F1051" s="93"/>
      <c r="G1051" s="202"/>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200"/>
      <c r="F1052" s="93"/>
      <c r="G1052" s="202"/>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200"/>
      <c r="F1053" s="93"/>
      <c r="G1053" s="202"/>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200"/>
      <c r="F1054" s="93"/>
      <c r="G1054" s="202"/>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200"/>
      <c r="F1055" s="93"/>
      <c r="G1055" s="202"/>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200"/>
      <c r="F1056" s="93"/>
      <c r="G1056" s="202"/>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200"/>
      <c r="F1057" s="93"/>
      <c r="G1057" s="202"/>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200"/>
      <c r="F1058" s="93"/>
      <c r="G1058" s="202"/>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200"/>
      <c r="F1059" s="93"/>
      <c r="G1059" s="202"/>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200"/>
      <c r="F1060" s="93"/>
      <c r="G1060" s="202"/>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200"/>
      <c r="F1061" s="93"/>
      <c r="G1061" s="202"/>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200"/>
      <c r="F1062" s="93"/>
      <c r="G1062" s="202"/>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200"/>
      <c r="F1063" s="136"/>
      <c r="G1063" s="202"/>
      <c r="H1063" s="205"/>
      <c r="I1063" s="205"/>
      <c r="J1063" s="206"/>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4" t="s">
        <v>10</v>
      </c>
      <c r="M1065" s="186"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8">
        <f t="shared" ref="E1066" si="3270">D1065</f>
        <v>1</v>
      </c>
      <c r="F1066" s="92"/>
      <c r="G1066" s="190" t="s">
        <v>1</v>
      </c>
      <c r="H1066" s="193" t="e">
        <f>INDEX('BASE FORMAÇÃO'!C:C,B1065+1)</f>
        <v>#VALUE!</v>
      </c>
      <c r="I1066" s="193"/>
      <c r="J1066" s="194"/>
      <c r="K1066" s="66"/>
      <c r="L1066" s="185"/>
      <c r="M1066" s="187"/>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9"/>
      <c r="F1067" s="93"/>
      <c r="G1067" s="191"/>
      <c r="H1067" s="195"/>
      <c r="I1067" s="195"/>
      <c r="J1067" s="196"/>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2"/>
      <c r="H1068" s="197"/>
      <c r="I1068" s="197"/>
      <c r="J1068" s="198"/>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9" t="e">
        <f t="shared" ref="E1069" si="3274">C1065</f>
        <v>#VALUE!</v>
      </c>
      <c r="F1069" s="93"/>
      <c r="G1069" s="201" t="s">
        <v>304</v>
      </c>
      <c r="H1069" s="203"/>
      <c r="I1069" s="204"/>
      <c r="J1069" s="204"/>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200"/>
      <c r="F1070" s="93"/>
      <c r="G1070" s="202"/>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200"/>
      <c r="F1071" s="93"/>
      <c r="G1071" s="202"/>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200"/>
      <c r="F1072" s="93"/>
      <c r="G1072" s="202"/>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200"/>
      <c r="F1073" s="93"/>
      <c r="G1073" s="202"/>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200"/>
      <c r="F1074" s="93"/>
      <c r="G1074" s="202"/>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200"/>
      <c r="F1075" s="93"/>
      <c r="G1075" s="202"/>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200"/>
      <c r="F1076" s="93"/>
      <c r="G1076" s="202"/>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200"/>
      <c r="F1077" s="93"/>
      <c r="G1077" s="202"/>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200"/>
      <c r="F1078" s="93"/>
      <c r="G1078" s="202"/>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200"/>
      <c r="F1079" s="93"/>
      <c r="G1079" s="202"/>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200"/>
      <c r="F1080" s="93"/>
      <c r="G1080" s="202"/>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200"/>
      <c r="F1081" s="93"/>
      <c r="G1081" s="202"/>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200"/>
      <c r="F1082" s="93"/>
      <c r="G1082" s="202"/>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200"/>
      <c r="F1083" s="93"/>
      <c r="G1083" s="202"/>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200"/>
      <c r="F1084" s="136"/>
      <c r="G1084" s="202"/>
      <c r="H1084" s="205"/>
      <c r="I1084" s="205"/>
      <c r="J1084" s="206"/>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4" t="s">
        <v>10</v>
      </c>
      <c r="M1086" s="186"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8">
        <f t="shared" ref="E1087" si="3336">D1086</f>
        <v>1</v>
      </c>
      <c r="F1087" s="92"/>
      <c r="G1087" s="190" t="s">
        <v>1</v>
      </c>
      <c r="H1087" s="193" t="e">
        <f>INDEX('BASE FORMAÇÃO'!C:C,B1086+1)</f>
        <v>#VALUE!</v>
      </c>
      <c r="I1087" s="193"/>
      <c r="J1087" s="194"/>
      <c r="K1087" s="66"/>
      <c r="L1087" s="185"/>
      <c r="M1087" s="187"/>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9"/>
      <c r="F1088" s="93"/>
      <c r="G1088" s="191"/>
      <c r="H1088" s="195"/>
      <c r="I1088" s="195"/>
      <c r="J1088" s="196"/>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2"/>
      <c r="H1089" s="197"/>
      <c r="I1089" s="197"/>
      <c r="J1089" s="198"/>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9" t="e">
        <f t="shared" ref="E1090" si="3340">C1086</f>
        <v>#VALUE!</v>
      </c>
      <c r="F1090" s="93"/>
      <c r="G1090" s="201" t="s">
        <v>304</v>
      </c>
      <c r="H1090" s="203"/>
      <c r="I1090" s="204"/>
      <c r="J1090" s="204"/>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200"/>
      <c r="F1091" s="93"/>
      <c r="G1091" s="202"/>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200"/>
      <c r="F1092" s="93"/>
      <c r="G1092" s="202"/>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200"/>
      <c r="F1093" s="93"/>
      <c r="G1093" s="202"/>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200"/>
      <c r="F1094" s="93"/>
      <c r="G1094" s="202"/>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200"/>
      <c r="F1095" s="93"/>
      <c r="G1095" s="202"/>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200"/>
      <c r="F1096" s="93"/>
      <c r="G1096" s="202"/>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200"/>
      <c r="F1097" s="93"/>
      <c r="G1097" s="202"/>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200"/>
      <c r="F1098" s="93"/>
      <c r="G1098" s="202"/>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200"/>
      <c r="F1099" s="93"/>
      <c r="G1099" s="202"/>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200"/>
      <c r="F1100" s="93"/>
      <c r="G1100" s="202"/>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200"/>
      <c r="F1101" s="93"/>
      <c r="G1101" s="202"/>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200"/>
      <c r="F1102" s="93"/>
      <c r="G1102" s="202"/>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200"/>
      <c r="F1103" s="93"/>
      <c r="G1103" s="202"/>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200"/>
      <c r="F1104" s="93"/>
      <c r="G1104" s="202"/>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200"/>
      <c r="F1105" s="136"/>
      <c r="G1105" s="202"/>
      <c r="H1105" s="205"/>
      <c r="I1105" s="205"/>
      <c r="J1105" s="206"/>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4" t="s">
        <v>10</v>
      </c>
      <c r="M1107" s="186"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8">
        <f t="shared" ref="E1108" si="3402">D1107</f>
        <v>1</v>
      </c>
      <c r="F1108" s="92"/>
      <c r="G1108" s="190" t="s">
        <v>1</v>
      </c>
      <c r="H1108" s="193" t="e">
        <f>INDEX('BASE FORMAÇÃO'!C:C,B1107+1)</f>
        <v>#VALUE!</v>
      </c>
      <c r="I1108" s="193"/>
      <c r="J1108" s="194"/>
      <c r="K1108" s="66"/>
      <c r="L1108" s="185"/>
      <c r="M1108" s="187"/>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9"/>
      <c r="F1109" s="93"/>
      <c r="G1109" s="191"/>
      <c r="H1109" s="195"/>
      <c r="I1109" s="195"/>
      <c r="J1109" s="196"/>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2"/>
      <c r="H1110" s="197"/>
      <c r="I1110" s="197"/>
      <c r="J1110" s="198"/>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9" t="e">
        <f t="shared" ref="E1111" si="3406">C1107</f>
        <v>#VALUE!</v>
      </c>
      <c r="F1111" s="93"/>
      <c r="G1111" s="201" t="s">
        <v>304</v>
      </c>
      <c r="H1111" s="203"/>
      <c r="I1111" s="204"/>
      <c r="J1111" s="204"/>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200"/>
      <c r="F1112" s="93"/>
      <c r="G1112" s="202"/>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200"/>
      <c r="F1113" s="93"/>
      <c r="G1113" s="202"/>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200"/>
      <c r="F1114" s="93"/>
      <c r="G1114" s="202"/>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200"/>
      <c r="F1115" s="93"/>
      <c r="G1115" s="202"/>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200"/>
      <c r="F1116" s="93"/>
      <c r="G1116" s="202"/>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200"/>
      <c r="F1117" s="93"/>
      <c r="G1117" s="202"/>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200"/>
      <c r="F1118" s="93"/>
      <c r="G1118" s="202"/>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200"/>
      <c r="F1119" s="93"/>
      <c r="G1119" s="202"/>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200"/>
      <c r="F1120" s="93"/>
      <c r="G1120" s="202"/>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200"/>
      <c r="F1121" s="93"/>
      <c r="G1121" s="202"/>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200"/>
      <c r="F1122" s="93"/>
      <c r="G1122" s="202"/>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200"/>
      <c r="F1123" s="93"/>
      <c r="G1123" s="202"/>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200"/>
      <c r="F1124" s="93"/>
      <c r="G1124" s="202"/>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200"/>
      <c r="F1125" s="93"/>
      <c r="G1125" s="202"/>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200"/>
      <c r="F1126" s="136"/>
      <c r="G1126" s="202"/>
      <c r="H1126" s="205"/>
      <c r="I1126" s="205"/>
      <c r="J1126" s="206"/>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4" t="s">
        <v>10</v>
      </c>
      <c r="M1128" s="186"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8">
        <f t="shared" ref="E1129" si="3468">D1128</f>
        <v>1</v>
      </c>
      <c r="F1129" s="92"/>
      <c r="G1129" s="190" t="s">
        <v>1</v>
      </c>
      <c r="H1129" s="193" t="e">
        <f>INDEX('BASE FORMAÇÃO'!C:C,B1128+1)</f>
        <v>#VALUE!</v>
      </c>
      <c r="I1129" s="193"/>
      <c r="J1129" s="194"/>
      <c r="K1129" s="66"/>
      <c r="L1129" s="185"/>
      <c r="M1129" s="187"/>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9"/>
      <c r="F1130" s="93"/>
      <c r="G1130" s="191"/>
      <c r="H1130" s="195"/>
      <c r="I1130" s="195"/>
      <c r="J1130" s="196"/>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2"/>
      <c r="H1131" s="197"/>
      <c r="I1131" s="197"/>
      <c r="J1131" s="198"/>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9" t="e">
        <f t="shared" ref="E1132" si="3472">C1128</f>
        <v>#VALUE!</v>
      </c>
      <c r="F1132" s="93"/>
      <c r="G1132" s="201" t="s">
        <v>304</v>
      </c>
      <c r="H1132" s="203"/>
      <c r="I1132" s="204"/>
      <c r="J1132" s="204"/>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200"/>
      <c r="F1133" s="93"/>
      <c r="G1133" s="202"/>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200"/>
      <c r="F1134" s="93"/>
      <c r="G1134" s="202"/>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200"/>
      <c r="F1135" s="93"/>
      <c r="G1135" s="202"/>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200"/>
      <c r="F1136" s="93"/>
      <c r="G1136" s="202"/>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200"/>
      <c r="F1137" s="93"/>
      <c r="G1137" s="202"/>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200"/>
      <c r="F1138" s="93"/>
      <c r="G1138" s="202"/>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200"/>
      <c r="F1139" s="93"/>
      <c r="G1139" s="202"/>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200"/>
      <c r="F1140" s="93"/>
      <c r="G1140" s="202"/>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200"/>
      <c r="F1141" s="93"/>
      <c r="G1141" s="202"/>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200"/>
      <c r="F1142" s="93"/>
      <c r="G1142" s="202"/>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200"/>
      <c r="F1143" s="93"/>
      <c r="G1143" s="202"/>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200"/>
      <c r="F1144" s="93"/>
      <c r="G1144" s="202"/>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200"/>
      <c r="F1145" s="93"/>
      <c r="G1145" s="202"/>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200"/>
      <c r="F1146" s="93"/>
      <c r="G1146" s="202"/>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200"/>
      <c r="F1147" s="136"/>
      <c r="G1147" s="202"/>
      <c r="H1147" s="205"/>
      <c r="I1147" s="205"/>
      <c r="J1147" s="206"/>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4" t="s">
        <v>10</v>
      </c>
      <c r="M1149" s="186"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8">
        <f t="shared" ref="E1150" si="3534">D1149</f>
        <v>1</v>
      </c>
      <c r="F1150" s="92"/>
      <c r="G1150" s="190" t="s">
        <v>1</v>
      </c>
      <c r="H1150" s="193" t="e">
        <f>INDEX('BASE FORMAÇÃO'!C:C,B1149+1)</f>
        <v>#VALUE!</v>
      </c>
      <c r="I1150" s="193"/>
      <c r="J1150" s="194"/>
      <c r="K1150" s="66"/>
      <c r="L1150" s="185"/>
      <c r="M1150" s="187"/>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9"/>
      <c r="F1151" s="93"/>
      <c r="G1151" s="191"/>
      <c r="H1151" s="195"/>
      <c r="I1151" s="195"/>
      <c r="J1151" s="196"/>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2"/>
      <c r="H1152" s="197"/>
      <c r="I1152" s="197"/>
      <c r="J1152" s="198"/>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9" t="e">
        <f t="shared" ref="E1153" si="3538">C1149</f>
        <v>#VALUE!</v>
      </c>
      <c r="F1153" s="93"/>
      <c r="G1153" s="201" t="s">
        <v>304</v>
      </c>
      <c r="H1153" s="203"/>
      <c r="I1153" s="204"/>
      <c r="J1153" s="204"/>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200"/>
      <c r="F1154" s="93"/>
      <c r="G1154" s="202"/>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200"/>
      <c r="F1155" s="93"/>
      <c r="G1155" s="202"/>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200"/>
      <c r="F1156" s="93"/>
      <c r="G1156" s="202"/>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200"/>
      <c r="F1157" s="93"/>
      <c r="G1157" s="202"/>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200"/>
      <c r="F1158" s="93"/>
      <c r="G1158" s="202"/>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200"/>
      <c r="F1159" s="93"/>
      <c r="G1159" s="202"/>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200"/>
      <c r="F1160" s="93"/>
      <c r="G1160" s="202"/>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200"/>
      <c r="F1161" s="93"/>
      <c r="G1161" s="202"/>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200"/>
      <c r="F1162" s="93"/>
      <c r="G1162" s="202"/>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200"/>
      <c r="F1163" s="93"/>
      <c r="G1163" s="202"/>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200"/>
      <c r="F1164" s="93"/>
      <c r="G1164" s="202"/>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200"/>
      <c r="F1165" s="93"/>
      <c r="G1165" s="202"/>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200"/>
      <c r="F1166" s="93"/>
      <c r="G1166" s="202"/>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200"/>
      <c r="F1167" s="93"/>
      <c r="G1167" s="202"/>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200"/>
      <c r="F1168" s="136"/>
      <c r="G1168" s="202"/>
      <c r="H1168" s="205"/>
      <c r="I1168" s="205"/>
      <c r="J1168" s="206"/>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4" t="s">
        <v>10</v>
      </c>
      <c r="M1170" s="186"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8">
        <f t="shared" ref="E1171" si="3600">D1170</f>
        <v>1</v>
      </c>
      <c r="F1171" s="92"/>
      <c r="G1171" s="190" t="s">
        <v>1</v>
      </c>
      <c r="H1171" s="193" t="e">
        <f>INDEX('BASE FORMAÇÃO'!C:C,B1170+1)</f>
        <v>#VALUE!</v>
      </c>
      <c r="I1171" s="193"/>
      <c r="J1171" s="194"/>
      <c r="K1171" s="66"/>
      <c r="L1171" s="185"/>
      <c r="M1171" s="187"/>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9"/>
      <c r="F1172" s="93"/>
      <c r="G1172" s="191"/>
      <c r="H1172" s="195"/>
      <c r="I1172" s="195"/>
      <c r="J1172" s="196"/>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2"/>
      <c r="H1173" s="197"/>
      <c r="I1173" s="197"/>
      <c r="J1173" s="198"/>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9" t="e">
        <f t="shared" ref="E1174" si="3604">C1170</f>
        <v>#VALUE!</v>
      </c>
      <c r="F1174" s="93"/>
      <c r="G1174" s="201" t="s">
        <v>304</v>
      </c>
      <c r="H1174" s="203"/>
      <c r="I1174" s="204"/>
      <c r="J1174" s="204"/>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200"/>
      <c r="F1175" s="93"/>
      <c r="G1175" s="202"/>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200"/>
      <c r="F1176" s="93"/>
      <c r="G1176" s="202"/>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200"/>
      <c r="F1177" s="93"/>
      <c r="G1177" s="202"/>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200"/>
      <c r="F1178" s="93"/>
      <c r="G1178" s="202"/>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200"/>
      <c r="F1179" s="93"/>
      <c r="G1179" s="202"/>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200"/>
      <c r="F1180" s="93"/>
      <c r="G1180" s="202"/>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200"/>
      <c r="F1181" s="93"/>
      <c r="G1181" s="202"/>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200"/>
      <c r="F1182" s="93"/>
      <c r="G1182" s="202"/>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200"/>
      <c r="F1183" s="93"/>
      <c r="G1183" s="202"/>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200"/>
      <c r="F1184" s="93"/>
      <c r="G1184" s="202"/>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200"/>
      <c r="F1185" s="93"/>
      <c r="G1185" s="202"/>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200"/>
      <c r="F1186" s="93"/>
      <c r="G1186" s="202"/>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200"/>
      <c r="F1187" s="93"/>
      <c r="G1187" s="202"/>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200"/>
      <c r="F1188" s="93"/>
      <c r="G1188" s="202"/>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200"/>
      <c r="F1189" s="136"/>
      <c r="G1189" s="202"/>
      <c r="H1189" s="205"/>
      <c r="I1189" s="205"/>
      <c r="J1189" s="206"/>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4" t="s">
        <v>10</v>
      </c>
      <c r="M1191" s="186"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8">
        <f t="shared" ref="E1192" si="3666">D1191</f>
        <v>1</v>
      </c>
      <c r="F1192" s="92"/>
      <c r="G1192" s="190" t="s">
        <v>1</v>
      </c>
      <c r="H1192" s="193" t="e">
        <f>INDEX('BASE FORMAÇÃO'!C:C,B1191+1)</f>
        <v>#VALUE!</v>
      </c>
      <c r="I1192" s="193"/>
      <c r="J1192" s="194"/>
      <c r="K1192" s="66"/>
      <c r="L1192" s="185"/>
      <c r="M1192" s="187"/>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9"/>
      <c r="F1193" s="93"/>
      <c r="G1193" s="191"/>
      <c r="H1193" s="195"/>
      <c r="I1193" s="195"/>
      <c r="J1193" s="196"/>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2"/>
      <c r="H1194" s="197"/>
      <c r="I1194" s="197"/>
      <c r="J1194" s="198"/>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9" t="e">
        <f t="shared" ref="E1195" si="3670">C1191</f>
        <v>#VALUE!</v>
      </c>
      <c r="F1195" s="93"/>
      <c r="G1195" s="201" t="s">
        <v>304</v>
      </c>
      <c r="H1195" s="203"/>
      <c r="I1195" s="204"/>
      <c r="J1195" s="204"/>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200"/>
      <c r="F1196" s="93"/>
      <c r="G1196" s="202"/>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200"/>
      <c r="F1197" s="93"/>
      <c r="G1197" s="202"/>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200"/>
      <c r="F1198" s="93"/>
      <c r="G1198" s="202"/>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200"/>
      <c r="F1199" s="93"/>
      <c r="G1199" s="202"/>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200"/>
      <c r="F1200" s="93"/>
      <c r="G1200" s="202"/>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200"/>
      <c r="F1201" s="93"/>
      <c r="G1201" s="202"/>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200"/>
      <c r="F1202" s="93"/>
      <c r="G1202" s="202"/>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200"/>
      <c r="F1203" s="93"/>
      <c r="G1203" s="202"/>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200"/>
      <c r="F1204" s="93"/>
      <c r="G1204" s="202"/>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200"/>
      <c r="F1205" s="93"/>
      <c r="G1205" s="202"/>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200"/>
      <c r="F1206" s="93"/>
      <c r="G1206" s="202"/>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200"/>
      <c r="F1207" s="93"/>
      <c r="G1207" s="202"/>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200"/>
      <c r="F1208" s="93"/>
      <c r="G1208" s="202"/>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200"/>
      <c r="F1209" s="93"/>
      <c r="G1209" s="202"/>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200"/>
      <c r="F1210" s="136"/>
      <c r="G1210" s="202"/>
      <c r="H1210" s="205"/>
      <c r="I1210" s="205"/>
      <c r="J1210" s="206"/>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4" t="s">
        <v>10</v>
      </c>
      <c r="M1212" s="186"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8">
        <f t="shared" ref="E1213" si="3732">D1212</f>
        <v>1</v>
      </c>
      <c r="F1213" s="92"/>
      <c r="G1213" s="190" t="s">
        <v>1</v>
      </c>
      <c r="H1213" s="193" t="e">
        <f>INDEX('BASE FORMAÇÃO'!C:C,B1212+1)</f>
        <v>#VALUE!</v>
      </c>
      <c r="I1213" s="193"/>
      <c r="J1213" s="194"/>
      <c r="K1213" s="66"/>
      <c r="L1213" s="185"/>
      <c r="M1213" s="187"/>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9"/>
      <c r="F1214" s="93"/>
      <c r="G1214" s="191"/>
      <c r="H1214" s="195"/>
      <c r="I1214" s="195"/>
      <c r="J1214" s="196"/>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2"/>
      <c r="H1215" s="197"/>
      <c r="I1215" s="197"/>
      <c r="J1215" s="198"/>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9" t="e">
        <f t="shared" ref="E1216" si="3736">C1212</f>
        <v>#VALUE!</v>
      </c>
      <c r="F1216" s="93"/>
      <c r="G1216" s="201" t="s">
        <v>304</v>
      </c>
      <c r="H1216" s="203"/>
      <c r="I1216" s="204"/>
      <c r="J1216" s="204"/>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200"/>
      <c r="F1217" s="93"/>
      <c r="G1217" s="202"/>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200"/>
      <c r="F1218" s="93"/>
      <c r="G1218" s="202"/>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200"/>
      <c r="F1219" s="93"/>
      <c r="G1219" s="202"/>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200"/>
      <c r="F1220" s="93"/>
      <c r="G1220" s="202"/>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200"/>
      <c r="F1221" s="93"/>
      <c r="G1221" s="202"/>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200"/>
      <c r="F1222" s="93"/>
      <c r="G1222" s="202"/>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200"/>
      <c r="F1223" s="93"/>
      <c r="G1223" s="202"/>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200"/>
      <c r="F1224" s="93"/>
      <c r="G1224" s="202"/>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200"/>
      <c r="F1225" s="93"/>
      <c r="G1225" s="202"/>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200"/>
      <c r="F1226" s="93"/>
      <c r="G1226" s="202"/>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200"/>
      <c r="F1227" s="93"/>
      <c r="G1227" s="202"/>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200"/>
      <c r="F1228" s="93"/>
      <c r="G1228" s="202"/>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200"/>
      <c r="F1229" s="93"/>
      <c r="G1229" s="202"/>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200"/>
      <c r="F1230" s="93"/>
      <c r="G1230" s="202"/>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200"/>
      <c r="F1231" s="136"/>
      <c r="G1231" s="202"/>
      <c r="H1231" s="205"/>
      <c r="I1231" s="205"/>
      <c r="J1231" s="206"/>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4" t="s">
        <v>10</v>
      </c>
      <c r="M1233" s="186"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8">
        <f t="shared" ref="E1234" si="3798">D1233</f>
        <v>1</v>
      </c>
      <c r="F1234" s="92"/>
      <c r="G1234" s="190" t="s">
        <v>1</v>
      </c>
      <c r="H1234" s="193" t="e">
        <f>INDEX('BASE FORMAÇÃO'!C:C,B1233+1)</f>
        <v>#VALUE!</v>
      </c>
      <c r="I1234" s="193"/>
      <c r="J1234" s="194"/>
      <c r="K1234" s="66"/>
      <c r="L1234" s="185"/>
      <c r="M1234" s="187"/>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9"/>
      <c r="F1235" s="93"/>
      <c r="G1235" s="191"/>
      <c r="H1235" s="195"/>
      <c r="I1235" s="195"/>
      <c r="J1235" s="196"/>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2"/>
      <c r="H1236" s="197"/>
      <c r="I1236" s="197"/>
      <c r="J1236" s="198"/>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9" t="e">
        <f t="shared" ref="E1237" si="3802">C1233</f>
        <v>#VALUE!</v>
      </c>
      <c r="F1237" s="93"/>
      <c r="G1237" s="201" t="s">
        <v>304</v>
      </c>
      <c r="H1237" s="203"/>
      <c r="I1237" s="204"/>
      <c r="J1237" s="204"/>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200"/>
      <c r="F1238" s="93"/>
      <c r="G1238" s="202"/>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200"/>
      <c r="F1239" s="93"/>
      <c r="G1239" s="202"/>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200"/>
      <c r="F1240" s="93"/>
      <c r="G1240" s="202"/>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200"/>
      <c r="F1241" s="93"/>
      <c r="G1241" s="202"/>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200"/>
      <c r="F1242" s="93"/>
      <c r="G1242" s="202"/>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200"/>
      <c r="F1243" s="93"/>
      <c r="G1243" s="202"/>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200"/>
      <c r="F1244" s="93"/>
      <c r="G1244" s="202"/>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200"/>
      <c r="F1245" s="93"/>
      <c r="G1245" s="202"/>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200"/>
      <c r="F1246" s="93"/>
      <c r="G1246" s="202"/>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200"/>
      <c r="F1247" s="93"/>
      <c r="G1247" s="202"/>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200"/>
      <c r="F1248" s="93"/>
      <c r="G1248" s="202"/>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200"/>
      <c r="F1249" s="93"/>
      <c r="G1249" s="202"/>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200"/>
      <c r="F1250" s="93"/>
      <c r="G1250" s="202"/>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200"/>
      <c r="F1251" s="93"/>
      <c r="G1251" s="202"/>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200"/>
      <c r="F1252" s="136"/>
      <c r="G1252" s="202"/>
      <c r="H1252" s="205"/>
      <c r="I1252" s="205"/>
      <c r="J1252" s="206"/>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4" t="s">
        <v>10</v>
      </c>
      <c r="M1254" s="186"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8">
        <f t="shared" ref="E1255" si="3864">D1254</f>
        <v>1</v>
      </c>
      <c r="F1255" s="92"/>
      <c r="G1255" s="190" t="s">
        <v>1</v>
      </c>
      <c r="H1255" s="193" t="e">
        <f>INDEX('BASE FORMAÇÃO'!C:C,B1254+1)</f>
        <v>#VALUE!</v>
      </c>
      <c r="I1255" s="193"/>
      <c r="J1255" s="194"/>
      <c r="K1255" s="66"/>
      <c r="L1255" s="185"/>
      <c r="M1255" s="187"/>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9"/>
      <c r="F1256" s="93"/>
      <c r="G1256" s="191"/>
      <c r="H1256" s="195"/>
      <c r="I1256" s="195"/>
      <c r="J1256" s="196"/>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2"/>
      <c r="H1257" s="197"/>
      <c r="I1257" s="197"/>
      <c r="J1257" s="198"/>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9" t="e">
        <f t="shared" ref="E1258" si="3868">C1254</f>
        <v>#VALUE!</v>
      </c>
      <c r="F1258" s="93"/>
      <c r="G1258" s="201" t="s">
        <v>304</v>
      </c>
      <c r="H1258" s="203"/>
      <c r="I1258" s="204"/>
      <c r="J1258" s="204"/>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200"/>
      <c r="F1259" s="93"/>
      <c r="G1259" s="202"/>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200"/>
      <c r="F1260" s="93"/>
      <c r="G1260" s="202"/>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200"/>
      <c r="F1261" s="93"/>
      <c r="G1261" s="202"/>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200"/>
      <c r="F1262" s="93"/>
      <c r="G1262" s="202"/>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200"/>
      <c r="F1263" s="93"/>
      <c r="G1263" s="202"/>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200"/>
      <c r="F1264" s="93"/>
      <c r="G1264" s="202"/>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200"/>
      <c r="F1265" s="93"/>
      <c r="G1265" s="202"/>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200"/>
      <c r="F1266" s="93"/>
      <c r="G1266" s="202"/>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200"/>
      <c r="F1267" s="93"/>
      <c r="G1267" s="202"/>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200"/>
      <c r="F1268" s="93"/>
      <c r="G1268" s="202"/>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200"/>
      <c r="F1269" s="93"/>
      <c r="G1269" s="202"/>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200"/>
      <c r="F1270" s="93"/>
      <c r="G1270" s="202"/>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200"/>
      <c r="F1271" s="93"/>
      <c r="G1271" s="202"/>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200"/>
      <c r="F1272" s="93"/>
      <c r="G1272" s="202"/>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200"/>
      <c r="F1273" s="136"/>
      <c r="G1273" s="202"/>
      <c r="H1273" s="205"/>
      <c r="I1273" s="205"/>
      <c r="J1273" s="206"/>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4" t="s">
        <v>10</v>
      </c>
      <c r="M1275" s="186"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8">
        <f t="shared" ref="E1276" si="3930">D1275</f>
        <v>1</v>
      </c>
      <c r="F1276" s="92"/>
      <c r="G1276" s="190" t="s">
        <v>1</v>
      </c>
      <c r="H1276" s="193" t="e">
        <f>INDEX('BASE FORMAÇÃO'!C:C,B1275+1)</f>
        <v>#VALUE!</v>
      </c>
      <c r="I1276" s="193"/>
      <c r="J1276" s="194"/>
      <c r="K1276" s="66"/>
      <c r="L1276" s="185"/>
      <c r="M1276" s="187"/>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9"/>
      <c r="F1277" s="93"/>
      <c r="G1277" s="191"/>
      <c r="H1277" s="195"/>
      <c r="I1277" s="195"/>
      <c r="J1277" s="196"/>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2"/>
      <c r="H1278" s="197"/>
      <c r="I1278" s="197"/>
      <c r="J1278" s="198"/>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9" t="e">
        <f t="shared" ref="E1279" si="3934">C1275</f>
        <v>#VALUE!</v>
      </c>
      <c r="F1279" s="93"/>
      <c r="G1279" s="201" t="s">
        <v>304</v>
      </c>
      <c r="H1279" s="203"/>
      <c r="I1279" s="204"/>
      <c r="J1279" s="204"/>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200"/>
      <c r="F1280" s="93"/>
      <c r="G1280" s="202"/>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200"/>
      <c r="F1281" s="93"/>
      <c r="G1281" s="202"/>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200"/>
      <c r="F1282" s="93"/>
      <c r="G1282" s="202"/>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200"/>
      <c r="F1283" s="93"/>
      <c r="G1283" s="202"/>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200"/>
      <c r="F1284" s="93"/>
      <c r="G1284" s="202"/>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200"/>
      <c r="F1285" s="93"/>
      <c r="G1285" s="202"/>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200"/>
      <c r="F1286" s="93"/>
      <c r="G1286" s="202"/>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200"/>
      <c r="F1287" s="93"/>
      <c r="G1287" s="202"/>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200"/>
      <c r="F1288" s="93"/>
      <c r="G1288" s="202"/>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200"/>
      <c r="F1289" s="93"/>
      <c r="G1289" s="202"/>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200"/>
      <c r="F1290" s="93"/>
      <c r="G1290" s="202"/>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200"/>
      <c r="F1291" s="93"/>
      <c r="G1291" s="202"/>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200"/>
      <c r="F1292" s="93"/>
      <c r="G1292" s="202"/>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200"/>
      <c r="F1293" s="93"/>
      <c r="G1293" s="202"/>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200"/>
      <c r="F1294" s="136"/>
      <c r="G1294" s="202"/>
      <c r="H1294" s="205"/>
      <c r="I1294" s="205"/>
      <c r="J1294" s="206"/>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4" t="s">
        <v>10</v>
      </c>
      <c r="M1296" s="186"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8">
        <f t="shared" ref="E1297" si="3996">D1296</f>
        <v>1</v>
      </c>
      <c r="F1297" s="92"/>
      <c r="G1297" s="190" t="s">
        <v>1</v>
      </c>
      <c r="H1297" s="193" t="e">
        <f>INDEX('BASE FORMAÇÃO'!C:C,B1296+1)</f>
        <v>#VALUE!</v>
      </c>
      <c r="I1297" s="193"/>
      <c r="J1297" s="194"/>
      <c r="K1297" s="66"/>
      <c r="L1297" s="185"/>
      <c r="M1297" s="187"/>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9"/>
      <c r="F1298" s="93"/>
      <c r="G1298" s="191"/>
      <c r="H1298" s="195"/>
      <c r="I1298" s="195"/>
      <c r="J1298" s="196"/>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2"/>
      <c r="H1299" s="197"/>
      <c r="I1299" s="197"/>
      <c r="J1299" s="198"/>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9" t="e">
        <f t="shared" ref="E1300" si="4000">C1296</f>
        <v>#VALUE!</v>
      </c>
      <c r="F1300" s="93"/>
      <c r="G1300" s="201" t="s">
        <v>304</v>
      </c>
      <c r="H1300" s="203"/>
      <c r="I1300" s="204"/>
      <c r="J1300" s="204"/>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200"/>
      <c r="F1301" s="93"/>
      <c r="G1301" s="202"/>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200"/>
      <c r="F1302" s="93"/>
      <c r="G1302" s="202"/>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200"/>
      <c r="F1303" s="93"/>
      <c r="G1303" s="202"/>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200"/>
      <c r="F1304" s="93"/>
      <c r="G1304" s="202"/>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200"/>
      <c r="F1305" s="93"/>
      <c r="G1305" s="202"/>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200"/>
      <c r="F1306" s="93"/>
      <c r="G1306" s="202"/>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200"/>
      <c r="F1307" s="93"/>
      <c r="G1307" s="202"/>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200"/>
      <c r="F1308" s="93"/>
      <c r="G1308" s="202"/>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200"/>
      <c r="F1309" s="93"/>
      <c r="G1309" s="202"/>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200"/>
      <c r="F1310" s="93"/>
      <c r="G1310" s="202"/>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200"/>
      <c r="F1311" s="93"/>
      <c r="G1311" s="202"/>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200"/>
      <c r="F1312" s="93"/>
      <c r="G1312" s="202"/>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200"/>
      <c r="F1313" s="93"/>
      <c r="G1313" s="202"/>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200"/>
      <c r="F1314" s="93"/>
      <c r="G1314" s="202"/>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200"/>
      <c r="F1315" s="136"/>
      <c r="G1315" s="202"/>
      <c r="H1315" s="205"/>
      <c r="I1315" s="205"/>
      <c r="J1315" s="206"/>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4" t="s">
        <v>10</v>
      </c>
      <c r="M1317" s="186"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8">
        <f t="shared" ref="E1318" si="4062">D1317</f>
        <v>1</v>
      </c>
      <c r="F1318" s="92"/>
      <c r="G1318" s="190" t="s">
        <v>1</v>
      </c>
      <c r="H1318" s="193" t="e">
        <f>INDEX('BASE FORMAÇÃO'!C:C,B1317+1)</f>
        <v>#VALUE!</v>
      </c>
      <c r="I1318" s="193"/>
      <c r="J1318" s="194"/>
      <c r="K1318" s="66"/>
      <c r="L1318" s="185"/>
      <c r="M1318" s="187"/>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9"/>
      <c r="F1319" s="93"/>
      <c r="G1319" s="191"/>
      <c r="H1319" s="195"/>
      <c r="I1319" s="195"/>
      <c r="J1319" s="196"/>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2"/>
      <c r="H1320" s="197"/>
      <c r="I1320" s="197"/>
      <c r="J1320" s="198"/>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9" t="e">
        <f t="shared" ref="E1321" si="4066">C1317</f>
        <v>#VALUE!</v>
      </c>
      <c r="F1321" s="93"/>
      <c r="G1321" s="201" t="s">
        <v>304</v>
      </c>
      <c r="H1321" s="203"/>
      <c r="I1321" s="204"/>
      <c r="J1321" s="204"/>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200"/>
      <c r="F1322" s="93"/>
      <c r="G1322" s="202"/>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200"/>
      <c r="F1323" s="93"/>
      <c r="G1323" s="202"/>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200"/>
      <c r="F1324" s="93"/>
      <c r="G1324" s="202"/>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200"/>
      <c r="F1325" s="93"/>
      <c r="G1325" s="202"/>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200"/>
      <c r="F1326" s="93"/>
      <c r="G1326" s="202"/>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200"/>
      <c r="F1327" s="93"/>
      <c r="G1327" s="202"/>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200"/>
      <c r="F1328" s="93"/>
      <c r="G1328" s="202"/>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200"/>
      <c r="F1329" s="93"/>
      <c r="G1329" s="202"/>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200"/>
      <c r="F1330" s="93"/>
      <c r="G1330" s="202"/>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200"/>
      <c r="F1331" s="93"/>
      <c r="G1331" s="202"/>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200"/>
      <c r="F1332" s="93"/>
      <c r="G1332" s="202"/>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200"/>
      <c r="F1333" s="93"/>
      <c r="G1333" s="202"/>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200"/>
      <c r="F1334" s="93"/>
      <c r="G1334" s="202"/>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200"/>
      <c r="F1335" s="93"/>
      <c r="G1335" s="202"/>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200"/>
      <c r="F1336" s="136"/>
      <c r="G1336" s="202"/>
      <c r="H1336" s="205"/>
      <c r="I1336" s="205"/>
      <c r="J1336" s="206"/>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4" t="s">
        <v>10</v>
      </c>
      <c r="M1338" s="186"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8">
        <f t="shared" ref="E1339" si="4128">D1338</f>
        <v>1</v>
      </c>
      <c r="F1339" s="92"/>
      <c r="G1339" s="190" t="s">
        <v>1</v>
      </c>
      <c r="H1339" s="193" t="e">
        <f>INDEX('BASE FORMAÇÃO'!C:C,B1338+1)</f>
        <v>#VALUE!</v>
      </c>
      <c r="I1339" s="193"/>
      <c r="J1339" s="194"/>
      <c r="K1339" s="66"/>
      <c r="L1339" s="185"/>
      <c r="M1339" s="187"/>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9"/>
      <c r="F1340" s="93"/>
      <c r="G1340" s="191"/>
      <c r="H1340" s="195"/>
      <c r="I1340" s="195"/>
      <c r="J1340" s="196"/>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2"/>
      <c r="H1341" s="197"/>
      <c r="I1341" s="197"/>
      <c r="J1341" s="198"/>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9" t="e">
        <f t="shared" ref="E1342" si="4132">C1338</f>
        <v>#VALUE!</v>
      </c>
      <c r="F1342" s="93"/>
      <c r="G1342" s="201" t="s">
        <v>304</v>
      </c>
      <c r="H1342" s="203"/>
      <c r="I1342" s="204"/>
      <c r="J1342" s="204"/>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200"/>
      <c r="F1343" s="93"/>
      <c r="G1343" s="202"/>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200"/>
      <c r="F1344" s="93"/>
      <c r="G1344" s="202"/>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200"/>
      <c r="F1345" s="93"/>
      <c r="G1345" s="202"/>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200"/>
      <c r="F1346" s="93"/>
      <c r="G1346" s="202"/>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200"/>
      <c r="F1347" s="93"/>
      <c r="G1347" s="202"/>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200"/>
      <c r="F1348" s="93"/>
      <c r="G1348" s="202"/>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200"/>
      <c r="F1349" s="93"/>
      <c r="G1349" s="202"/>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200"/>
      <c r="F1350" s="93"/>
      <c r="G1350" s="202"/>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200"/>
      <c r="F1351" s="93"/>
      <c r="G1351" s="202"/>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200"/>
      <c r="F1352" s="93"/>
      <c r="G1352" s="202"/>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200"/>
      <c r="F1353" s="93"/>
      <c r="G1353" s="202"/>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200"/>
      <c r="F1354" s="93"/>
      <c r="G1354" s="202"/>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200"/>
      <c r="F1355" s="93"/>
      <c r="G1355" s="202"/>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200"/>
      <c r="F1356" s="93"/>
      <c r="G1356" s="202"/>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200"/>
      <c r="F1357" s="136"/>
      <c r="G1357" s="202"/>
      <c r="H1357" s="205"/>
      <c r="I1357" s="205"/>
      <c r="J1357" s="206"/>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4" t="s">
        <v>10</v>
      </c>
      <c r="M1359" s="186"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8">
        <f t="shared" ref="E1360" si="4194">D1359</f>
        <v>1</v>
      </c>
      <c r="F1360" s="92"/>
      <c r="G1360" s="190" t="s">
        <v>1</v>
      </c>
      <c r="H1360" s="193" t="e">
        <f>INDEX('BASE FORMAÇÃO'!C:C,B1359+1)</f>
        <v>#VALUE!</v>
      </c>
      <c r="I1360" s="193"/>
      <c r="J1360" s="194"/>
      <c r="K1360" s="66"/>
      <c r="L1360" s="185"/>
      <c r="M1360" s="187"/>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9"/>
      <c r="F1361" s="93"/>
      <c r="G1361" s="191"/>
      <c r="H1361" s="195"/>
      <c r="I1361" s="195"/>
      <c r="J1361" s="196"/>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2"/>
      <c r="H1362" s="197"/>
      <c r="I1362" s="197"/>
      <c r="J1362" s="198"/>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9" t="e">
        <f t="shared" ref="E1363" si="4198">C1359</f>
        <v>#VALUE!</v>
      </c>
      <c r="F1363" s="93"/>
      <c r="G1363" s="201" t="s">
        <v>304</v>
      </c>
      <c r="H1363" s="203"/>
      <c r="I1363" s="204"/>
      <c r="J1363" s="204"/>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200"/>
      <c r="F1364" s="93"/>
      <c r="G1364" s="202"/>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200"/>
      <c r="F1365" s="93"/>
      <c r="G1365" s="202"/>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200"/>
      <c r="F1366" s="93"/>
      <c r="G1366" s="202"/>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200"/>
      <c r="F1367" s="93"/>
      <c r="G1367" s="202"/>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200"/>
      <c r="F1368" s="93"/>
      <c r="G1368" s="202"/>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200"/>
      <c r="F1369" s="93"/>
      <c r="G1369" s="202"/>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200"/>
      <c r="F1370" s="93"/>
      <c r="G1370" s="202"/>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200"/>
      <c r="F1371" s="93"/>
      <c r="G1371" s="202"/>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200"/>
      <c r="F1372" s="93"/>
      <c r="G1372" s="202"/>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200"/>
      <c r="F1373" s="93"/>
      <c r="G1373" s="202"/>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200"/>
      <c r="F1374" s="93"/>
      <c r="G1374" s="202"/>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200"/>
      <c r="F1375" s="93"/>
      <c r="G1375" s="202"/>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200"/>
      <c r="F1376" s="93"/>
      <c r="G1376" s="202"/>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200"/>
      <c r="F1377" s="93"/>
      <c r="G1377" s="202"/>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200"/>
      <c r="F1378" s="136"/>
      <c r="G1378" s="202"/>
      <c r="H1378" s="205"/>
      <c r="I1378" s="205"/>
      <c r="J1378" s="206"/>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4" t="s">
        <v>10</v>
      </c>
      <c r="M1380" s="186"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8">
        <f t="shared" ref="E1381" si="4260">D1380</f>
        <v>1</v>
      </c>
      <c r="F1381" s="92"/>
      <c r="G1381" s="190" t="s">
        <v>1</v>
      </c>
      <c r="H1381" s="193" t="e">
        <f>INDEX('BASE FORMAÇÃO'!C:C,B1380+1)</f>
        <v>#VALUE!</v>
      </c>
      <c r="I1381" s="193"/>
      <c r="J1381" s="194"/>
      <c r="K1381" s="66"/>
      <c r="L1381" s="185"/>
      <c r="M1381" s="187"/>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9"/>
      <c r="F1382" s="93"/>
      <c r="G1382" s="191"/>
      <c r="H1382" s="195"/>
      <c r="I1382" s="195"/>
      <c r="J1382" s="196"/>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2"/>
      <c r="H1383" s="197"/>
      <c r="I1383" s="197"/>
      <c r="J1383" s="198"/>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9" t="e">
        <f t="shared" ref="E1384" si="4264">C1380</f>
        <v>#VALUE!</v>
      </c>
      <c r="F1384" s="93"/>
      <c r="G1384" s="201" t="s">
        <v>304</v>
      </c>
      <c r="H1384" s="203"/>
      <c r="I1384" s="204"/>
      <c r="J1384" s="204"/>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200"/>
      <c r="F1385" s="93"/>
      <c r="G1385" s="202"/>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200"/>
      <c r="F1386" s="93"/>
      <c r="G1386" s="202"/>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200"/>
      <c r="F1387" s="93"/>
      <c r="G1387" s="202"/>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200"/>
      <c r="F1388" s="93"/>
      <c r="G1388" s="202"/>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200"/>
      <c r="F1389" s="93"/>
      <c r="G1389" s="202"/>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200"/>
      <c r="F1390" s="93"/>
      <c r="G1390" s="202"/>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200"/>
      <c r="F1391" s="93"/>
      <c r="G1391" s="202"/>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200"/>
      <c r="F1392" s="93"/>
      <c r="G1392" s="202"/>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200"/>
      <c r="F1393" s="93"/>
      <c r="G1393" s="202"/>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200"/>
      <c r="F1394" s="93"/>
      <c r="G1394" s="202"/>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200"/>
      <c r="F1395" s="93"/>
      <c r="G1395" s="202"/>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200"/>
      <c r="F1396" s="93"/>
      <c r="G1396" s="202"/>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200"/>
      <c r="F1397" s="93"/>
      <c r="G1397" s="202"/>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200"/>
      <c r="F1398" s="93"/>
      <c r="G1398" s="202"/>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200"/>
      <c r="F1399" s="136"/>
      <c r="G1399" s="202"/>
      <c r="H1399" s="205"/>
      <c r="I1399" s="205"/>
      <c r="J1399" s="206"/>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4" t="s">
        <v>10</v>
      </c>
      <c r="M1401" s="186"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8">
        <f t="shared" ref="E1402" si="4326">D1401</f>
        <v>1</v>
      </c>
      <c r="F1402" s="92"/>
      <c r="G1402" s="190" t="s">
        <v>1</v>
      </c>
      <c r="H1402" s="193" t="e">
        <f>INDEX('BASE FORMAÇÃO'!C:C,B1401+1)</f>
        <v>#VALUE!</v>
      </c>
      <c r="I1402" s="193"/>
      <c r="J1402" s="194"/>
      <c r="K1402" s="66"/>
      <c r="L1402" s="185"/>
      <c r="M1402" s="187"/>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9"/>
      <c r="F1403" s="93"/>
      <c r="G1403" s="191"/>
      <c r="H1403" s="195"/>
      <c r="I1403" s="195"/>
      <c r="J1403" s="196"/>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2"/>
      <c r="H1404" s="197"/>
      <c r="I1404" s="197"/>
      <c r="J1404" s="198"/>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9" t="e">
        <f t="shared" ref="E1405" si="4330">C1401</f>
        <v>#VALUE!</v>
      </c>
      <c r="F1405" s="93"/>
      <c r="G1405" s="201" t="s">
        <v>304</v>
      </c>
      <c r="H1405" s="203"/>
      <c r="I1405" s="204"/>
      <c r="J1405" s="204"/>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200"/>
      <c r="F1406" s="93"/>
      <c r="G1406" s="202"/>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200"/>
      <c r="F1407" s="93"/>
      <c r="G1407" s="202"/>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200"/>
      <c r="F1408" s="93"/>
      <c r="G1408" s="202"/>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200"/>
      <c r="F1409" s="93"/>
      <c r="G1409" s="202"/>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200"/>
      <c r="F1410" s="93"/>
      <c r="G1410" s="202"/>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200"/>
      <c r="F1411" s="93"/>
      <c r="G1411" s="202"/>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200"/>
      <c r="F1412" s="93"/>
      <c r="G1412" s="202"/>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200"/>
      <c r="F1413" s="93"/>
      <c r="G1413" s="202"/>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200"/>
      <c r="F1414" s="93"/>
      <c r="G1414" s="202"/>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200"/>
      <c r="F1415" s="93"/>
      <c r="G1415" s="202"/>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200"/>
      <c r="F1416" s="93"/>
      <c r="G1416" s="202"/>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200"/>
      <c r="F1417" s="93"/>
      <c r="G1417" s="202"/>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200"/>
      <c r="F1418" s="93"/>
      <c r="G1418" s="202"/>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200"/>
      <c r="F1419" s="93"/>
      <c r="G1419" s="202"/>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200"/>
      <c r="F1420" s="136"/>
      <c r="G1420" s="202"/>
      <c r="H1420" s="205"/>
      <c r="I1420" s="205"/>
      <c r="J1420" s="206"/>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4" t="s">
        <v>10</v>
      </c>
      <c r="M1422" s="186"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8">
        <f t="shared" ref="E1423" si="4392">D1422</f>
        <v>1</v>
      </c>
      <c r="F1423" s="92"/>
      <c r="G1423" s="190" t="s">
        <v>1</v>
      </c>
      <c r="H1423" s="193" t="e">
        <f>INDEX('BASE FORMAÇÃO'!C:C,B1422+1)</f>
        <v>#VALUE!</v>
      </c>
      <c r="I1423" s="193"/>
      <c r="J1423" s="194"/>
      <c r="K1423" s="66"/>
      <c r="L1423" s="185"/>
      <c r="M1423" s="187"/>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9"/>
      <c r="F1424" s="93"/>
      <c r="G1424" s="191"/>
      <c r="H1424" s="195"/>
      <c r="I1424" s="195"/>
      <c r="J1424" s="196"/>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2"/>
      <c r="H1425" s="197"/>
      <c r="I1425" s="197"/>
      <c r="J1425" s="198"/>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9" t="e">
        <f t="shared" ref="E1426" si="4396">C1422</f>
        <v>#VALUE!</v>
      </c>
      <c r="F1426" s="93"/>
      <c r="G1426" s="201" t="s">
        <v>304</v>
      </c>
      <c r="H1426" s="203"/>
      <c r="I1426" s="204"/>
      <c r="J1426" s="204"/>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200"/>
      <c r="F1427" s="93"/>
      <c r="G1427" s="202"/>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200"/>
      <c r="F1428" s="93"/>
      <c r="G1428" s="202"/>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200"/>
      <c r="F1429" s="93"/>
      <c r="G1429" s="202"/>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200"/>
      <c r="F1430" s="93"/>
      <c r="G1430" s="202"/>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200"/>
      <c r="F1431" s="93"/>
      <c r="G1431" s="202"/>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200"/>
      <c r="F1432" s="93"/>
      <c r="G1432" s="202"/>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200"/>
      <c r="F1433" s="93"/>
      <c r="G1433" s="202"/>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200"/>
      <c r="F1434" s="93"/>
      <c r="G1434" s="202"/>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200"/>
      <c r="F1435" s="93"/>
      <c r="G1435" s="202"/>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200"/>
      <c r="F1436" s="93"/>
      <c r="G1436" s="202"/>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200"/>
      <c r="F1437" s="93"/>
      <c r="G1437" s="202"/>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200"/>
      <c r="F1438" s="93"/>
      <c r="G1438" s="202"/>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200"/>
      <c r="F1439" s="93"/>
      <c r="G1439" s="202"/>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200"/>
      <c r="F1440" s="93"/>
      <c r="G1440" s="202"/>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200"/>
      <c r="F1441" s="136"/>
      <c r="G1441" s="202"/>
      <c r="H1441" s="205"/>
      <c r="I1441" s="205"/>
      <c r="J1441" s="206"/>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4" t="s">
        <v>10</v>
      </c>
      <c r="M1443" s="186"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8">
        <f t="shared" ref="E1444" si="4458">D1443</f>
        <v>1</v>
      </c>
      <c r="F1444" s="92"/>
      <c r="G1444" s="190" t="s">
        <v>1</v>
      </c>
      <c r="H1444" s="193" t="e">
        <f>INDEX('BASE FORMAÇÃO'!C:C,B1443+1)</f>
        <v>#VALUE!</v>
      </c>
      <c r="I1444" s="193"/>
      <c r="J1444" s="194"/>
      <c r="K1444" s="66"/>
      <c r="L1444" s="185"/>
      <c r="M1444" s="187"/>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9"/>
      <c r="F1445" s="93"/>
      <c r="G1445" s="191"/>
      <c r="H1445" s="195"/>
      <c r="I1445" s="195"/>
      <c r="J1445" s="196"/>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2"/>
      <c r="H1446" s="197"/>
      <c r="I1446" s="197"/>
      <c r="J1446" s="198"/>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9" t="e">
        <f t="shared" ref="E1447" si="4462">C1443</f>
        <v>#VALUE!</v>
      </c>
      <c r="F1447" s="93"/>
      <c r="G1447" s="201" t="s">
        <v>304</v>
      </c>
      <c r="H1447" s="203"/>
      <c r="I1447" s="204"/>
      <c r="J1447" s="204"/>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200"/>
      <c r="F1448" s="93"/>
      <c r="G1448" s="202"/>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200"/>
      <c r="F1449" s="93"/>
      <c r="G1449" s="202"/>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200"/>
      <c r="F1450" s="93"/>
      <c r="G1450" s="202"/>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200"/>
      <c r="F1451" s="93"/>
      <c r="G1451" s="202"/>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200"/>
      <c r="F1452" s="93"/>
      <c r="G1452" s="202"/>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200"/>
      <c r="F1453" s="93"/>
      <c r="G1453" s="202"/>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200"/>
      <c r="F1454" s="93"/>
      <c r="G1454" s="202"/>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200"/>
      <c r="F1455" s="93"/>
      <c r="G1455" s="202"/>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200"/>
      <c r="F1456" s="93"/>
      <c r="G1456" s="202"/>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200"/>
      <c r="F1457" s="93"/>
      <c r="G1457" s="202"/>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200"/>
      <c r="F1458" s="93"/>
      <c r="G1458" s="202"/>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200"/>
      <c r="F1459" s="93"/>
      <c r="G1459" s="202"/>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200"/>
      <c r="F1460" s="93"/>
      <c r="G1460" s="202"/>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200"/>
      <c r="F1461" s="93"/>
      <c r="G1461" s="202"/>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200"/>
      <c r="F1462" s="136"/>
      <c r="G1462" s="202"/>
      <c r="H1462" s="205"/>
      <c r="I1462" s="205"/>
      <c r="J1462" s="206"/>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4" t="s">
        <v>10</v>
      </c>
      <c r="M1464" s="186"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8">
        <f t="shared" ref="E1465" si="4524">D1464</f>
        <v>1</v>
      </c>
      <c r="F1465" s="92"/>
      <c r="G1465" s="190" t="s">
        <v>1</v>
      </c>
      <c r="H1465" s="193" t="e">
        <f>INDEX('BASE FORMAÇÃO'!C:C,B1464+1)</f>
        <v>#VALUE!</v>
      </c>
      <c r="I1465" s="193"/>
      <c r="J1465" s="194"/>
      <c r="K1465" s="66"/>
      <c r="L1465" s="185"/>
      <c r="M1465" s="187"/>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9"/>
      <c r="F1466" s="93"/>
      <c r="G1466" s="191"/>
      <c r="H1466" s="195"/>
      <c r="I1466" s="195"/>
      <c r="J1466" s="196"/>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2"/>
      <c r="H1467" s="197"/>
      <c r="I1467" s="197"/>
      <c r="J1467" s="198"/>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9" t="e">
        <f t="shared" ref="E1468" si="4528">C1464</f>
        <v>#VALUE!</v>
      </c>
      <c r="F1468" s="93"/>
      <c r="G1468" s="201" t="s">
        <v>304</v>
      </c>
      <c r="H1468" s="203"/>
      <c r="I1468" s="204"/>
      <c r="J1468" s="204"/>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200"/>
      <c r="F1469" s="93"/>
      <c r="G1469" s="202"/>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200"/>
      <c r="F1470" s="93"/>
      <c r="G1470" s="202"/>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200"/>
      <c r="F1471" s="93"/>
      <c r="G1471" s="202"/>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200"/>
      <c r="F1472" s="93"/>
      <c r="G1472" s="202"/>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200"/>
      <c r="F1473" s="93"/>
      <c r="G1473" s="202"/>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200"/>
      <c r="F1474" s="93"/>
      <c r="G1474" s="202"/>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200"/>
      <c r="F1475" s="93"/>
      <c r="G1475" s="202"/>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200"/>
      <c r="F1476" s="93"/>
      <c r="G1476" s="202"/>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200"/>
      <c r="F1477" s="93"/>
      <c r="G1477" s="202"/>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200"/>
      <c r="F1478" s="93"/>
      <c r="G1478" s="202"/>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200"/>
      <c r="F1479" s="93"/>
      <c r="G1479" s="202"/>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200"/>
      <c r="F1480" s="93"/>
      <c r="G1480" s="202"/>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200"/>
      <c r="F1481" s="93"/>
      <c r="G1481" s="202"/>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200"/>
      <c r="F1482" s="93"/>
      <c r="G1482" s="202"/>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200"/>
      <c r="F1483" s="136"/>
      <c r="G1483" s="202"/>
      <c r="H1483" s="205"/>
      <c r="I1483" s="205"/>
      <c r="J1483" s="206"/>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4" t="s">
        <v>10</v>
      </c>
      <c r="M1485" s="186"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8">
        <f t="shared" ref="E1486" si="4590">D1485</f>
        <v>1</v>
      </c>
      <c r="F1486" s="92"/>
      <c r="G1486" s="190" t="s">
        <v>1</v>
      </c>
      <c r="H1486" s="193" t="e">
        <f>INDEX('BASE FORMAÇÃO'!C:C,B1485+1)</f>
        <v>#VALUE!</v>
      </c>
      <c r="I1486" s="193"/>
      <c r="J1486" s="194"/>
      <c r="K1486" s="66"/>
      <c r="L1486" s="185"/>
      <c r="M1486" s="187"/>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9"/>
      <c r="F1487" s="93"/>
      <c r="G1487" s="191"/>
      <c r="H1487" s="195"/>
      <c r="I1487" s="195"/>
      <c r="J1487" s="196"/>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2"/>
      <c r="H1488" s="197"/>
      <c r="I1488" s="197"/>
      <c r="J1488" s="198"/>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9" t="e">
        <f t="shared" ref="E1489" si="4594">C1485</f>
        <v>#VALUE!</v>
      </c>
      <c r="F1489" s="93"/>
      <c r="G1489" s="201" t="s">
        <v>304</v>
      </c>
      <c r="H1489" s="203"/>
      <c r="I1489" s="204"/>
      <c r="J1489" s="204"/>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200"/>
      <c r="F1490" s="93"/>
      <c r="G1490" s="202"/>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200"/>
      <c r="F1491" s="93"/>
      <c r="G1491" s="202"/>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200"/>
      <c r="F1492" s="93"/>
      <c r="G1492" s="202"/>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200"/>
      <c r="F1493" s="93"/>
      <c r="G1493" s="202"/>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200"/>
      <c r="F1494" s="93"/>
      <c r="G1494" s="202"/>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200"/>
      <c r="F1495" s="93"/>
      <c r="G1495" s="202"/>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200"/>
      <c r="F1496" s="93"/>
      <c r="G1496" s="202"/>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200"/>
      <c r="F1497" s="93"/>
      <c r="G1497" s="202"/>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200"/>
      <c r="F1498" s="93"/>
      <c r="G1498" s="202"/>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200"/>
      <c r="F1499" s="93"/>
      <c r="G1499" s="202"/>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200"/>
      <c r="F1500" s="93"/>
      <c r="G1500" s="202"/>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200"/>
      <c r="F1501" s="93"/>
      <c r="G1501" s="202"/>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200"/>
      <c r="F1502" s="93"/>
      <c r="G1502" s="202"/>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200"/>
      <c r="F1503" s="93"/>
      <c r="G1503" s="202"/>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200"/>
      <c r="F1504" s="136"/>
      <c r="G1504" s="202"/>
      <c r="H1504" s="205"/>
      <c r="I1504" s="205"/>
      <c r="J1504" s="206"/>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4" t="s">
        <v>10</v>
      </c>
      <c r="M1506" s="186"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8">
        <f t="shared" ref="E1507" si="4656">D1506</f>
        <v>1</v>
      </c>
      <c r="F1507" s="92"/>
      <c r="G1507" s="190" t="s">
        <v>1</v>
      </c>
      <c r="H1507" s="193" t="e">
        <f>INDEX('BASE FORMAÇÃO'!C:C,B1506+1)</f>
        <v>#VALUE!</v>
      </c>
      <c r="I1507" s="193"/>
      <c r="J1507" s="194"/>
      <c r="K1507" s="66"/>
      <c r="L1507" s="185"/>
      <c r="M1507" s="187"/>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9"/>
      <c r="F1508" s="93"/>
      <c r="G1508" s="191"/>
      <c r="H1508" s="195"/>
      <c r="I1508" s="195"/>
      <c r="J1508" s="196"/>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2"/>
      <c r="H1509" s="197"/>
      <c r="I1509" s="197"/>
      <c r="J1509" s="198"/>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9" t="e">
        <f t="shared" ref="E1510" si="4660">C1506</f>
        <v>#VALUE!</v>
      </c>
      <c r="F1510" s="93"/>
      <c r="G1510" s="201" t="s">
        <v>304</v>
      </c>
      <c r="H1510" s="203"/>
      <c r="I1510" s="204"/>
      <c r="J1510" s="204"/>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200"/>
      <c r="F1511" s="93"/>
      <c r="G1511" s="202"/>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200"/>
      <c r="F1512" s="93"/>
      <c r="G1512" s="202"/>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200"/>
      <c r="F1513" s="93"/>
      <c r="G1513" s="202"/>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200"/>
      <c r="F1514" s="93"/>
      <c r="G1514" s="202"/>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200"/>
      <c r="F1515" s="93"/>
      <c r="G1515" s="202"/>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200"/>
      <c r="F1516" s="93"/>
      <c r="G1516" s="202"/>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200"/>
      <c r="F1517" s="93"/>
      <c r="G1517" s="202"/>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200"/>
      <c r="F1518" s="93"/>
      <c r="G1518" s="202"/>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200"/>
      <c r="F1519" s="93"/>
      <c r="G1519" s="202"/>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200"/>
      <c r="F1520" s="93"/>
      <c r="G1520" s="202"/>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200"/>
      <c r="F1521" s="93"/>
      <c r="G1521" s="202"/>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200"/>
      <c r="F1522" s="93"/>
      <c r="G1522" s="202"/>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200"/>
      <c r="F1523" s="93"/>
      <c r="G1523" s="202"/>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200"/>
      <c r="F1524" s="93"/>
      <c r="G1524" s="202"/>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200"/>
      <c r="F1525" s="136"/>
      <c r="G1525" s="202"/>
      <c r="H1525" s="205"/>
      <c r="I1525" s="205"/>
      <c r="J1525" s="206"/>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4" t="s">
        <v>10</v>
      </c>
      <c r="M1527" s="186"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8">
        <f t="shared" ref="E1528" si="4722">D1527</f>
        <v>1</v>
      </c>
      <c r="F1528" s="92"/>
      <c r="G1528" s="190" t="s">
        <v>1</v>
      </c>
      <c r="H1528" s="193" t="e">
        <f>INDEX('BASE FORMAÇÃO'!C:C,B1527+1)</f>
        <v>#VALUE!</v>
      </c>
      <c r="I1528" s="193"/>
      <c r="J1528" s="194"/>
      <c r="K1528" s="66"/>
      <c r="L1528" s="185"/>
      <c r="M1528" s="187"/>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9"/>
      <c r="F1529" s="93"/>
      <c r="G1529" s="191"/>
      <c r="H1529" s="195"/>
      <c r="I1529" s="195"/>
      <c r="J1529" s="196"/>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2"/>
      <c r="H1530" s="197"/>
      <c r="I1530" s="197"/>
      <c r="J1530" s="198"/>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9" t="e">
        <f t="shared" ref="E1531" si="4726">C1527</f>
        <v>#VALUE!</v>
      </c>
      <c r="F1531" s="93"/>
      <c r="G1531" s="201" t="s">
        <v>304</v>
      </c>
      <c r="H1531" s="203"/>
      <c r="I1531" s="204"/>
      <c r="J1531" s="204"/>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200"/>
      <c r="F1532" s="93"/>
      <c r="G1532" s="202"/>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200"/>
      <c r="F1533" s="93"/>
      <c r="G1533" s="202"/>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200"/>
      <c r="F1534" s="93"/>
      <c r="G1534" s="202"/>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200"/>
      <c r="F1535" s="93"/>
      <c r="G1535" s="202"/>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200"/>
      <c r="F1536" s="93"/>
      <c r="G1536" s="202"/>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200"/>
      <c r="F1537" s="93"/>
      <c r="G1537" s="202"/>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200"/>
      <c r="F1538" s="93"/>
      <c r="G1538" s="202"/>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200"/>
      <c r="F1539" s="93"/>
      <c r="G1539" s="202"/>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200"/>
      <c r="F1540" s="93"/>
      <c r="G1540" s="202"/>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200"/>
      <c r="F1541" s="93"/>
      <c r="G1541" s="202"/>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200"/>
      <c r="F1542" s="93"/>
      <c r="G1542" s="202"/>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200"/>
      <c r="F1543" s="93"/>
      <c r="G1543" s="202"/>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200"/>
      <c r="F1544" s="93"/>
      <c r="G1544" s="202"/>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200"/>
      <c r="F1545" s="93"/>
      <c r="G1545" s="202"/>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200"/>
      <c r="F1546" s="136"/>
      <c r="G1546" s="202"/>
      <c r="H1546" s="205"/>
      <c r="I1546" s="205"/>
      <c r="J1546" s="206"/>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4" t="s">
        <v>10</v>
      </c>
      <c r="M1548" s="186"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8">
        <f t="shared" ref="E1549" si="4788">D1548</f>
        <v>1</v>
      </c>
      <c r="F1549" s="92"/>
      <c r="G1549" s="190" t="s">
        <v>1</v>
      </c>
      <c r="H1549" s="193" t="e">
        <f>INDEX('BASE FORMAÇÃO'!C:C,B1548+1)</f>
        <v>#VALUE!</v>
      </c>
      <c r="I1549" s="193"/>
      <c r="J1549" s="194"/>
      <c r="K1549" s="66"/>
      <c r="L1549" s="185"/>
      <c r="M1549" s="187"/>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9"/>
      <c r="F1550" s="93"/>
      <c r="G1550" s="191"/>
      <c r="H1550" s="195"/>
      <c r="I1550" s="195"/>
      <c r="J1550" s="196"/>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2"/>
      <c r="H1551" s="197"/>
      <c r="I1551" s="197"/>
      <c r="J1551" s="198"/>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9" t="e">
        <f t="shared" ref="E1552" si="4792">C1548</f>
        <v>#VALUE!</v>
      </c>
      <c r="F1552" s="93"/>
      <c r="G1552" s="201" t="s">
        <v>304</v>
      </c>
      <c r="H1552" s="203"/>
      <c r="I1552" s="204"/>
      <c r="J1552" s="204"/>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200"/>
      <c r="F1553" s="93"/>
      <c r="G1553" s="202"/>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200"/>
      <c r="F1554" s="93"/>
      <c r="G1554" s="202"/>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200"/>
      <c r="F1555" s="93"/>
      <c r="G1555" s="202"/>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200"/>
      <c r="F1556" s="93"/>
      <c r="G1556" s="202"/>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200"/>
      <c r="F1557" s="93"/>
      <c r="G1557" s="202"/>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200"/>
      <c r="F1558" s="93"/>
      <c r="G1558" s="202"/>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200"/>
      <c r="F1559" s="93"/>
      <c r="G1559" s="202"/>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200"/>
      <c r="F1560" s="93"/>
      <c r="G1560" s="202"/>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200"/>
      <c r="F1561" s="93"/>
      <c r="G1561" s="202"/>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200"/>
      <c r="F1562" s="93"/>
      <c r="G1562" s="202"/>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200"/>
      <c r="F1563" s="93"/>
      <c r="G1563" s="202"/>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200"/>
      <c r="F1564" s="93"/>
      <c r="G1564" s="202"/>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200"/>
      <c r="F1565" s="93"/>
      <c r="G1565" s="202"/>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200"/>
      <c r="F1566" s="93"/>
      <c r="G1566" s="202"/>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200"/>
      <c r="F1567" s="136"/>
      <c r="G1567" s="202"/>
      <c r="H1567" s="205"/>
      <c r="I1567" s="205"/>
      <c r="J1567" s="206"/>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4" t="s">
        <v>10</v>
      </c>
      <c r="M1569" s="186"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8">
        <f t="shared" ref="E1570" si="4854">D1569</f>
        <v>1</v>
      </c>
      <c r="F1570" s="92"/>
      <c r="G1570" s="190" t="s">
        <v>1</v>
      </c>
      <c r="H1570" s="193" t="e">
        <f>INDEX('BASE FORMAÇÃO'!C:C,B1569+1)</f>
        <v>#VALUE!</v>
      </c>
      <c r="I1570" s="193"/>
      <c r="J1570" s="194"/>
      <c r="K1570" s="66"/>
      <c r="L1570" s="185"/>
      <c r="M1570" s="187"/>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9"/>
      <c r="F1571" s="93"/>
      <c r="G1571" s="191"/>
      <c r="H1571" s="195"/>
      <c r="I1571" s="195"/>
      <c r="J1571" s="196"/>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2"/>
      <c r="H1572" s="197"/>
      <c r="I1572" s="197"/>
      <c r="J1572" s="198"/>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9" t="e">
        <f t="shared" ref="E1573" si="4858">C1569</f>
        <v>#VALUE!</v>
      </c>
      <c r="F1573" s="93"/>
      <c r="G1573" s="201" t="s">
        <v>304</v>
      </c>
      <c r="H1573" s="203"/>
      <c r="I1573" s="204"/>
      <c r="J1573" s="204"/>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200"/>
      <c r="F1574" s="93"/>
      <c r="G1574" s="202"/>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200"/>
      <c r="F1575" s="93"/>
      <c r="G1575" s="202"/>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200"/>
      <c r="F1576" s="93"/>
      <c r="G1576" s="202"/>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200"/>
      <c r="F1577" s="93"/>
      <c r="G1577" s="202"/>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200"/>
      <c r="F1578" s="93"/>
      <c r="G1578" s="202"/>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200"/>
      <c r="F1579" s="93"/>
      <c r="G1579" s="202"/>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200"/>
      <c r="F1580" s="93"/>
      <c r="G1580" s="202"/>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200"/>
      <c r="F1581" s="93"/>
      <c r="G1581" s="202"/>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200"/>
      <c r="F1582" s="93"/>
      <c r="G1582" s="202"/>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200"/>
      <c r="F1583" s="93"/>
      <c r="G1583" s="202"/>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200"/>
      <c r="F1584" s="93"/>
      <c r="G1584" s="202"/>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200"/>
      <c r="F1585" s="93"/>
      <c r="G1585" s="202"/>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200"/>
      <c r="F1586" s="93"/>
      <c r="G1586" s="202"/>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200"/>
      <c r="F1587" s="93"/>
      <c r="G1587" s="202"/>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200"/>
      <c r="F1588" s="136"/>
      <c r="G1588" s="202"/>
      <c r="H1588" s="205"/>
      <c r="I1588" s="205"/>
      <c r="J1588" s="206"/>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4" t="s">
        <v>10</v>
      </c>
      <c r="M1590" s="186"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8">
        <f t="shared" ref="E1591" si="4920">D1590</f>
        <v>1</v>
      </c>
      <c r="F1591" s="92"/>
      <c r="G1591" s="190" t="s">
        <v>1</v>
      </c>
      <c r="H1591" s="193" t="e">
        <f>INDEX('BASE FORMAÇÃO'!C:C,B1590+1)</f>
        <v>#VALUE!</v>
      </c>
      <c r="I1591" s="193"/>
      <c r="J1591" s="194"/>
      <c r="K1591" s="66"/>
      <c r="L1591" s="185"/>
      <c r="M1591" s="187"/>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9"/>
      <c r="F1592" s="93"/>
      <c r="G1592" s="191"/>
      <c r="H1592" s="195"/>
      <c r="I1592" s="195"/>
      <c r="J1592" s="196"/>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2"/>
      <c r="H1593" s="197"/>
      <c r="I1593" s="197"/>
      <c r="J1593" s="198"/>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9" t="e">
        <f t="shared" ref="E1594" si="4924">C1590</f>
        <v>#VALUE!</v>
      </c>
      <c r="F1594" s="93"/>
      <c r="G1594" s="201" t="s">
        <v>304</v>
      </c>
      <c r="H1594" s="203"/>
      <c r="I1594" s="204"/>
      <c r="J1594" s="204"/>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200"/>
      <c r="F1595" s="93"/>
      <c r="G1595" s="202"/>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200"/>
      <c r="F1596" s="93"/>
      <c r="G1596" s="202"/>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200"/>
      <c r="F1597" s="93"/>
      <c r="G1597" s="202"/>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200"/>
      <c r="F1598" s="93"/>
      <c r="G1598" s="202"/>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200"/>
      <c r="F1599" s="93"/>
      <c r="G1599" s="202"/>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200"/>
      <c r="F1600" s="93"/>
      <c r="G1600" s="202"/>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200"/>
      <c r="F1601" s="93"/>
      <c r="G1601" s="202"/>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200"/>
      <c r="F1602" s="93"/>
      <c r="G1602" s="202"/>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200"/>
      <c r="F1603" s="93"/>
      <c r="G1603" s="202"/>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200"/>
      <c r="F1604" s="93"/>
      <c r="G1604" s="202"/>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200"/>
      <c r="F1605" s="93"/>
      <c r="G1605" s="202"/>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200"/>
      <c r="F1606" s="93"/>
      <c r="G1606" s="202"/>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200"/>
      <c r="F1607" s="93"/>
      <c r="G1607" s="202"/>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200"/>
      <c r="F1608" s="93"/>
      <c r="G1608" s="202"/>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200"/>
      <c r="F1609" s="136"/>
      <c r="G1609" s="202"/>
      <c r="H1609" s="205"/>
      <c r="I1609" s="205"/>
      <c r="J1609" s="206"/>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4" t="s">
        <v>10</v>
      </c>
      <c r="M1611" s="186"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8">
        <f t="shared" ref="E1612" si="4986">D1611</f>
        <v>1</v>
      </c>
      <c r="F1612" s="92"/>
      <c r="G1612" s="190" t="s">
        <v>1</v>
      </c>
      <c r="H1612" s="193" t="e">
        <f>INDEX('BASE FORMAÇÃO'!C:C,B1611+1)</f>
        <v>#VALUE!</v>
      </c>
      <c r="I1612" s="193"/>
      <c r="J1612" s="194"/>
      <c r="K1612" s="66"/>
      <c r="L1612" s="185"/>
      <c r="M1612" s="187"/>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9"/>
      <c r="F1613" s="93"/>
      <c r="G1613" s="191"/>
      <c r="H1613" s="195"/>
      <c r="I1613" s="195"/>
      <c r="J1613" s="196"/>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2"/>
      <c r="H1614" s="197"/>
      <c r="I1614" s="197"/>
      <c r="J1614" s="198"/>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9" t="e">
        <f t="shared" ref="E1615" si="4990">C1611</f>
        <v>#VALUE!</v>
      </c>
      <c r="F1615" s="93"/>
      <c r="G1615" s="201" t="s">
        <v>304</v>
      </c>
      <c r="H1615" s="203"/>
      <c r="I1615" s="204"/>
      <c r="J1615" s="204"/>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200"/>
      <c r="F1616" s="93"/>
      <c r="G1616" s="202"/>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200"/>
      <c r="F1617" s="93"/>
      <c r="G1617" s="202"/>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200"/>
      <c r="F1618" s="93"/>
      <c r="G1618" s="202"/>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200"/>
      <c r="F1619" s="93"/>
      <c r="G1619" s="202"/>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200"/>
      <c r="F1620" s="93"/>
      <c r="G1620" s="202"/>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200"/>
      <c r="F1621" s="93"/>
      <c r="G1621" s="202"/>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200"/>
      <c r="F1622" s="93"/>
      <c r="G1622" s="202"/>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200"/>
      <c r="F1623" s="93"/>
      <c r="G1623" s="202"/>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200"/>
      <c r="F1624" s="93"/>
      <c r="G1624" s="202"/>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200"/>
      <c r="F1625" s="93"/>
      <c r="G1625" s="202"/>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200"/>
      <c r="F1626" s="93"/>
      <c r="G1626" s="202"/>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200"/>
      <c r="F1627" s="93"/>
      <c r="G1627" s="202"/>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200"/>
      <c r="F1628" s="93"/>
      <c r="G1628" s="202"/>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200"/>
      <c r="F1629" s="93"/>
      <c r="G1629" s="202"/>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200"/>
      <c r="F1630" s="136"/>
      <c r="G1630" s="202"/>
      <c r="H1630" s="205"/>
      <c r="I1630" s="205"/>
      <c r="J1630" s="206"/>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4" t="s">
        <v>10</v>
      </c>
      <c r="M1632" s="186"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8">
        <f t="shared" ref="E1633" si="5052">D1632</f>
        <v>1</v>
      </c>
      <c r="F1633" s="92"/>
      <c r="G1633" s="190" t="s">
        <v>1</v>
      </c>
      <c r="H1633" s="193" t="e">
        <f>INDEX('BASE FORMAÇÃO'!C:C,B1632+1)</f>
        <v>#VALUE!</v>
      </c>
      <c r="I1633" s="193"/>
      <c r="J1633" s="194"/>
      <c r="K1633" s="66"/>
      <c r="L1633" s="185"/>
      <c r="M1633" s="187"/>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9"/>
      <c r="F1634" s="93"/>
      <c r="G1634" s="191"/>
      <c r="H1634" s="195"/>
      <c r="I1634" s="195"/>
      <c r="J1634" s="196"/>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2"/>
      <c r="H1635" s="197"/>
      <c r="I1635" s="197"/>
      <c r="J1635" s="198"/>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9" t="e">
        <f t="shared" ref="E1636" si="5056">C1632</f>
        <v>#VALUE!</v>
      </c>
      <c r="F1636" s="93"/>
      <c r="G1636" s="201" t="s">
        <v>304</v>
      </c>
      <c r="H1636" s="203"/>
      <c r="I1636" s="204"/>
      <c r="J1636" s="204"/>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200"/>
      <c r="F1637" s="93"/>
      <c r="G1637" s="202"/>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200"/>
      <c r="F1638" s="93"/>
      <c r="G1638" s="202"/>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200"/>
      <c r="F1639" s="93"/>
      <c r="G1639" s="202"/>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200"/>
      <c r="F1640" s="93"/>
      <c r="G1640" s="202"/>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200"/>
      <c r="F1641" s="93"/>
      <c r="G1641" s="202"/>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200"/>
      <c r="F1642" s="93"/>
      <c r="G1642" s="202"/>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200"/>
      <c r="F1643" s="93"/>
      <c r="G1643" s="202"/>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200"/>
      <c r="F1644" s="93"/>
      <c r="G1644" s="202"/>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200"/>
      <c r="F1645" s="93"/>
      <c r="G1645" s="202"/>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200"/>
      <c r="F1646" s="93"/>
      <c r="G1646" s="202"/>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200"/>
      <c r="F1647" s="93"/>
      <c r="G1647" s="202"/>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200"/>
      <c r="F1648" s="93"/>
      <c r="G1648" s="202"/>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200"/>
      <c r="F1649" s="93"/>
      <c r="G1649" s="202"/>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200"/>
      <c r="F1650" s="93"/>
      <c r="G1650" s="202"/>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200"/>
      <c r="F1651" s="136"/>
      <c r="G1651" s="202"/>
      <c r="H1651" s="205"/>
      <c r="I1651" s="205"/>
      <c r="J1651" s="206"/>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4" t="s">
        <v>10</v>
      </c>
      <c r="M1653" s="186"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8">
        <f t="shared" ref="E1654" si="5118">D1653</f>
        <v>1</v>
      </c>
      <c r="F1654" s="92"/>
      <c r="G1654" s="190" t="s">
        <v>1</v>
      </c>
      <c r="H1654" s="193" t="e">
        <f>INDEX('BASE FORMAÇÃO'!C:C,B1653+1)</f>
        <v>#VALUE!</v>
      </c>
      <c r="I1654" s="193"/>
      <c r="J1654" s="194"/>
      <c r="K1654" s="66"/>
      <c r="L1654" s="185"/>
      <c r="M1654" s="187"/>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9"/>
      <c r="F1655" s="93"/>
      <c r="G1655" s="191"/>
      <c r="H1655" s="195"/>
      <c r="I1655" s="195"/>
      <c r="J1655" s="196"/>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2"/>
      <c r="H1656" s="197"/>
      <c r="I1656" s="197"/>
      <c r="J1656" s="198"/>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9" t="e">
        <f t="shared" ref="E1657" si="5122">C1653</f>
        <v>#VALUE!</v>
      </c>
      <c r="F1657" s="93"/>
      <c r="G1657" s="201" t="s">
        <v>304</v>
      </c>
      <c r="H1657" s="203"/>
      <c r="I1657" s="204"/>
      <c r="J1657" s="204"/>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200"/>
      <c r="F1658" s="93"/>
      <c r="G1658" s="202"/>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200"/>
      <c r="F1659" s="93"/>
      <c r="G1659" s="202"/>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200"/>
      <c r="F1660" s="93"/>
      <c r="G1660" s="202"/>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200"/>
      <c r="F1661" s="93"/>
      <c r="G1661" s="202"/>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200"/>
      <c r="F1662" s="93"/>
      <c r="G1662" s="202"/>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200"/>
      <c r="F1663" s="93"/>
      <c r="G1663" s="202"/>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200"/>
      <c r="F1664" s="93"/>
      <c r="G1664" s="202"/>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200"/>
      <c r="F1665" s="93"/>
      <c r="G1665" s="202"/>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200"/>
      <c r="F1666" s="93"/>
      <c r="G1666" s="202"/>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200"/>
      <c r="F1667" s="93"/>
      <c r="G1667" s="202"/>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200"/>
      <c r="F1668" s="93"/>
      <c r="G1668" s="202"/>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200"/>
      <c r="F1669" s="93"/>
      <c r="G1669" s="202"/>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200"/>
      <c r="F1670" s="93"/>
      <c r="G1670" s="202"/>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200"/>
      <c r="F1671" s="93"/>
      <c r="G1671" s="202"/>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200"/>
      <c r="F1672" s="136"/>
      <c r="G1672" s="202"/>
      <c r="H1672" s="205"/>
      <c r="I1672" s="205"/>
      <c r="J1672" s="206"/>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4" t="s">
        <v>10</v>
      </c>
      <c r="M1674" s="186"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8">
        <f t="shared" ref="E1675" si="5184">D1674</f>
        <v>1</v>
      </c>
      <c r="F1675" s="92"/>
      <c r="G1675" s="190" t="s">
        <v>1</v>
      </c>
      <c r="H1675" s="193" t="e">
        <f>INDEX('BASE FORMAÇÃO'!C:C,B1674+1)</f>
        <v>#VALUE!</v>
      </c>
      <c r="I1675" s="193"/>
      <c r="J1675" s="194"/>
      <c r="K1675" s="66"/>
      <c r="L1675" s="185"/>
      <c r="M1675" s="187"/>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9"/>
      <c r="F1676" s="93"/>
      <c r="G1676" s="191"/>
      <c r="H1676" s="195"/>
      <c r="I1676" s="195"/>
      <c r="J1676" s="196"/>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2"/>
      <c r="H1677" s="197"/>
      <c r="I1677" s="197"/>
      <c r="J1677" s="198"/>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9" t="e">
        <f t="shared" ref="E1678" si="5188">C1674</f>
        <v>#VALUE!</v>
      </c>
      <c r="F1678" s="93"/>
      <c r="G1678" s="201" t="s">
        <v>304</v>
      </c>
      <c r="H1678" s="203"/>
      <c r="I1678" s="204"/>
      <c r="J1678" s="204"/>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200"/>
      <c r="F1679" s="93"/>
      <c r="G1679" s="202"/>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200"/>
      <c r="F1680" s="93"/>
      <c r="G1680" s="202"/>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200"/>
      <c r="F1681" s="93"/>
      <c r="G1681" s="202"/>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200"/>
      <c r="F1682" s="93"/>
      <c r="G1682" s="202"/>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200"/>
      <c r="F1683" s="93"/>
      <c r="G1683" s="202"/>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200"/>
      <c r="F1684" s="93"/>
      <c r="G1684" s="202"/>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200"/>
      <c r="F1685" s="93"/>
      <c r="G1685" s="202"/>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200"/>
      <c r="F1686" s="93"/>
      <c r="G1686" s="202"/>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200"/>
      <c r="F1687" s="93"/>
      <c r="G1687" s="202"/>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200"/>
      <c r="F1688" s="93"/>
      <c r="G1688" s="202"/>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200"/>
      <c r="F1689" s="93"/>
      <c r="G1689" s="202"/>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200"/>
      <c r="F1690" s="93"/>
      <c r="G1690" s="202"/>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200"/>
      <c r="F1691" s="93"/>
      <c r="G1691" s="202"/>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200"/>
      <c r="F1692" s="93"/>
      <c r="G1692" s="202"/>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200"/>
      <c r="F1693" s="136"/>
      <c r="G1693" s="202"/>
      <c r="H1693" s="205"/>
      <c r="I1693" s="205"/>
      <c r="J1693" s="206"/>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4" t="s">
        <v>10</v>
      </c>
      <c r="M1695" s="186"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8">
        <f t="shared" ref="E1696" si="5250">D1695</f>
        <v>1</v>
      </c>
      <c r="F1696" s="92"/>
      <c r="G1696" s="190" t="s">
        <v>1</v>
      </c>
      <c r="H1696" s="193" t="e">
        <f>INDEX('BASE FORMAÇÃO'!C:C,B1695+1)</f>
        <v>#VALUE!</v>
      </c>
      <c r="I1696" s="193"/>
      <c r="J1696" s="194"/>
      <c r="K1696" s="66"/>
      <c r="L1696" s="185"/>
      <c r="M1696" s="187"/>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9"/>
      <c r="F1697" s="93"/>
      <c r="G1697" s="191"/>
      <c r="H1697" s="195"/>
      <c r="I1697" s="195"/>
      <c r="J1697" s="196"/>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2"/>
      <c r="H1698" s="197"/>
      <c r="I1698" s="197"/>
      <c r="J1698" s="198"/>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9" t="e">
        <f t="shared" ref="E1699" si="5254">C1695</f>
        <v>#VALUE!</v>
      </c>
      <c r="F1699" s="93"/>
      <c r="G1699" s="201" t="s">
        <v>304</v>
      </c>
      <c r="H1699" s="203"/>
      <c r="I1699" s="204"/>
      <c r="J1699" s="204"/>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200"/>
      <c r="F1700" s="93"/>
      <c r="G1700" s="202"/>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200"/>
      <c r="F1701" s="93"/>
      <c r="G1701" s="202"/>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200"/>
      <c r="F1702" s="93"/>
      <c r="G1702" s="202"/>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200"/>
      <c r="F1703" s="93"/>
      <c r="G1703" s="202"/>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200"/>
      <c r="F1704" s="93"/>
      <c r="G1704" s="202"/>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200"/>
      <c r="F1705" s="93"/>
      <c r="G1705" s="202"/>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200"/>
      <c r="F1706" s="93"/>
      <c r="G1706" s="202"/>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200"/>
      <c r="F1707" s="93"/>
      <c r="G1707" s="202"/>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200"/>
      <c r="F1708" s="93"/>
      <c r="G1708" s="202"/>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200"/>
      <c r="F1709" s="93"/>
      <c r="G1709" s="202"/>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200"/>
      <c r="F1710" s="93"/>
      <c r="G1710" s="202"/>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200"/>
      <c r="F1711" s="93"/>
      <c r="G1711" s="202"/>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200"/>
      <c r="F1712" s="93"/>
      <c r="G1712" s="202"/>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200"/>
      <c r="F1713" s="93"/>
      <c r="G1713" s="202"/>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200"/>
      <c r="F1714" s="136"/>
      <c r="G1714" s="202"/>
      <c r="H1714" s="205"/>
      <c r="I1714" s="205"/>
      <c r="J1714" s="206"/>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4" t="s">
        <v>10</v>
      </c>
      <c r="M1716" s="186"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8">
        <f t="shared" ref="E1717" si="5316">D1716</f>
        <v>1</v>
      </c>
      <c r="F1717" s="92"/>
      <c r="G1717" s="190" t="s">
        <v>1</v>
      </c>
      <c r="H1717" s="193" t="e">
        <f>INDEX('BASE FORMAÇÃO'!C:C,B1716+1)</f>
        <v>#VALUE!</v>
      </c>
      <c r="I1717" s="193"/>
      <c r="J1717" s="194"/>
      <c r="K1717" s="66"/>
      <c r="L1717" s="185"/>
      <c r="M1717" s="187"/>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9"/>
      <c r="F1718" s="93"/>
      <c r="G1718" s="191"/>
      <c r="H1718" s="195"/>
      <c r="I1718" s="195"/>
      <c r="J1718" s="196"/>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2"/>
      <c r="H1719" s="197"/>
      <c r="I1719" s="197"/>
      <c r="J1719" s="198"/>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9" t="e">
        <f t="shared" ref="E1720" si="5320">C1716</f>
        <v>#VALUE!</v>
      </c>
      <c r="F1720" s="93"/>
      <c r="G1720" s="201" t="s">
        <v>304</v>
      </c>
      <c r="H1720" s="203"/>
      <c r="I1720" s="204"/>
      <c r="J1720" s="204"/>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200"/>
      <c r="F1721" s="93"/>
      <c r="G1721" s="202"/>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200"/>
      <c r="F1722" s="93"/>
      <c r="G1722" s="202"/>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200"/>
      <c r="F1723" s="93"/>
      <c r="G1723" s="202"/>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200"/>
      <c r="F1724" s="93"/>
      <c r="G1724" s="202"/>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200"/>
      <c r="F1725" s="93"/>
      <c r="G1725" s="202"/>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200"/>
      <c r="F1726" s="93"/>
      <c r="G1726" s="202"/>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200"/>
      <c r="F1727" s="93"/>
      <c r="G1727" s="202"/>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200"/>
      <c r="F1728" s="93"/>
      <c r="G1728" s="202"/>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200"/>
      <c r="F1729" s="93"/>
      <c r="G1729" s="202"/>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200"/>
      <c r="F1730" s="93"/>
      <c r="G1730" s="202"/>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200"/>
      <c r="F1731" s="93"/>
      <c r="G1731" s="202"/>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200"/>
      <c r="F1732" s="93"/>
      <c r="G1732" s="202"/>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200"/>
      <c r="F1733" s="93"/>
      <c r="G1733" s="202"/>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200"/>
      <c r="F1734" s="93"/>
      <c r="G1734" s="202"/>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200"/>
      <c r="F1735" s="136"/>
      <c r="G1735" s="202"/>
      <c r="H1735" s="205"/>
      <c r="I1735" s="205"/>
      <c r="J1735" s="206"/>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4" t="s">
        <v>10</v>
      </c>
      <c r="M1737" s="186"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8">
        <f t="shared" ref="E1738" si="5382">D1737</f>
        <v>1</v>
      </c>
      <c r="F1738" s="92"/>
      <c r="G1738" s="190" t="s">
        <v>1</v>
      </c>
      <c r="H1738" s="193" t="e">
        <f>INDEX('BASE FORMAÇÃO'!C:C,B1737+1)</f>
        <v>#VALUE!</v>
      </c>
      <c r="I1738" s="193"/>
      <c r="J1738" s="194"/>
      <c r="K1738" s="66"/>
      <c r="L1738" s="185"/>
      <c r="M1738" s="187"/>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9"/>
      <c r="F1739" s="93"/>
      <c r="G1739" s="191"/>
      <c r="H1739" s="195"/>
      <c r="I1739" s="195"/>
      <c r="J1739" s="196"/>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2"/>
      <c r="H1740" s="197"/>
      <c r="I1740" s="197"/>
      <c r="J1740" s="198"/>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9" t="e">
        <f t="shared" ref="E1741" si="5386">C1737</f>
        <v>#VALUE!</v>
      </c>
      <c r="F1741" s="93"/>
      <c r="G1741" s="201" t="s">
        <v>304</v>
      </c>
      <c r="H1741" s="203"/>
      <c r="I1741" s="204"/>
      <c r="J1741" s="204"/>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200"/>
      <c r="F1742" s="93"/>
      <c r="G1742" s="202"/>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200"/>
      <c r="F1743" s="93"/>
      <c r="G1743" s="202"/>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200"/>
      <c r="F1744" s="93"/>
      <c r="G1744" s="202"/>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200"/>
      <c r="F1745" s="93"/>
      <c r="G1745" s="202"/>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200"/>
      <c r="F1746" s="93"/>
      <c r="G1746" s="202"/>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200"/>
      <c r="F1747" s="93"/>
      <c r="G1747" s="202"/>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200"/>
      <c r="F1748" s="93"/>
      <c r="G1748" s="202"/>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200"/>
      <c r="F1749" s="93"/>
      <c r="G1749" s="202"/>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200"/>
      <c r="F1750" s="93"/>
      <c r="G1750" s="202"/>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200"/>
      <c r="F1751" s="93"/>
      <c r="G1751" s="202"/>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200"/>
      <c r="F1752" s="93"/>
      <c r="G1752" s="202"/>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200"/>
      <c r="F1753" s="93"/>
      <c r="G1753" s="202"/>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200"/>
      <c r="F1754" s="93"/>
      <c r="G1754" s="202"/>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200"/>
      <c r="F1755" s="93"/>
      <c r="G1755" s="202"/>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200"/>
      <c r="F1756" s="136"/>
      <c r="G1756" s="202"/>
      <c r="H1756" s="205"/>
      <c r="I1756" s="205"/>
      <c r="J1756" s="206"/>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4" t="s">
        <v>10</v>
      </c>
      <c r="M1758" s="186"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8">
        <f t="shared" ref="E1759" si="5448">D1758</f>
        <v>1</v>
      </c>
      <c r="F1759" s="92"/>
      <c r="G1759" s="190" t="s">
        <v>1</v>
      </c>
      <c r="H1759" s="193" t="e">
        <f>INDEX('BASE FORMAÇÃO'!C:C,B1758+1)</f>
        <v>#VALUE!</v>
      </c>
      <c r="I1759" s="193"/>
      <c r="J1759" s="194"/>
      <c r="K1759" s="66"/>
      <c r="L1759" s="185"/>
      <c r="M1759" s="187"/>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9"/>
      <c r="F1760" s="93"/>
      <c r="G1760" s="191"/>
      <c r="H1760" s="195"/>
      <c r="I1760" s="195"/>
      <c r="J1760" s="196"/>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2"/>
      <c r="H1761" s="197"/>
      <c r="I1761" s="197"/>
      <c r="J1761" s="198"/>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9" t="e">
        <f t="shared" ref="E1762" si="5452">C1758</f>
        <v>#VALUE!</v>
      </c>
      <c r="F1762" s="93"/>
      <c r="G1762" s="201" t="s">
        <v>304</v>
      </c>
      <c r="H1762" s="203"/>
      <c r="I1762" s="204"/>
      <c r="J1762" s="204"/>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200"/>
      <c r="F1763" s="93"/>
      <c r="G1763" s="202"/>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200"/>
      <c r="F1764" s="93"/>
      <c r="G1764" s="202"/>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200"/>
      <c r="F1765" s="93"/>
      <c r="G1765" s="202"/>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200"/>
      <c r="F1766" s="93"/>
      <c r="G1766" s="202"/>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200"/>
      <c r="F1767" s="93"/>
      <c r="G1767" s="202"/>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200"/>
      <c r="F1768" s="93"/>
      <c r="G1768" s="202"/>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200"/>
      <c r="F1769" s="93"/>
      <c r="G1769" s="202"/>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200"/>
      <c r="F1770" s="93"/>
      <c r="G1770" s="202"/>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200"/>
      <c r="F1771" s="93"/>
      <c r="G1771" s="202"/>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200"/>
      <c r="F1772" s="93"/>
      <c r="G1772" s="202"/>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200"/>
      <c r="F1773" s="93"/>
      <c r="G1773" s="202"/>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200"/>
      <c r="F1774" s="93"/>
      <c r="G1774" s="202"/>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200"/>
      <c r="F1775" s="93"/>
      <c r="G1775" s="202"/>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200"/>
      <c r="F1776" s="93"/>
      <c r="G1776" s="202"/>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200"/>
      <c r="F1777" s="136"/>
      <c r="G1777" s="202"/>
      <c r="H1777" s="205"/>
      <c r="I1777" s="205"/>
      <c r="J1777" s="206"/>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4" t="s">
        <v>10</v>
      </c>
      <c r="M1779" s="186"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8">
        <f t="shared" ref="E1780" si="5514">D1779</f>
        <v>1</v>
      </c>
      <c r="F1780" s="92"/>
      <c r="G1780" s="190" t="s">
        <v>1</v>
      </c>
      <c r="H1780" s="193" t="e">
        <f>INDEX('BASE FORMAÇÃO'!C:C,B1779+1)</f>
        <v>#VALUE!</v>
      </c>
      <c r="I1780" s="193"/>
      <c r="J1780" s="194"/>
      <c r="K1780" s="66"/>
      <c r="L1780" s="185"/>
      <c r="M1780" s="187"/>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9"/>
      <c r="F1781" s="93"/>
      <c r="G1781" s="191"/>
      <c r="H1781" s="195"/>
      <c r="I1781" s="195"/>
      <c r="J1781" s="196"/>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2"/>
      <c r="H1782" s="197"/>
      <c r="I1782" s="197"/>
      <c r="J1782" s="198"/>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9" t="e">
        <f t="shared" ref="E1783" si="5518">C1779</f>
        <v>#VALUE!</v>
      </c>
      <c r="F1783" s="93"/>
      <c r="G1783" s="201" t="s">
        <v>304</v>
      </c>
      <c r="H1783" s="203"/>
      <c r="I1783" s="204"/>
      <c r="J1783" s="204"/>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200"/>
      <c r="F1784" s="93"/>
      <c r="G1784" s="202"/>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200"/>
      <c r="F1785" s="93"/>
      <c r="G1785" s="202"/>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200"/>
      <c r="F1786" s="93"/>
      <c r="G1786" s="202"/>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200"/>
      <c r="F1787" s="93"/>
      <c r="G1787" s="202"/>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200"/>
      <c r="F1788" s="93"/>
      <c r="G1788" s="202"/>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200"/>
      <c r="F1789" s="93"/>
      <c r="G1789" s="202"/>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200"/>
      <c r="F1790" s="93"/>
      <c r="G1790" s="202"/>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200"/>
      <c r="F1791" s="93"/>
      <c r="G1791" s="202"/>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200"/>
      <c r="F1792" s="93"/>
      <c r="G1792" s="202"/>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200"/>
      <c r="F1793" s="93"/>
      <c r="G1793" s="202"/>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200"/>
      <c r="F1794" s="93"/>
      <c r="G1794" s="202"/>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200"/>
      <c r="F1795" s="93"/>
      <c r="G1795" s="202"/>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200"/>
      <c r="F1796" s="93"/>
      <c r="G1796" s="202"/>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200"/>
      <c r="F1797" s="93"/>
      <c r="G1797" s="202"/>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200"/>
      <c r="F1798" s="136"/>
      <c r="G1798" s="202"/>
      <c r="H1798" s="205"/>
      <c r="I1798" s="205"/>
      <c r="J1798" s="206"/>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4" t="s">
        <v>10</v>
      </c>
      <c r="M1800" s="186"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8">
        <f t="shared" ref="E1801" si="5580">D1800</f>
        <v>1</v>
      </c>
      <c r="F1801" s="92"/>
      <c r="G1801" s="190" t="s">
        <v>1</v>
      </c>
      <c r="H1801" s="193" t="e">
        <f>INDEX('BASE FORMAÇÃO'!C:C,B1800+1)</f>
        <v>#VALUE!</v>
      </c>
      <c r="I1801" s="193"/>
      <c r="J1801" s="194"/>
      <c r="K1801" s="66"/>
      <c r="L1801" s="185"/>
      <c r="M1801" s="187"/>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9"/>
      <c r="F1802" s="93"/>
      <c r="G1802" s="191"/>
      <c r="H1802" s="195"/>
      <c r="I1802" s="195"/>
      <c r="J1802" s="196"/>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2"/>
      <c r="H1803" s="197"/>
      <c r="I1803" s="197"/>
      <c r="J1803" s="198"/>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9" t="e">
        <f t="shared" ref="E1804" si="5584">C1800</f>
        <v>#VALUE!</v>
      </c>
      <c r="F1804" s="93"/>
      <c r="G1804" s="201" t="s">
        <v>304</v>
      </c>
      <c r="H1804" s="203"/>
      <c r="I1804" s="204"/>
      <c r="J1804" s="204"/>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200"/>
      <c r="F1805" s="93"/>
      <c r="G1805" s="202"/>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200"/>
      <c r="F1806" s="93"/>
      <c r="G1806" s="202"/>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200"/>
      <c r="F1807" s="93"/>
      <c r="G1807" s="202"/>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200"/>
      <c r="F1808" s="93"/>
      <c r="G1808" s="202"/>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200"/>
      <c r="F1809" s="93"/>
      <c r="G1809" s="202"/>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200"/>
      <c r="F1810" s="93"/>
      <c r="G1810" s="202"/>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200"/>
      <c r="F1811" s="93"/>
      <c r="G1811" s="202"/>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200"/>
      <c r="F1812" s="93"/>
      <c r="G1812" s="202"/>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200"/>
      <c r="F1813" s="93"/>
      <c r="G1813" s="202"/>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200"/>
      <c r="F1814" s="93"/>
      <c r="G1814" s="202"/>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200"/>
      <c r="F1815" s="93"/>
      <c r="G1815" s="202"/>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200"/>
      <c r="F1816" s="93"/>
      <c r="G1816" s="202"/>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200"/>
      <c r="F1817" s="93"/>
      <c r="G1817" s="202"/>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200"/>
      <c r="F1818" s="93"/>
      <c r="G1818" s="202"/>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200"/>
      <c r="F1819" s="136"/>
      <c r="G1819" s="202"/>
      <c r="H1819" s="205"/>
      <c r="I1819" s="205"/>
      <c r="J1819" s="206"/>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4" t="s">
        <v>10</v>
      </c>
      <c r="M1821" s="186"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8">
        <f t="shared" ref="E1822" si="5646">D1821</f>
        <v>1</v>
      </c>
      <c r="F1822" s="92"/>
      <c r="G1822" s="190" t="s">
        <v>1</v>
      </c>
      <c r="H1822" s="193" t="e">
        <f>INDEX('BASE FORMAÇÃO'!C:C,B1821+1)</f>
        <v>#VALUE!</v>
      </c>
      <c r="I1822" s="193"/>
      <c r="J1822" s="194"/>
      <c r="K1822" s="66"/>
      <c r="L1822" s="185"/>
      <c r="M1822" s="187"/>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9"/>
      <c r="F1823" s="93"/>
      <c r="G1823" s="191"/>
      <c r="H1823" s="195"/>
      <c r="I1823" s="195"/>
      <c r="J1823" s="196"/>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2"/>
      <c r="H1824" s="197"/>
      <c r="I1824" s="197"/>
      <c r="J1824" s="198"/>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9" t="e">
        <f t="shared" ref="E1825" si="5650">C1821</f>
        <v>#VALUE!</v>
      </c>
      <c r="F1825" s="93"/>
      <c r="G1825" s="201" t="s">
        <v>304</v>
      </c>
      <c r="H1825" s="203"/>
      <c r="I1825" s="204"/>
      <c r="J1825" s="204"/>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200"/>
      <c r="F1826" s="93"/>
      <c r="G1826" s="202"/>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200"/>
      <c r="F1827" s="93"/>
      <c r="G1827" s="202"/>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200"/>
      <c r="F1828" s="93"/>
      <c r="G1828" s="202"/>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200"/>
      <c r="F1829" s="93"/>
      <c r="G1829" s="202"/>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200"/>
      <c r="F1830" s="93"/>
      <c r="G1830" s="202"/>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200"/>
      <c r="F1831" s="93"/>
      <c r="G1831" s="202"/>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200"/>
      <c r="F1832" s="93"/>
      <c r="G1832" s="202"/>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200"/>
      <c r="F1833" s="93"/>
      <c r="G1833" s="202"/>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200"/>
      <c r="F1834" s="93"/>
      <c r="G1834" s="202"/>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200"/>
      <c r="F1835" s="93"/>
      <c r="G1835" s="202"/>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200"/>
      <c r="F1836" s="93"/>
      <c r="G1836" s="202"/>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200"/>
      <c r="F1837" s="93"/>
      <c r="G1837" s="202"/>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200"/>
      <c r="F1838" s="93"/>
      <c r="G1838" s="202"/>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200"/>
      <c r="F1839" s="93"/>
      <c r="G1839" s="202"/>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200"/>
      <c r="F1840" s="136"/>
      <c r="G1840" s="202"/>
      <c r="H1840" s="205"/>
      <c r="I1840" s="205"/>
      <c r="J1840" s="206"/>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4" t="s">
        <v>10</v>
      </c>
      <c r="M1842" s="186"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8">
        <f t="shared" ref="E1843" si="5712">D1842</f>
        <v>1</v>
      </c>
      <c r="F1843" s="92"/>
      <c r="G1843" s="190" t="s">
        <v>1</v>
      </c>
      <c r="H1843" s="193" t="e">
        <f>INDEX('BASE FORMAÇÃO'!C:C,B1842+1)</f>
        <v>#VALUE!</v>
      </c>
      <c r="I1843" s="193"/>
      <c r="J1843" s="194"/>
      <c r="K1843" s="66"/>
      <c r="L1843" s="185"/>
      <c r="M1843" s="187"/>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9"/>
      <c r="F1844" s="93"/>
      <c r="G1844" s="191"/>
      <c r="H1844" s="195"/>
      <c r="I1844" s="195"/>
      <c r="J1844" s="196"/>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2"/>
      <c r="H1845" s="197"/>
      <c r="I1845" s="197"/>
      <c r="J1845" s="198"/>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9" t="e">
        <f t="shared" ref="E1846" si="5716">C1842</f>
        <v>#VALUE!</v>
      </c>
      <c r="F1846" s="93"/>
      <c r="G1846" s="201" t="s">
        <v>304</v>
      </c>
      <c r="H1846" s="203"/>
      <c r="I1846" s="204"/>
      <c r="J1846" s="204"/>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200"/>
      <c r="F1847" s="93"/>
      <c r="G1847" s="202"/>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200"/>
      <c r="F1848" s="93"/>
      <c r="G1848" s="202"/>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200"/>
      <c r="F1849" s="93"/>
      <c r="G1849" s="202"/>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200"/>
      <c r="F1850" s="93"/>
      <c r="G1850" s="202"/>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200"/>
      <c r="F1851" s="93"/>
      <c r="G1851" s="202"/>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200"/>
      <c r="F1852" s="93"/>
      <c r="G1852" s="202"/>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200"/>
      <c r="F1853" s="93"/>
      <c r="G1853" s="202"/>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200"/>
      <c r="F1854" s="93"/>
      <c r="G1854" s="202"/>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200"/>
      <c r="F1855" s="93"/>
      <c r="G1855" s="202"/>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200"/>
      <c r="F1856" s="93"/>
      <c r="G1856" s="202"/>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200"/>
      <c r="F1857" s="93"/>
      <c r="G1857" s="202"/>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200"/>
      <c r="F1858" s="93"/>
      <c r="G1858" s="202"/>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200"/>
      <c r="F1859" s="93"/>
      <c r="G1859" s="202"/>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200"/>
      <c r="F1860" s="93"/>
      <c r="G1860" s="202"/>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200"/>
      <c r="F1861" s="136"/>
      <c r="G1861" s="202"/>
      <c r="H1861" s="205"/>
      <c r="I1861" s="205"/>
      <c r="J1861" s="206"/>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4" t="s">
        <v>10</v>
      </c>
      <c r="M1863" s="186"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8">
        <f t="shared" ref="E1864" si="5778">D1863</f>
        <v>1</v>
      </c>
      <c r="F1864" s="92"/>
      <c r="G1864" s="190" t="s">
        <v>1</v>
      </c>
      <c r="H1864" s="193" t="e">
        <f>INDEX('BASE FORMAÇÃO'!C:C,B1863+1)</f>
        <v>#VALUE!</v>
      </c>
      <c r="I1864" s="193"/>
      <c r="J1864" s="194"/>
      <c r="K1864" s="66"/>
      <c r="L1864" s="185"/>
      <c r="M1864" s="187"/>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9"/>
      <c r="F1865" s="93"/>
      <c r="G1865" s="191"/>
      <c r="H1865" s="195"/>
      <c r="I1865" s="195"/>
      <c r="J1865" s="196"/>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2"/>
      <c r="H1866" s="197"/>
      <c r="I1866" s="197"/>
      <c r="J1866" s="198"/>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9" t="e">
        <f t="shared" ref="E1867" si="5782">C1863</f>
        <v>#VALUE!</v>
      </c>
      <c r="F1867" s="93"/>
      <c r="G1867" s="201" t="s">
        <v>304</v>
      </c>
      <c r="H1867" s="203"/>
      <c r="I1867" s="204"/>
      <c r="J1867" s="204"/>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200"/>
      <c r="F1868" s="93"/>
      <c r="G1868" s="202"/>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200"/>
      <c r="F1869" s="93"/>
      <c r="G1869" s="202"/>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200"/>
      <c r="F1870" s="93"/>
      <c r="G1870" s="202"/>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200"/>
      <c r="F1871" s="93"/>
      <c r="G1871" s="202"/>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200"/>
      <c r="F1872" s="93"/>
      <c r="G1872" s="202"/>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200"/>
      <c r="F1873" s="93"/>
      <c r="G1873" s="202"/>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200"/>
      <c r="F1874" s="93"/>
      <c r="G1874" s="202"/>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200"/>
      <c r="F1875" s="93"/>
      <c r="G1875" s="202"/>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200"/>
      <c r="F1876" s="93"/>
      <c r="G1876" s="202"/>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200"/>
      <c r="F1877" s="93"/>
      <c r="G1877" s="202"/>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200"/>
      <c r="F1878" s="93"/>
      <c r="G1878" s="202"/>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200"/>
      <c r="F1879" s="93"/>
      <c r="G1879" s="202"/>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200"/>
      <c r="F1880" s="93"/>
      <c r="G1880" s="202"/>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200"/>
      <c r="F1881" s="93"/>
      <c r="G1881" s="202"/>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200"/>
      <c r="F1882" s="136"/>
      <c r="G1882" s="202"/>
      <c r="H1882" s="205"/>
      <c r="I1882" s="205"/>
      <c r="J1882" s="206"/>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4" t="s">
        <v>10</v>
      </c>
      <c r="M1884" s="186"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8">
        <f t="shared" ref="E1885" si="5844">D1884</f>
        <v>1</v>
      </c>
      <c r="F1885" s="92"/>
      <c r="G1885" s="190" t="s">
        <v>1</v>
      </c>
      <c r="H1885" s="193" t="e">
        <f>INDEX('BASE FORMAÇÃO'!C:C,B1884+1)</f>
        <v>#VALUE!</v>
      </c>
      <c r="I1885" s="193"/>
      <c r="J1885" s="194"/>
      <c r="K1885" s="66"/>
      <c r="L1885" s="185"/>
      <c r="M1885" s="187"/>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9"/>
      <c r="F1886" s="93"/>
      <c r="G1886" s="191"/>
      <c r="H1886" s="195"/>
      <c r="I1886" s="195"/>
      <c r="J1886" s="196"/>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2"/>
      <c r="H1887" s="197"/>
      <c r="I1887" s="197"/>
      <c r="J1887" s="198"/>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9" t="e">
        <f t="shared" ref="E1888" si="5848">C1884</f>
        <v>#VALUE!</v>
      </c>
      <c r="F1888" s="93"/>
      <c r="G1888" s="201" t="s">
        <v>304</v>
      </c>
      <c r="H1888" s="203"/>
      <c r="I1888" s="204"/>
      <c r="J1888" s="204"/>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200"/>
      <c r="F1889" s="93"/>
      <c r="G1889" s="202"/>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200"/>
      <c r="F1890" s="93"/>
      <c r="G1890" s="202"/>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200"/>
      <c r="F1891" s="93"/>
      <c r="G1891" s="202"/>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200"/>
      <c r="F1892" s="93"/>
      <c r="G1892" s="202"/>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200"/>
      <c r="F1893" s="93"/>
      <c r="G1893" s="202"/>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200"/>
      <c r="F1894" s="93"/>
      <c r="G1894" s="202"/>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200"/>
      <c r="F1895" s="93"/>
      <c r="G1895" s="202"/>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200"/>
      <c r="F1896" s="93"/>
      <c r="G1896" s="202"/>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200"/>
      <c r="F1897" s="93"/>
      <c r="G1897" s="202"/>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200"/>
      <c r="F1898" s="93"/>
      <c r="G1898" s="202"/>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200"/>
      <c r="F1899" s="93"/>
      <c r="G1899" s="202"/>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200"/>
      <c r="F1900" s="93"/>
      <c r="G1900" s="202"/>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200"/>
      <c r="F1901" s="93"/>
      <c r="G1901" s="202"/>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200"/>
      <c r="F1902" s="93"/>
      <c r="G1902" s="202"/>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200"/>
      <c r="F1903" s="136"/>
      <c r="G1903" s="202"/>
      <c r="H1903" s="205"/>
      <c r="I1903" s="205"/>
      <c r="J1903" s="206"/>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4" t="s">
        <v>10</v>
      </c>
      <c r="M1905" s="186"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8">
        <f t="shared" ref="E1906" si="5910">D1905</f>
        <v>1</v>
      </c>
      <c r="F1906" s="92"/>
      <c r="G1906" s="190" t="s">
        <v>1</v>
      </c>
      <c r="H1906" s="193" t="e">
        <f>INDEX('BASE FORMAÇÃO'!C:C,B1905+1)</f>
        <v>#VALUE!</v>
      </c>
      <c r="I1906" s="193"/>
      <c r="J1906" s="194"/>
      <c r="K1906" s="66"/>
      <c r="L1906" s="185"/>
      <c r="M1906" s="187"/>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9"/>
      <c r="F1907" s="93"/>
      <c r="G1907" s="191"/>
      <c r="H1907" s="195"/>
      <c r="I1907" s="195"/>
      <c r="J1907" s="196"/>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2"/>
      <c r="H1908" s="197"/>
      <c r="I1908" s="197"/>
      <c r="J1908" s="198"/>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9" t="e">
        <f t="shared" ref="E1909" si="5914">C1905</f>
        <v>#VALUE!</v>
      </c>
      <c r="F1909" s="93"/>
      <c r="G1909" s="201" t="s">
        <v>304</v>
      </c>
      <c r="H1909" s="203"/>
      <c r="I1909" s="204"/>
      <c r="J1909" s="204"/>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200"/>
      <c r="F1910" s="93"/>
      <c r="G1910" s="202"/>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200"/>
      <c r="F1911" s="93"/>
      <c r="G1911" s="202"/>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200"/>
      <c r="F1912" s="93"/>
      <c r="G1912" s="202"/>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200"/>
      <c r="F1913" s="93"/>
      <c r="G1913" s="202"/>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200"/>
      <c r="F1914" s="93"/>
      <c r="G1914" s="202"/>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200"/>
      <c r="F1915" s="93"/>
      <c r="G1915" s="202"/>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200"/>
      <c r="F1916" s="93"/>
      <c r="G1916" s="202"/>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200"/>
      <c r="F1917" s="93"/>
      <c r="G1917" s="202"/>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200"/>
      <c r="F1918" s="93"/>
      <c r="G1918" s="202"/>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200"/>
      <c r="F1919" s="93"/>
      <c r="G1919" s="202"/>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200"/>
      <c r="F1920" s="93"/>
      <c r="G1920" s="202"/>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200"/>
      <c r="F1921" s="93"/>
      <c r="G1921" s="202"/>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200"/>
      <c r="F1922" s="93"/>
      <c r="G1922" s="202"/>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200"/>
      <c r="F1923" s="93"/>
      <c r="G1923" s="202"/>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200"/>
      <c r="F1924" s="136"/>
      <c r="G1924" s="202"/>
      <c r="H1924" s="205"/>
      <c r="I1924" s="205"/>
      <c r="J1924" s="206"/>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4" t="s">
        <v>10</v>
      </c>
      <c r="M1926" s="186"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8">
        <f t="shared" ref="E1927" si="5976">D1926</f>
        <v>1</v>
      </c>
      <c r="F1927" s="92"/>
      <c r="G1927" s="190" t="s">
        <v>1</v>
      </c>
      <c r="H1927" s="193" t="e">
        <f>INDEX('BASE FORMAÇÃO'!C:C,B1926+1)</f>
        <v>#VALUE!</v>
      </c>
      <c r="I1927" s="193"/>
      <c r="J1927" s="194"/>
      <c r="K1927" s="66"/>
      <c r="L1927" s="185"/>
      <c r="M1927" s="187"/>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9"/>
      <c r="F1928" s="93"/>
      <c r="G1928" s="191"/>
      <c r="H1928" s="195"/>
      <c r="I1928" s="195"/>
      <c r="J1928" s="196"/>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2"/>
      <c r="H1929" s="197"/>
      <c r="I1929" s="197"/>
      <c r="J1929" s="198"/>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9" t="e">
        <f t="shared" ref="E1930" si="5980">C1926</f>
        <v>#VALUE!</v>
      </c>
      <c r="F1930" s="93"/>
      <c r="G1930" s="201" t="s">
        <v>304</v>
      </c>
      <c r="H1930" s="203"/>
      <c r="I1930" s="204"/>
      <c r="J1930" s="204"/>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200"/>
      <c r="F1931" s="93"/>
      <c r="G1931" s="202"/>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200"/>
      <c r="F1932" s="93"/>
      <c r="G1932" s="202"/>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200"/>
      <c r="F1933" s="93"/>
      <c r="G1933" s="202"/>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200"/>
      <c r="F1934" s="93"/>
      <c r="G1934" s="202"/>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200"/>
      <c r="F1935" s="93"/>
      <c r="G1935" s="202"/>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200"/>
      <c r="F1936" s="93"/>
      <c r="G1936" s="202"/>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200"/>
      <c r="F1937" s="93"/>
      <c r="G1937" s="202"/>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200"/>
      <c r="F1938" s="93"/>
      <c r="G1938" s="202"/>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200"/>
      <c r="F1939" s="93"/>
      <c r="G1939" s="202"/>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200"/>
      <c r="F1940" s="93"/>
      <c r="G1940" s="202"/>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200"/>
      <c r="F1941" s="93"/>
      <c r="G1941" s="202"/>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200"/>
      <c r="F1942" s="93"/>
      <c r="G1942" s="202"/>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200"/>
      <c r="F1943" s="93"/>
      <c r="G1943" s="202"/>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200"/>
      <c r="F1944" s="93"/>
      <c r="G1944" s="202"/>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200"/>
      <c r="F1945" s="136"/>
      <c r="G1945" s="202"/>
      <c r="H1945" s="205"/>
      <c r="I1945" s="205"/>
      <c r="J1945" s="206"/>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4" t="s">
        <v>10</v>
      </c>
      <c r="M1947" s="186"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8">
        <f t="shared" ref="E1948" si="6042">D1947</f>
        <v>1</v>
      </c>
      <c r="F1948" s="92"/>
      <c r="G1948" s="190" t="s">
        <v>1</v>
      </c>
      <c r="H1948" s="193" t="e">
        <f>INDEX('BASE FORMAÇÃO'!C:C,B1947+1)</f>
        <v>#VALUE!</v>
      </c>
      <c r="I1948" s="193"/>
      <c r="J1948" s="194"/>
      <c r="K1948" s="66"/>
      <c r="L1948" s="185"/>
      <c r="M1948" s="187"/>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9"/>
      <c r="F1949" s="93"/>
      <c r="G1949" s="191"/>
      <c r="H1949" s="195"/>
      <c r="I1949" s="195"/>
      <c r="J1949" s="196"/>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2"/>
      <c r="H1950" s="197"/>
      <c r="I1950" s="197"/>
      <c r="J1950" s="198"/>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9" t="e">
        <f t="shared" ref="E1951" si="6046">C1947</f>
        <v>#VALUE!</v>
      </c>
      <c r="F1951" s="93"/>
      <c r="G1951" s="201" t="s">
        <v>304</v>
      </c>
      <c r="H1951" s="203"/>
      <c r="I1951" s="204"/>
      <c r="J1951" s="204"/>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200"/>
      <c r="F1952" s="93"/>
      <c r="G1952" s="202"/>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200"/>
      <c r="F1953" s="93"/>
      <c r="G1953" s="202"/>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200"/>
      <c r="F1954" s="93"/>
      <c r="G1954" s="202"/>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200"/>
      <c r="F1955" s="93"/>
      <c r="G1955" s="202"/>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200"/>
      <c r="F1956" s="93"/>
      <c r="G1956" s="202"/>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200"/>
      <c r="F1957" s="93"/>
      <c r="G1957" s="202"/>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200"/>
      <c r="F1958" s="93"/>
      <c r="G1958" s="202"/>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200"/>
      <c r="F1959" s="93"/>
      <c r="G1959" s="202"/>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200"/>
      <c r="F1960" s="93"/>
      <c r="G1960" s="202"/>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200"/>
      <c r="F1961" s="93"/>
      <c r="G1961" s="202"/>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200"/>
      <c r="F1962" s="93"/>
      <c r="G1962" s="202"/>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200"/>
      <c r="F1963" s="93"/>
      <c r="G1963" s="202"/>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200"/>
      <c r="F1964" s="93"/>
      <c r="G1964" s="202"/>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200"/>
      <c r="F1965" s="93"/>
      <c r="G1965" s="202"/>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200"/>
      <c r="F1966" s="136"/>
      <c r="G1966" s="202"/>
      <c r="H1966" s="205"/>
      <c r="I1966" s="205"/>
      <c r="J1966" s="206"/>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4" t="s">
        <v>10</v>
      </c>
      <c r="M1968" s="186"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8">
        <f t="shared" ref="E1969" si="6108">D1968</f>
        <v>1</v>
      </c>
      <c r="F1969" s="92"/>
      <c r="G1969" s="190" t="s">
        <v>1</v>
      </c>
      <c r="H1969" s="193" t="e">
        <f>INDEX('BASE FORMAÇÃO'!C:C,B1968+1)</f>
        <v>#VALUE!</v>
      </c>
      <c r="I1969" s="193"/>
      <c r="J1969" s="194"/>
      <c r="K1969" s="66"/>
      <c r="L1969" s="185"/>
      <c r="M1969" s="187"/>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9"/>
      <c r="F1970" s="93"/>
      <c r="G1970" s="191"/>
      <c r="H1970" s="195"/>
      <c r="I1970" s="195"/>
      <c r="J1970" s="196"/>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2"/>
      <c r="H1971" s="197"/>
      <c r="I1971" s="197"/>
      <c r="J1971" s="198"/>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9" t="e">
        <f t="shared" ref="E1972" si="6112">C1968</f>
        <v>#VALUE!</v>
      </c>
      <c r="F1972" s="93"/>
      <c r="G1972" s="201" t="s">
        <v>304</v>
      </c>
      <c r="H1972" s="203"/>
      <c r="I1972" s="204"/>
      <c r="J1972" s="204"/>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200"/>
      <c r="F1973" s="93"/>
      <c r="G1973" s="202"/>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200"/>
      <c r="F1974" s="93"/>
      <c r="G1974" s="202"/>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200"/>
      <c r="F1975" s="93"/>
      <c r="G1975" s="202"/>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200"/>
      <c r="F1976" s="93"/>
      <c r="G1976" s="202"/>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200"/>
      <c r="F1977" s="93"/>
      <c r="G1977" s="202"/>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200"/>
      <c r="F1978" s="93"/>
      <c r="G1978" s="202"/>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200"/>
      <c r="F1979" s="93"/>
      <c r="G1979" s="202"/>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200"/>
      <c r="F1980" s="93"/>
      <c r="G1980" s="202"/>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200"/>
      <c r="F1981" s="93"/>
      <c r="G1981" s="202"/>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200"/>
      <c r="F1982" s="93"/>
      <c r="G1982" s="202"/>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200"/>
      <c r="F1983" s="93"/>
      <c r="G1983" s="202"/>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200"/>
      <c r="F1984" s="93"/>
      <c r="G1984" s="202"/>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200"/>
      <c r="F1985" s="93"/>
      <c r="G1985" s="202"/>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200"/>
      <c r="F1986" s="93"/>
      <c r="G1986" s="202"/>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200"/>
      <c r="F1987" s="136"/>
      <c r="G1987" s="202"/>
      <c r="H1987" s="205"/>
      <c r="I1987" s="205"/>
      <c r="J1987" s="206"/>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4" t="s">
        <v>10</v>
      </c>
      <c r="M1989" s="186"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8">
        <f t="shared" ref="E1990" si="6174">D1989</f>
        <v>1</v>
      </c>
      <c r="F1990" s="92"/>
      <c r="G1990" s="190" t="s">
        <v>1</v>
      </c>
      <c r="H1990" s="193" t="e">
        <f>INDEX('BASE FORMAÇÃO'!C:C,B1989+1)</f>
        <v>#VALUE!</v>
      </c>
      <c r="I1990" s="193"/>
      <c r="J1990" s="194"/>
      <c r="K1990" s="66"/>
      <c r="L1990" s="185"/>
      <c r="M1990" s="187"/>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9"/>
      <c r="F1991" s="93"/>
      <c r="G1991" s="191"/>
      <c r="H1991" s="195"/>
      <c r="I1991" s="195"/>
      <c r="J1991" s="196"/>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2"/>
      <c r="H1992" s="197"/>
      <c r="I1992" s="197"/>
      <c r="J1992" s="198"/>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9" t="e">
        <f t="shared" ref="E1993" si="6178">C1989</f>
        <v>#VALUE!</v>
      </c>
      <c r="F1993" s="93"/>
      <c r="G1993" s="201" t="s">
        <v>304</v>
      </c>
      <c r="H1993" s="203"/>
      <c r="I1993" s="204"/>
      <c r="J1993" s="204"/>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200"/>
      <c r="F1994" s="93"/>
      <c r="G1994" s="202"/>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200"/>
      <c r="F1995" s="93"/>
      <c r="G1995" s="202"/>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200"/>
      <c r="F1996" s="93"/>
      <c r="G1996" s="202"/>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200"/>
      <c r="F1997" s="93"/>
      <c r="G1997" s="202"/>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200"/>
      <c r="F1998" s="93"/>
      <c r="G1998" s="202"/>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200"/>
      <c r="F1999" s="93"/>
      <c r="G1999" s="202"/>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200"/>
      <c r="F2000" s="93"/>
      <c r="G2000" s="202"/>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200"/>
      <c r="F2001" s="93"/>
      <c r="G2001" s="202"/>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200"/>
      <c r="F2002" s="93"/>
      <c r="G2002" s="202"/>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200"/>
      <c r="F2003" s="93"/>
      <c r="G2003" s="202"/>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200"/>
      <c r="F2004" s="93"/>
      <c r="G2004" s="202"/>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200"/>
      <c r="F2005" s="93"/>
      <c r="G2005" s="202"/>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200"/>
      <c r="F2006" s="93"/>
      <c r="G2006" s="202"/>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200"/>
      <c r="F2007" s="93"/>
      <c r="G2007" s="202"/>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200"/>
      <c r="F2008" s="136"/>
      <c r="G2008" s="202"/>
      <c r="H2008" s="205"/>
      <c r="I2008" s="205"/>
      <c r="J2008" s="206"/>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4" t="s">
        <v>10</v>
      </c>
      <c r="M2010" s="186"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8">
        <f t="shared" ref="E2011" si="6240">D2010</f>
        <v>1</v>
      </c>
      <c r="F2011" s="92"/>
      <c r="G2011" s="190" t="s">
        <v>1</v>
      </c>
      <c r="H2011" s="193" t="e">
        <f>INDEX('BASE FORMAÇÃO'!C:C,B2010+1)</f>
        <v>#VALUE!</v>
      </c>
      <c r="I2011" s="193"/>
      <c r="J2011" s="194"/>
      <c r="K2011" s="66"/>
      <c r="L2011" s="185"/>
      <c r="M2011" s="187"/>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9"/>
      <c r="F2012" s="93"/>
      <c r="G2012" s="191"/>
      <c r="H2012" s="195"/>
      <c r="I2012" s="195"/>
      <c r="J2012" s="196"/>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2"/>
      <c r="H2013" s="197"/>
      <c r="I2013" s="197"/>
      <c r="J2013" s="198"/>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9" t="e">
        <f t="shared" ref="E2014" si="6244">C2010</f>
        <v>#VALUE!</v>
      </c>
      <c r="F2014" s="93"/>
      <c r="G2014" s="201" t="s">
        <v>304</v>
      </c>
      <c r="H2014" s="203"/>
      <c r="I2014" s="204"/>
      <c r="J2014" s="204"/>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200"/>
      <c r="F2015" s="93"/>
      <c r="G2015" s="202"/>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200"/>
      <c r="F2016" s="93"/>
      <c r="G2016" s="202"/>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200"/>
      <c r="F2017" s="93"/>
      <c r="G2017" s="202"/>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200"/>
      <c r="F2018" s="93"/>
      <c r="G2018" s="202"/>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200"/>
      <c r="F2019" s="93"/>
      <c r="G2019" s="202"/>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200"/>
      <c r="F2020" s="93"/>
      <c r="G2020" s="202"/>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200"/>
      <c r="F2021" s="93"/>
      <c r="G2021" s="202"/>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200"/>
      <c r="F2022" s="93"/>
      <c r="G2022" s="202"/>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200"/>
      <c r="F2023" s="93"/>
      <c r="G2023" s="202"/>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200"/>
      <c r="F2024" s="93"/>
      <c r="G2024" s="202"/>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200"/>
      <c r="F2025" s="93"/>
      <c r="G2025" s="202"/>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200"/>
      <c r="F2026" s="93"/>
      <c r="G2026" s="202"/>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200"/>
      <c r="F2027" s="93"/>
      <c r="G2027" s="202"/>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200"/>
      <c r="F2028" s="93"/>
      <c r="G2028" s="202"/>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200"/>
      <c r="F2029" s="136"/>
      <c r="G2029" s="202"/>
      <c r="H2029" s="205"/>
      <c r="I2029" s="205"/>
      <c r="J2029" s="206"/>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4" t="s">
        <v>10</v>
      </c>
      <c r="M2031" s="186"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8">
        <f t="shared" ref="E2032" si="6307">D2031</f>
        <v>1</v>
      </c>
      <c r="F2032" s="92"/>
      <c r="G2032" s="190" t="s">
        <v>1</v>
      </c>
      <c r="H2032" s="193" t="e">
        <f>INDEX('BASE FORMAÇÃO'!C:C,B2031+1)</f>
        <v>#VALUE!</v>
      </c>
      <c r="I2032" s="193"/>
      <c r="J2032" s="194"/>
      <c r="K2032" s="66"/>
      <c r="L2032" s="185"/>
      <c r="M2032" s="187"/>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9"/>
      <c r="F2033" s="93"/>
      <c r="G2033" s="191"/>
      <c r="H2033" s="195"/>
      <c r="I2033" s="195"/>
      <c r="J2033" s="196"/>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2"/>
      <c r="H2034" s="197"/>
      <c r="I2034" s="197"/>
      <c r="J2034" s="198"/>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9" t="e">
        <f t="shared" ref="E2035" si="6311">C2031</f>
        <v>#VALUE!</v>
      </c>
      <c r="F2035" s="93"/>
      <c r="G2035" s="201" t="s">
        <v>304</v>
      </c>
      <c r="H2035" s="203"/>
      <c r="I2035" s="204"/>
      <c r="J2035" s="204"/>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200"/>
      <c r="F2036" s="93"/>
      <c r="G2036" s="202"/>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200"/>
      <c r="F2037" s="93"/>
      <c r="G2037" s="202"/>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200"/>
      <c r="F2038" s="93"/>
      <c r="G2038" s="202"/>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200"/>
      <c r="F2039" s="93"/>
      <c r="G2039" s="202"/>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200"/>
      <c r="F2040" s="93"/>
      <c r="G2040" s="202"/>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200"/>
      <c r="F2041" s="93"/>
      <c r="G2041" s="202"/>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200"/>
      <c r="F2042" s="93"/>
      <c r="G2042" s="202"/>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200"/>
      <c r="F2043" s="93"/>
      <c r="G2043" s="202"/>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200"/>
      <c r="F2044" s="93"/>
      <c r="G2044" s="202"/>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200"/>
      <c r="F2045" s="93"/>
      <c r="G2045" s="202"/>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200"/>
      <c r="F2046" s="93"/>
      <c r="G2046" s="202"/>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200"/>
      <c r="F2047" s="93"/>
      <c r="G2047" s="202"/>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200"/>
      <c r="F2048" s="93"/>
      <c r="G2048" s="202"/>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200"/>
      <c r="F2049" s="93"/>
      <c r="G2049" s="202"/>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200"/>
      <c r="F2050" s="136"/>
      <c r="G2050" s="202"/>
      <c r="H2050" s="205"/>
      <c r="I2050" s="205"/>
      <c r="J2050" s="206"/>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4" t="s">
        <v>10</v>
      </c>
      <c r="M2052" s="186"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8">
        <f t="shared" ref="E2053" si="6376">D2052</f>
        <v>1</v>
      </c>
      <c r="F2053" s="92"/>
      <c r="G2053" s="190" t="s">
        <v>1</v>
      </c>
      <c r="H2053" s="193" t="e">
        <f>INDEX('BASE FORMAÇÃO'!C:C,B2052+1)</f>
        <v>#VALUE!</v>
      </c>
      <c r="I2053" s="193"/>
      <c r="J2053" s="194"/>
      <c r="K2053" s="66"/>
      <c r="L2053" s="185"/>
      <c r="M2053" s="187"/>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9"/>
      <c r="F2054" s="93"/>
      <c r="G2054" s="191"/>
      <c r="H2054" s="195"/>
      <c r="I2054" s="195"/>
      <c r="J2054" s="196"/>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2"/>
      <c r="H2055" s="197"/>
      <c r="I2055" s="197"/>
      <c r="J2055" s="198"/>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9" t="e">
        <f t="shared" ref="E2056" si="6380">C2052</f>
        <v>#VALUE!</v>
      </c>
      <c r="F2056" s="93"/>
      <c r="G2056" s="201" t="s">
        <v>304</v>
      </c>
      <c r="H2056" s="203"/>
      <c r="I2056" s="204"/>
      <c r="J2056" s="204"/>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200"/>
      <c r="F2057" s="93"/>
      <c r="G2057" s="202"/>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200"/>
      <c r="F2058" s="93"/>
      <c r="G2058" s="202"/>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200"/>
      <c r="F2059" s="93"/>
      <c r="G2059" s="202"/>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200"/>
      <c r="F2060" s="93"/>
      <c r="G2060" s="202"/>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200"/>
      <c r="F2061" s="93"/>
      <c r="G2061" s="202"/>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200"/>
      <c r="F2062" s="93"/>
      <c r="G2062" s="202"/>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200"/>
      <c r="F2063" s="93"/>
      <c r="G2063" s="202"/>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200"/>
      <c r="F2064" s="93"/>
      <c r="G2064" s="202"/>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200"/>
      <c r="F2065" s="93"/>
      <c r="G2065" s="202"/>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200"/>
      <c r="F2066" s="93"/>
      <c r="G2066" s="202"/>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200"/>
      <c r="F2067" s="93"/>
      <c r="G2067" s="202"/>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200"/>
      <c r="F2068" s="93"/>
      <c r="G2068" s="202"/>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200"/>
      <c r="F2069" s="93"/>
      <c r="G2069" s="202"/>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200"/>
      <c r="F2070" s="93"/>
      <c r="G2070" s="202"/>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200"/>
      <c r="F2071" s="136"/>
      <c r="G2071" s="202"/>
      <c r="H2071" s="205"/>
      <c r="I2071" s="205"/>
      <c r="J2071" s="206"/>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4" t="s">
        <v>10</v>
      </c>
      <c r="M2073" s="186"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8">
        <f t="shared" ref="E2074" si="6445">D2073</f>
        <v>1</v>
      </c>
      <c r="F2074" s="92"/>
      <c r="G2074" s="190" t="s">
        <v>1</v>
      </c>
      <c r="H2074" s="193" t="e">
        <f>INDEX('BASE FORMAÇÃO'!C:C,B2073+1)</f>
        <v>#VALUE!</v>
      </c>
      <c r="I2074" s="193"/>
      <c r="J2074" s="194"/>
      <c r="K2074" s="66"/>
      <c r="L2074" s="185"/>
      <c r="M2074" s="187"/>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9"/>
      <c r="F2075" s="93"/>
      <c r="G2075" s="191"/>
      <c r="H2075" s="195"/>
      <c r="I2075" s="195"/>
      <c r="J2075" s="196"/>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2"/>
      <c r="H2076" s="197"/>
      <c r="I2076" s="197"/>
      <c r="J2076" s="198"/>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9" t="e">
        <f t="shared" ref="E2077" si="6450">C2073</f>
        <v>#VALUE!</v>
      </c>
      <c r="F2077" s="93"/>
      <c r="G2077" s="201" t="s">
        <v>304</v>
      </c>
      <c r="H2077" s="203"/>
      <c r="I2077" s="204"/>
      <c r="J2077" s="204"/>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200"/>
      <c r="F2078" s="93"/>
      <c r="G2078" s="202"/>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200"/>
      <c r="F2079" s="93"/>
      <c r="G2079" s="202"/>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200"/>
      <c r="F2080" s="93"/>
      <c r="G2080" s="202"/>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200"/>
      <c r="F2081" s="93"/>
      <c r="G2081" s="202"/>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200"/>
      <c r="F2082" s="93"/>
      <c r="G2082" s="202"/>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200"/>
      <c r="F2083" s="93"/>
      <c r="G2083" s="202"/>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200"/>
      <c r="F2084" s="93"/>
      <c r="G2084" s="202"/>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200"/>
      <c r="F2085" s="93"/>
      <c r="G2085" s="202"/>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200"/>
      <c r="F2086" s="93"/>
      <c r="G2086" s="202"/>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200"/>
      <c r="F2087" s="93"/>
      <c r="G2087" s="202"/>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200"/>
      <c r="F2088" s="93"/>
      <c r="G2088" s="202"/>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200"/>
      <c r="F2089" s="93"/>
      <c r="G2089" s="202"/>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200"/>
      <c r="F2090" s="93"/>
      <c r="G2090" s="202"/>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200"/>
      <c r="F2091" s="93"/>
      <c r="G2091" s="202"/>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200"/>
      <c r="F2092" s="136"/>
      <c r="G2092" s="202"/>
      <c r="H2092" s="205"/>
      <c r="I2092" s="205"/>
      <c r="J2092" s="206"/>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4" t="s">
        <v>10</v>
      </c>
      <c r="M2094" s="186"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8">
        <f t="shared" ref="E2095" si="6512">D2094</f>
        <v>1</v>
      </c>
      <c r="F2095" s="92"/>
      <c r="G2095" s="190" t="s">
        <v>1</v>
      </c>
      <c r="H2095" s="193" t="e">
        <f>INDEX('BASE FORMAÇÃO'!C:C,B2094+1)</f>
        <v>#VALUE!</v>
      </c>
      <c r="I2095" s="193"/>
      <c r="J2095" s="194"/>
      <c r="K2095" s="66"/>
      <c r="L2095" s="185"/>
      <c r="M2095" s="187"/>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9"/>
      <c r="F2096" s="93"/>
      <c r="G2096" s="191"/>
      <c r="H2096" s="195"/>
      <c r="I2096" s="195"/>
      <c r="J2096" s="196"/>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2"/>
      <c r="H2097" s="197"/>
      <c r="I2097" s="197"/>
      <c r="J2097" s="198"/>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9" t="e">
        <f t="shared" ref="E2098" si="6516">C2094</f>
        <v>#VALUE!</v>
      </c>
      <c r="F2098" s="93"/>
      <c r="G2098" s="201" t="s">
        <v>304</v>
      </c>
      <c r="H2098" s="203"/>
      <c r="I2098" s="204"/>
      <c r="J2098" s="204"/>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200"/>
      <c r="F2099" s="93"/>
      <c r="G2099" s="202"/>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200"/>
      <c r="F2100" s="93"/>
      <c r="G2100" s="202"/>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200"/>
      <c r="F2101" s="93"/>
      <c r="G2101" s="202"/>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200"/>
      <c r="F2102" s="93"/>
      <c r="G2102" s="202"/>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200"/>
      <c r="F2103" s="93"/>
      <c r="G2103" s="202"/>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200"/>
      <c r="F2104" s="93"/>
      <c r="G2104" s="202"/>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200"/>
      <c r="F2105" s="93"/>
      <c r="G2105" s="202"/>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200"/>
      <c r="F2106" s="93"/>
      <c r="G2106" s="202"/>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200"/>
      <c r="F2107" s="93"/>
      <c r="G2107" s="202"/>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200"/>
      <c r="F2108" s="93"/>
      <c r="G2108" s="202"/>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200"/>
      <c r="F2109" s="93"/>
      <c r="G2109" s="202"/>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200"/>
      <c r="F2110" s="93"/>
      <c r="G2110" s="202"/>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200"/>
      <c r="F2111" s="93"/>
      <c r="G2111" s="202"/>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200"/>
      <c r="F2112" s="93"/>
      <c r="G2112" s="202"/>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200"/>
      <c r="F2113" s="136"/>
      <c r="G2113" s="202"/>
      <c r="H2113" s="205"/>
      <c r="I2113" s="205"/>
      <c r="J2113" s="206"/>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4" t="s">
        <v>10</v>
      </c>
      <c r="M2115" s="186"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8">
        <f t="shared" ref="E2116" si="6578">D2115</f>
        <v>1</v>
      </c>
      <c r="F2116" s="92"/>
      <c r="G2116" s="190" t="s">
        <v>1</v>
      </c>
      <c r="H2116" s="193" t="e">
        <f>INDEX('BASE FORMAÇÃO'!C:C,B2115+1)</f>
        <v>#VALUE!</v>
      </c>
      <c r="I2116" s="193"/>
      <c r="J2116" s="194"/>
      <c r="K2116" s="66"/>
      <c r="L2116" s="185"/>
      <c r="M2116" s="187"/>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9"/>
      <c r="F2117" s="93"/>
      <c r="G2117" s="191"/>
      <c r="H2117" s="195"/>
      <c r="I2117" s="195"/>
      <c r="J2117" s="196"/>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2"/>
      <c r="H2118" s="197"/>
      <c r="I2118" s="197"/>
      <c r="J2118" s="198"/>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9" t="e">
        <f t="shared" ref="E2119" si="6582">C2115</f>
        <v>#VALUE!</v>
      </c>
      <c r="F2119" s="93"/>
      <c r="G2119" s="201" t="s">
        <v>304</v>
      </c>
      <c r="H2119" s="203"/>
      <c r="I2119" s="204"/>
      <c r="J2119" s="204"/>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200"/>
      <c r="F2120" s="93"/>
      <c r="G2120" s="202"/>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200"/>
      <c r="F2121" s="93"/>
      <c r="G2121" s="202"/>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200"/>
      <c r="F2122" s="93"/>
      <c r="G2122" s="202"/>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200"/>
      <c r="F2123" s="93"/>
      <c r="G2123" s="202"/>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200"/>
      <c r="F2124" s="93"/>
      <c r="G2124" s="202"/>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200"/>
      <c r="F2125" s="93"/>
      <c r="G2125" s="202"/>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200"/>
      <c r="F2126" s="93"/>
      <c r="G2126" s="202"/>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200"/>
      <c r="F2127" s="93"/>
      <c r="G2127" s="202"/>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200"/>
      <c r="F2128" s="93"/>
      <c r="G2128" s="202"/>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200"/>
      <c r="F2129" s="93"/>
      <c r="G2129" s="202"/>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200"/>
      <c r="F2130" s="93"/>
      <c r="G2130" s="202"/>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200"/>
      <c r="F2131" s="93"/>
      <c r="G2131" s="202"/>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200"/>
      <c r="F2132" s="93"/>
      <c r="G2132" s="202"/>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200"/>
      <c r="F2133" s="93"/>
      <c r="G2133" s="202"/>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200"/>
      <c r="F2134" s="136"/>
      <c r="G2134" s="202"/>
      <c r="H2134" s="205"/>
      <c r="I2134" s="205"/>
      <c r="J2134" s="206"/>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4" t="s">
        <v>10</v>
      </c>
      <c r="M2136" s="186"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8">
        <f t="shared" ref="E2137" si="6644">D2136</f>
        <v>1</v>
      </c>
      <c r="F2137" s="92"/>
      <c r="G2137" s="190" t="s">
        <v>1</v>
      </c>
      <c r="H2137" s="193" t="e">
        <f>INDEX('BASE FORMAÇÃO'!C:C,B2136+1)</f>
        <v>#VALUE!</v>
      </c>
      <c r="I2137" s="193"/>
      <c r="J2137" s="194"/>
      <c r="K2137" s="66"/>
      <c r="L2137" s="185"/>
      <c r="M2137" s="187"/>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9"/>
      <c r="F2138" s="93"/>
      <c r="G2138" s="191"/>
      <c r="H2138" s="195"/>
      <c r="I2138" s="195"/>
      <c r="J2138" s="196"/>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2"/>
      <c r="H2139" s="197"/>
      <c r="I2139" s="197"/>
      <c r="J2139" s="198"/>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9" t="e">
        <f t="shared" ref="E2140" si="6648">C2136</f>
        <v>#VALUE!</v>
      </c>
      <c r="F2140" s="93"/>
      <c r="G2140" s="201" t="s">
        <v>304</v>
      </c>
      <c r="H2140" s="203"/>
      <c r="I2140" s="204"/>
      <c r="J2140" s="204"/>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200"/>
      <c r="F2141" s="93"/>
      <c r="G2141" s="202"/>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200"/>
      <c r="F2142" s="93"/>
      <c r="G2142" s="202"/>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200"/>
      <c r="F2143" s="93"/>
      <c r="G2143" s="202"/>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200"/>
      <c r="F2144" s="93"/>
      <c r="G2144" s="202"/>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200"/>
      <c r="F2145" s="93"/>
      <c r="G2145" s="202"/>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200"/>
      <c r="F2146" s="93"/>
      <c r="G2146" s="202"/>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200"/>
      <c r="F2147" s="93"/>
      <c r="G2147" s="202"/>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200"/>
      <c r="F2148" s="93"/>
      <c r="G2148" s="202"/>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200"/>
      <c r="F2149" s="93"/>
      <c r="G2149" s="202"/>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200"/>
      <c r="F2150" s="93"/>
      <c r="G2150" s="202"/>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200"/>
      <c r="F2151" s="93"/>
      <c r="G2151" s="202"/>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200"/>
      <c r="F2152" s="93"/>
      <c r="G2152" s="202"/>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200"/>
      <c r="F2153" s="93"/>
      <c r="G2153" s="202"/>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200"/>
      <c r="F2154" s="93"/>
      <c r="G2154" s="202"/>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200"/>
      <c r="F2155" s="136"/>
      <c r="G2155" s="202"/>
      <c r="H2155" s="205"/>
      <c r="I2155" s="205"/>
      <c r="J2155" s="206"/>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4" t="s">
        <v>10</v>
      </c>
      <c r="M2157" s="186"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8">
        <f t="shared" ref="E2158" si="6711">D2157</f>
        <v>1</v>
      </c>
      <c r="F2158" s="92"/>
      <c r="G2158" s="190" t="s">
        <v>1</v>
      </c>
      <c r="H2158" s="193" t="e">
        <f>INDEX('BASE FORMAÇÃO'!C:C,B2157+1)</f>
        <v>#VALUE!</v>
      </c>
      <c r="I2158" s="193"/>
      <c r="J2158" s="194"/>
      <c r="K2158" s="66"/>
      <c r="L2158" s="185"/>
      <c r="M2158" s="187"/>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9"/>
      <c r="F2159" s="93"/>
      <c r="G2159" s="191"/>
      <c r="H2159" s="195"/>
      <c r="I2159" s="195"/>
      <c r="J2159" s="196"/>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2"/>
      <c r="H2160" s="197"/>
      <c r="I2160" s="197"/>
      <c r="J2160" s="198"/>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9" t="e">
        <f t="shared" ref="E2161" si="6715">C2157</f>
        <v>#VALUE!</v>
      </c>
      <c r="F2161" s="93"/>
      <c r="G2161" s="201" t="s">
        <v>304</v>
      </c>
      <c r="H2161" s="203"/>
      <c r="I2161" s="204"/>
      <c r="J2161" s="204"/>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200"/>
      <c r="F2162" s="93"/>
      <c r="G2162" s="202"/>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200"/>
      <c r="F2163" s="93"/>
      <c r="G2163" s="202"/>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200"/>
      <c r="F2164" s="93"/>
      <c r="G2164" s="202"/>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200"/>
      <c r="F2165" s="93"/>
      <c r="G2165" s="202"/>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200"/>
      <c r="F2166" s="93"/>
      <c r="G2166" s="202"/>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200"/>
      <c r="F2167" s="93"/>
      <c r="G2167" s="202"/>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200"/>
      <c r="F2168" s="93"/>
      <c r="G2168" s="202"/>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200"/>
      <c r="F2169" s="93"/>
      <c r="G2169" s="202"/>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200"/>
      <c r="F2170" s="93"/>
      <c r="G2170" s="202"/>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200"/>
      <c r="F2171" s="93"/>
      <c r="G2171" s="202"/>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200"/>
      <c r="F2172" s="93"/>
      <c r="G2172" s="202"/>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200"/>
      <c r="F2173" s="93"/>
      <c r="G2173" s="202"/>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200"/>
      <c r="F2174" s="93"/>
      <c r="G2174" s="202"/>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200"/>
      <c r="F2175" s="93"/>
      <c r="G2175" s="202"/>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200"/>
      <c r="F2176" s="136"/>
      <c r="G2176" s="202"/>
      <c r="H2176" s="205"/>
      <c r="I2176" s="205"/>
      <c r="J2176" s="206"/>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c1xSMR703pGcqjq+rG4JYhbjcdD3hFgW82OEjSp4sey6Uey/VbN0u7VutAzRKOHOwJ3+MedcHdhfoG/fHz+dRA==" saltValue="jBfHUcaUI2tmzQmXPlvu1w==" spinCount="100000" sheet="1" formatColumns="0" formatRows="0" insertHyperlinks="0"/>
  <mergeCells count="955">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L2115:L2116"/>
    <mergeCell ref="M2115:M2116"/>
    <mergeCell ref="E2116:E2117"/>
    <mergeCell ref="G2116:G2118"/>
    <mergeCell ref="H2116:J2118"/>
    <mergeCell ref="E2119:E2134"/>
    <mergeCell ref="G2119:G2134"/>
    <mergeCell ref="H2119:J2119"/>
    <mergeCell ref="H2134:J2134"/>
    <mergeCell ref="L2136:L2137"/>
    <mergeCell ref="M2136:M2137"/>
    <mergeCell ref="E2137:E2138"/>
    <mergeCell ref="G2137:G2139"/>
    <mergeCell ref="H2137:J2139"/>
    <mergeCell ref="E2140:E2155"/>
    <mergeCell ref="G2140:G2155"/>
    <mergeCell ref="H2140:J2140"/>
    <mergeCell ref="H2155:J2155"/>
    <mergeCell ref="L2157:L2158"/>
    <mergeCell ref="M2157:M2158"/>
    <mergeCell ref="E2158:E2159"/>
    <mergeCell ref="G2158:G2160"/>
    <mergeCell ref="H2158:J2160"/>
    <mergeCell ref="E2161:E2176"/>
    <mergeCell ref="G2161:G2176"/>
    <mergeCell ref="H2161:J2161"/>
    <mergeCell ref="H2176:J2176"/>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tabSelected="1" workbookViewId="0">
      <selection activeCell="J18" sqref="J1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0" style="55" customWidth="1"/>
    <col min="7" max="7" width="62.5703125" style="146" bestFit="1"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8" t="s">
        <v>305</v>
      </c>
      <c r="F2" s="239"/>
      <c r="G2" s="239"/>
      <c r="H2" s="239"/>
      <c r="I2" s="239"/>
      <c r="J2" s="239"/>
      <c r="K2" s="239"/>
      <c r="L2" s="240"/>
    </row>
    <row r="3" spans="2:14" ht="21" x14ac:dyDescent="0.35">
      <c r="E3" s="241" t="str">
        <f>'MAPA DE PREÇOS'!H5</f>
        <v>SECRETARIA MUNICIPAL DE PLANEJAMENTO E GESTÃO (SMPG)</v>
      </c>
      <c r="F3" s="242"/>
      <c r="G3" s="242"/>
      <c r="H3" s="242"/>
      <c r="I3" s="242"/>
      <c r="J3" s="242"/>
      <c r="K3" s="242"/>
      <c r="L3" s="243"/>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44" t="str">
        <f t="shared" ref="E5:E36" si="0">IF($B4="","",IF($C5=$C2,D5,IF($C5=$C3,"Item",IF(AND(MAX(C:C)&gt;1,$C5=$C4),CONCATENATE("LOTE ",C5),""))))</f>
        <v/>
      </c>
      <c r="F5" s="245"/>
      <c r="G5" s="245"/>
      <c r="H5" s="245"/>
      <c r="I5" s="245"/>
      <c r="J5" s="245"/>
      <c r="K5" s="245"/>
      <c r="L5" s="246"/>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3222</v>
      </c>
      <c r="G8" s="145" t="str">
        <f>IF($B7="","",IF($C8=$C5,IF('BASE EDITAL'!$C$2="",INDEX('MAPA DE PREÇOS'!H:H,MATCH(EDITAL!B8,'MAPA DE PREÇOS'!B:B,0)+1),UPPER(INDEX('BASE EDITAL'!$C:$C,EDITAL!B8+1))),IF($C8=$C6,"Especificação do Objeto","")))</f>
        <v>Serviços de limpeza e desinfecção de reservatórios de água potável.</v>
      </c>
      <c r="H8" s="84" t="str">
        <f>IF($B7="","",IF($C8=$C5,INDEX('MAPA DE PREÇOS'!$M:$M,MATCH($B8,'MAPA DE PREÇOS'!$B:$B)-16),IF($C8=$C6,"Unidade","")))</f>
        <v>Litro</v>
      </c>
      <c r="I8" s="84">
        <f>IF($B7="","",IF($C8=$C5,INDEX('MAPA DE PREÇOS'!$M:$M,MATCH($B8,'MAPA DE PREÇOS'!$B:$B)-17),IF($C8=$C6,"Quant.","")))</f>
        <v>9264763</v>
      </c>
      <c r="J8" s="60">
        <f>IF(AND(COUNTBLANK($B5:$B7)=2,$B7="",$B6="",MAX(C:C)&gt;1),"Total Estimado",IF($B7="","",IF($C8=$C5,INDEX('MAPA DE PREÇOS'!$M:$M,MATCH($B8,'MAPA DE PREÇOS'!$B:$B)-19),IF($C8=$C6,"Valor Unit. (R$)",IF(AND($C8&lt;&gt;$C7,$J7&lt;&gt;""),IF(MAX(C:C)=1,"Total Estimado","Subtotal"),"")))))</f>
        <v>8.2000000000000003E-2</v>
      </c>
      <c r="K8" s="75">
        <f>IFERROR(IF(AND(COUNTBLANK($B5:$B7)=2,$B7="",$B6="",MAX($C:$C)&gt;1),SUM($K$3:K7)/2,IF($B7="","",IF($C8=$C5,ROUND(J8*I8,2),IF($C8=$C6,"Total Item (R$)",IF(AND($C8&lt;&gt;$C7,$J7&lt;&gt;""),SUMIFS(K:K,$C:$C,C7,J:J,"&lt;&gt;Subtotal"),""))))),"")</f>
        <v>759710.57</v>
      </c>
      <c r="L8" s="75" t="str">
        <f t="shared" si="1"/>
        <v/>
      </c>
      <c r="N8" s="137"/>
    </row>
    <row r="9" spans="2:14" ht="45"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3222</v>
      </c>
      <c r="G9" s="182" t="str">
        <f>IF($B8="","",IF($C9=$C6,IF('BASE EDITAL'!$C$2="",INDEX('MAPA DE PREÇOS'!H:H,MATCH(EDITAL!B9,'MAPA DE PREÇOS'!B:B,0)+1),UPPER(INDEX('BASE EDITAL'!$C:$C,EDITAL!B9+1))),IF($C9=$C7,"Especificação do Objeto","")))</f>
        <v>Laudo de qualidade da água, incluindo a mensuração da dureza da água, ph, íons cloreto, cobre, ferro, manganês e a carga microbiana nos pontos de enxágue da área de limpeza.</v>
      </c>
      <c r="H9" s="84" t="str">
        <f>IF($B8="","",IF($C9=$C6,INDEX('MAPA DE PREÇOS'!$M:$M,MATCH($B9,'MAPA DE PREÇOS'!$B:$B)-16),IF($C9=$C7,"Unidade","")))</f>
        <v>Unidade</v>
      </c>
      <c r="I9" s="84">
        <f>IF($B8="","",IF($C9=$C6,INDEX('MAPA DE PREÇOS'!$M:$M,MATCH($B9,'MAPA DE PREÇOS'!$B:$B)-17),IF($C9=$C7,"Quant.","")))</f>
        <v>243</v>
      </c>
      <c r="J9" s="60">
        <f>IF(AND(COUNTBLANK($B6:$B8)=2,$B8="",$B7="",MAX(C:C)&gt;1),"Total Estimado",IF($B8="","",IF($C9=$C6,INDEX('MAPA DE PREÇOS'!$M:$M,MATCH($B9,'MAPA DE PREÇOS'!$B:$B)-19),IF($C9=$C7,"Valor Unit. (R$)",IF(AND($C9&lt;&gt;$C8,$J8&lt;&gt;""),IF(MAX(C:C)=1,"Total Estimado","Subtotal"),"")))))</f>
        <v>192.25</v>
      </c>
      <c r="K9" s="75">
        <f>IFERROR(IF(AND(COUNTBLANK($B6:$B8)=2,$B8="",$B7="",MAX(C:C)&gt;1),SUM($K$3:K8)/2,IF($B8="","",IF($C9=$C6,ROUND(J9*I9,2),IF($C9=$C7,"Total Item (R$)",IF(AND($C9&lt;&gt;$C8,$J8&lt;&gt;""),SUMIFS(K:K,C:C,C8,J:J,"&lt;&gt;Subtotal"),""))))),"")</f>
        <v>46716.75</v>
      </c>
      <c r="L9" s="75" t="str">
        <f t="shared" si="1"/>
        <v/>
      </c>
    </row>
    <row r="10" spans="2:14"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145"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IF(AND(COUNTBLANK($B7:$B9)=2,$B9="",$B8="",MAX(C:C)&gt;1),"Total Estimado",IF($B9="","",IF($C10=$C7,INDEX('MAPA DE PREÇOS'!$M:$M,MATCH($B10,'MAPA DE PREÇOS'!$B:$B)-19),IF($C10=$C8,"Valor Unit. (R$)",IF(AND($C10&lt;&gt;$C9,$J9&lt;&gt;""),IF(MAX(C:C)=1,"Total Estimado","Subtotal"),"")))))</f>
        <v>Total Estimado</v>
      </c>
      <c r="K10" s="75">
        <f>IFERROR(IF(AND(COUNTBLANK($B7:$B9)=2,$B9="",$B8="",MAX(C:C)&gt;1),SUM($K$3:K9)/2,IF($B9="","",IF($C10=$C7,ROUND(J10*I10,2),IF($C10=$C8,"Total Item (R$)",IF(AND($C10&lt;&gt;$C9,$J9&lt;&gt;""),SUMIFS(K:K,C:C,C9,J:J,"&lt;&gt;Subtotal"),""))))),"")</f>
        <v>806427.32</v>
      </c>
      <c r="L10" s="75" t="str">
        <f t="shared" si="1"/>
        <v/>
      </c>
    </row>
    <row r="11" spans="2:14"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145"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IF(AND(COUNTBLANK($B8:$B10)=2,$B10="",$B9="",MAX(C:C)&gt;1),"Total Estimado",IF($B10="","",IF($C11=$C8,INDEX('MAPA DE PREÇOS'!$M:$M,MATCH($B11,'MAPA DE PREÇOS'!$B:$B)-19),IF($C11=$C9,"Valor Unit. (R$)",IF(AND($C11&lt;&gt;$C10,$J10&lt;&gt;""),IF(MAX(C:C)=1,"Total Estimado","Subtotal"),"")))))</f>
        <v/>
      </c>
      <c r="K11" s="75" t="str">
        <f>IFERROR(IF(AND(COUNTBLANK($B8:$B10)=2,$B10="",$B9="",MAX(C:C)&gt;1),SUM($K$3:K10)/2,IF($B10="","",IF($C11=$C8,ROUND(J11*I11,2),IF($C11=$C9,"Total Item (R$)",IF(AND($C11&lt;&gt;$C10,$J10&lt;&gt;""),SUMIFS(K:K,C:C,C10,J:J,"&lt;&gt;Subtotal"),""))))),"")</f>
        <v/>
      </c>
      <c r="L11" s="75" t="str">
        <f t="shared" si="1"/>
        <v/>
      </c>
    </row>
    <row r="12" spans="2:14"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5"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
      </c>
      <c r="K12" s="75" t="str">
        <f>IFERROR(IF(AND(COUNTBLANK($B9:$B11)=2,$B11="",$B10="",MAX(C:C)&gt;1),SUM($K$3:K11)/2,IF($B11="","",IF($C12=$C9,ROUND(J12*I12,2),IF($C12=$C10,"Total Item (R$)",IF(AND($C12&lt;&gt;$C11,$J11&lt;&gt;""),SUMIFS(K:K,C:C,C11,J:J,"&lt;&gt;Subtotal"),""))))),"")</f>
        <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5"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5"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5"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5"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9" t="s">
        <v>305</v>
      </c>
      <c r="F2" s="250"/>
      <c r="G2" s="250"/>
      <c r="H2" s="250"/>
      <c r="I2" s="250"/>
      <c r="J2" s="250"/>
      <c r="K2" s="250"/>
      <c r="L2" s="251"/>
      <c r="M2" s="110"/>
    </row>
    <row r="3" spans="2:37" ht="21" x14ac:dyDescent="0.35">
      <c r="E3" s="241" t="str">
        <f>'MAPA DE PREÇOS'!H5</f>
        <v>SECRETARIA MUNICIPAL DE PLANEJAMENTO E GESTÃO (SMPG)</v>
      </c>
      <c r="F3" s="242"/>
      <c r="G3" s="242"/>
      <c r="H3" s="242"/>
      <c r="I3" s="242"/>
      <c r="J3" s="242"/>
      <c r="K3" s="242"/>
      <c r="L3" s="243"/>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52" t="s">
        <v>358</v>
      </c>
      <c r="F5" s="253"/>
      <c r="G5" s="253"/>
      <c r="H5" s="253"/>
      <c r="I5" s="253"/>
      <c r="J5" s="253"/>
      <c r="K5" s="253"/>
      <c r="L5" s="254"/>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7" t="s">
        <v>354</v>
      </c>
      <c r="O7" s="248"/>
      <c r="P7" s="247" t="s">
        <v>364</v>
      </c>
      <c r="Q7" s="248"/>
      <c r="R7" s="247" t="s">
        <v>365</v>
      </c>
      <c r="S7" s="248"/>
      <c r="T7" s="247" t="s">
        <v>366</v>
      </c>
      <c r="U7" s="248"/>
      <c r="V7" s="247" t="s">
        <v>367</v>
      </c>
      <c r="W7" s="248"/>
      <c r="X7" s="247" t="s">
        <v>368</v>
      </c>
      <c r="Y7" s="248"/>
      <c r="Z7" s="247" t="s">
        <v>369</v>
      </c>
      <c r="AA7" s="248"/>
      <c r="AB7" s="247" t="s">
        <v>370</v>
      </c>
      <c r="AC7" s="248"/>
      <c r="AD7" s="247" t="s">
        <v>371</v>
      </c>
      <c r="AE7" s="248"/>
      <c r="AF7" s="247" t="s">
        <v>372</v>
      </c>
      <c r="AG7" s="248"/>
      <c r="AH7" s="247" t="s">
        <v>373</v>
      </c>
      <c r="AI7" s="248"/>
      <c r="AJ7" s="247" t="s">
        <v>374</v>
      </c>
      <c r="AK7" s="248"/>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3222</v>
      </c>
      <c r="G8" s="83" t="str">
        <f>IF($B7="","",IF($C8=$C5,IF('BASE EDITAL'!$C$2="",INDEX('MAPA DE PREÇOS'!H:H,MATCH(EDITAL!B8,'MAPA DE PREÇOS'!B:B,0)+1),UPPER(INDEX('BASE EDITAL'!$C:$C,EDITAL!B8+1))),IF($C8=$C6,"Especificação do Objeto","")))</f>
        <v>Serviços de limpeza e desinfecção de reservatórios de água potável.</v>
      </c>
      <c r="H8" s="84" t="str">
        <f>IF($B7="","",IF($C8=$C5,INDEX('MAPA DE PREÇOS'!$M:$M,MATCH($B8,'MAPA DE PREÇOS'!$B:$B)-16),IF($C8=$C6,"Unidade","")))</f>
        <v>Litro</v>
      </c>
      <c r="I8" s="84">
        <f>IF($B7="","",IF($C8=$C5,INDEX('MAPA DE PREÇOS'!$M:$M,MATCH($B8,'MAPA DE PREÇOS'!$B:$B)-17),IF($C8=$C6,"Quant.","")))</f>
        <v>9264763</v>
      </c>
      <c r="J8" s="60">
        <f>IF(J7="Total Mensal","Total Acumulado",IF($B7="","",IF($C8=$C5,INDEX('MAPA DE PREÇOS'!$M:$M,MATCH($B8,'MAPA DE PREÇOS'!$B:$B)-19),IF($C8=$C6,"Valor Unit. (R$)",IF(AND($C8&lt;&gt;$C7,$J7&lt;&gt;""),"Total Mensal","")))))</f>
        <v>8.2000000000000003E-2</v>
      </c>
      <c r="K8" s="75">
        <f>IF(J8="","",IF(J8="Total Mensal","-",IF(J8="Total Acumulado",SUM(K$7:K7),I8*J8)))</f>
        <v>759710.56599999999</v>
      </c>
      <c r="L8" s="112">
        <f>IF(J8="","",IF(J8="Total Mensal","-",IF(J8="Total Acumulado",SUM(L$7:L7),K8/SUMIF(J:J,"Total Acumulado",K:K))))</f>
        <v>0.94206948466016494</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3222</v>
      </c>
      <c r="G9" s="83" t="str">
        <f>IF($B8="","",IF($C9=$C6,IF('BASE EDITAL'!$C$2="",INDEX('MAPA DE PREÇOS'!H:H,MATCH(EDITAL!B9,'MAPA DE PREÇOS'!B:B,0)+1),UPPER(INDEX('BASE EDITAL'!$C:$C,EDITAL!B9+1))),IF($C9=$C7,"Especificação do Objeto","")))</f>
        <v>Laudo de qualidade da água, incluindo a mensuração da dureza da água, ph, íons cloreto, cobre, ferro, manganês e a carga microbiana nos pontos de enxágue da área de limpeza.</v>
      </c>
      <c r="H9" s="84" t="str">
        <f>IF($B8="","",IF($C9=$C6,INDEX('MAPA DE PREÇOS'!$M:$M,MATCH($B9,'MAPA DE PREÇOS'!$B:$B)-16),IF($C9=$C7,"Unidade","")))</f>
        <v>Unidade</v>
      </c>
      <c r="I9" s="84">
        <f>IF($B8="","",IF($C9=$C6,INDEX('MAPA DE PREÇOS'!$M:$M,MATCH($B9,'MAPA DE PREÇOS'!$B:$B)-17),IF($C9=$C7,"Quant.","")))</f>
        <v>243</v>
      </c>
      <c r="J9" s="60">
        <f>IF(J8="Total Mensal","Total Acumulado",IF($B8="","",IF($C9=$C6,INDEX('MAPA DE PREÇOS'!$M:$M,MATCH($B9,'MAPA DE PREÇOS'!$B:$B)-19),IF($C9=$C7,"Valor Unit. (R$)",IF(AND($C9&lt;&gt;$C8,$J8&lt;&gt;""),"Total Mensal","")))))</f>
        <v>192.25</v>
      </c>
      <c r="K9" s="75">
        <f>IF(J9="","",IF(J9="Total Mensal","-",IF(J9="Total Acumulado",SUM(K$7:K8),I9*J9)))</f>
        <v>46716.75</v>
      </c>
      <c r="L9" s="112">
        <f>IF(J9="","",IF(J9="Total Mensal","-",IF(J9="Total Acumulado",SUM(L$7:L8),K9/SUMIF(J:J,"Total Acumulado",K:K))))</f>
        <v>5.7930515339835044E-2</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83"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IF(J9="Total Mensal","Total Acumulado",IF($B9="","",IF($C10=$C7,INDEX('MAPA DE PREÇOS'!$M:$M,MATCH($B10,'MAPA DE PREÇOS'!$B:$B)-19),IF($C10=$C8,"Valor Unit. (R$)",IF(AND($C10&lt;&gt;$C9,$J9&lt;&gt;""),"Total Mensal","")))))</f>
        <v>Total Mensal</v>
      </c>
      <c r="K10" s="75" t="str">
        <f>IF(J10="","",IF(J10="Total Mensal","-",IF(J10="Total Acumulado",SUM(K$7:K9),I10*J10)))</f>
        <v>-</v>
      </c>
      <c r="L10" s="112" t="str">
        <f>IF(J10="","",IF(J10="Total Mensal","-",IF(J10="Total Acumulado",SUM(L$7:L9),K10/SUMIF(J:J,"Total Acumulado",K:K))))</f>
        <v>-</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83"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IF(J10="Total Mensal","Total Acumulado",IF($B10="","",IF($C11=$C8,INDEX('MAPA DE PREÇOS'!$M:$M,MATCH($B11,'MAPA DE PREÇOS'!$B:$B)-19),IF($C11=$C9,"Valor Unit. (R$)",IF(AND($C11&lt;&gt;$C10,$J10&lt;&gt;""),"Total Mensal","")))))</f>
        <v>Total Acumulado</v>
      </c>
      <c r="K11" s="75">
        <f>IF(J11="","",IF(J11="Total Mensal","-",IF(J11="Total Acumulado",SUM(K$7:K10),I11*J11)))</f>
        <v>806427.31599999999</v>
      </c>
      <c r="L11" s="112">
        <f>IF(J11="","",IF(J11="Total Mensal","-",IF(J11="Total Acumulado",SUM(L$7:L10),K11/SUMIF(J:J,"Total Acumulado",K:K))))</f>
        <v>1</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
      </c>
      <c r="K12" s="75" t="str">
        <f>IF(J12="","",IF(J12="Total Mensal","-",IF(J12="Total Acumulado",SUM(K$7:K11),I12*J12)))</f>
        <v/>
      </c>
      <c r="L12" s="112" t="str">
        <f>IF(J12="","",IF(J12="Total Mensal","-",IF(J12="Total Acumulado",SUM(L$7:L11),K12/SUMIF(J:J,"Total Acumulado",K:K))))</f>
        <v/>
      </c>
      <c r="M12" s="108"/>
      <c r="N12" s="112" t="str">
        <f>IF($J12="","",IF($J12="Total Mensal",SUM(O$7:O11)/VLOOKUP("Total Acumulado",$J:$K,2,FALSE),IF($J12="Total Acumulado",N11+L12+IF(L$7="% Item",-1,0),0%)))</f>
        <v/>
      </c>
      <c r="O12" s="109" t="str">
        <f>IF($J12="","",IF($J12="Total Mensal",SUM(O$7:O11),IF($J12="Total Acumulado",SUM(O$7:O10)+M12,IFERROR(N12*$K12,0))))</f>
        <v/>
      </c>
      <c r="P12" s="112" t="str">
        <f>IF($J12="","",IF($J12="Total Mensal",SUM(Q$7:Q11)/VLOOKUP("Total Acumulado",$J:$K,2,FALSE),IF($J12="Total Acumulado",P11+N12+IF(N$7="% Item",-1,0),0%)))</f>
        <v/>
      </c>
      <c r="Q12" s="109" t="str">
        <f>IF($J12="","",IF($J12="Total Mensal",SUM(Q$7:Q11),IF($J12="Total Acumulado",SUM(Q$7:Q10)+O12,IFERROR(P12*$K12,0))))</f>
        <v/>
      </c>
      <c r="R12" s="112" t="str">
        <f>IF($J12="","",IF($J12="Total Mensal",SUM(S$7:S11)/VLOOKUP("Total Acumulado",$J:$K,2,FALSE),IF($J12="Total Acumulado",R11+P12+IF(P$7="% Item",-1,0),0%)))</f>
        <v/>
      </c>
      <c r="S12" s="109" t="str">
        <f>IF($J12="","",IF($J12="Total Mensal",SUM(S$7:S11),IF($J12="Total Acumulado",SUM(S$7:S10)+Q12,IFERROR(R12*$K12,0))))</f>
        <v/>
      </c>
      <c r="T12" s="112" t="str">
        <f>IF($J12="","",IF($J12="Total Mensal",SUM(U$7:U11)/VLOOKUP("Total Acumulado",$J:$K,2,FALSE),IF($J12="Total Acumulado",T11+R12+IF(R$7="% Item",-1,0),0%)))</f>
        <v/>
      </c>
      <c r="U12" s="109" t="str">
        <f>IF($J12="","",IF($J12="Total Mensal",SUM(U$7:U11),IF($J12="Total Acumulado",SUM(U$7:U10)+S12,IFERROR(T12*$K12,0))))</f>
        <v/>
      </c>
      <c r="V12" s="112" t="str">
        <f>IF($J12="","",IF($J12="Total Mensal",SUM(W$7:W11)/VLOOKUP("Total Acumulado",$J:$K,2,FALSE),IF($J12="Total Acumulado",V11+T12+IF(T$7="% Item",-1,0),0%)))</f>
        <v/>
      </c>
      <c r="W12" s="109" t="str">
        <f>IF($J12="","",IF($J12="Total Mensal",SUM(W$7:W11),IF($J12="Total Acumulado",SUM(W$7:W10)+U12,IFERROR(V12*$K12,0))))</f>
        <v/>
      </c>
      <c r="X12" s="112" t="str">
        <f>IF($J12="","",IF($J12="Total Mensal",SUM(Y$7:Y11)/VLOOKUP("Total Acumulado",$J:$K,2,FALSE),IF($J12="Total Acumulado",X11+V12+IF(V$7="% Item",-1,0),0%)))</f>
        <v/>
      </c>
      <c r="Y12" s="109" t="str">
        <f>IF($J12="","",IF($J12="Total Mensal",SUM(Y$7:Y11),IF($J12="Total Acumulado",SUM(Y$7:Y10)+W12,IFERROR(X12*$K12,0))))</f>
        <v/>
      </c>
      <c r="Z12" s="112" t="str">
        <f>IF($J12="","",IF($J12="Total Mensal",SUM(AA$7:AA11)/VLOOKUP("Total Acumulado",$J:$K,2,FALSE),IF($J12="Total Acumulado",Z11+X12+IF(X$7="% Item",-1,0),0%)))</f>
        <v/>
      </c>
      <c r="AA12" s="109" t="str">
        <f>IF($J12="","",IF($J12="Total Mensal",SUM(AA$7:AA11),IF($J12="Total Acumulado",SUM(AA$7:AA10)+Y12,IFERROR(Z12*$K12,0))))</f>
        <v/>
      </c>
      <c r="AB12" s="112" t="str">
        <f>IF($J12="","",IF($J12="Total Mensal",SUM(AC$7:AC11)/VLOOKUP("Total Acumulado",$J:$K,2,FALSE),IF($J12="Total Acumulado",AB11+Z12+IF(Z$7="% Item",-1,0),0%)))</f>
        <v/>
      </c>
      <c r="AC12" s="109" t="str">
        <f>IF($J12="","",IF($J12="Total Mensal",SUM(AC$7:AC11),IF($J12="Total Acumulado",SUM(AC$7:AC10)+AA12,IFERROR(AB12*$K12,0))))</f>
        <v/>
      </c>
      <c r="AD12" s="112" t="str">
        <f>IF($J12="","",IF($J12="Total Mensal",SUM(AE$7:AE11)/VLOOKUP("Total Acumulado",$J:$K,2,FALSE),IF($J12="Total Acumulado",AD11+AB12+IF(AB$7="% Item",-1,0),0%)))</f>
        <v/>
      </c>
      <c r="AE12" s="109" t="str">
        <f>IF($J12="","",IF($J12="Total Mensal",SUM(AE$7:AE11),IF($J12="Total Acumulado",SUM(AE$7:AE10)+AC12,IFERROR(AD12*$K12,0))))</f>
        <v/>
      </c>
      <c r="AF12" s="112" t="str">
        <f>IF($J12="","",IF($J12="Total Mensal",SUM(AG$7:AG11)/VLOOKUP("Total Acumulado",$J:$K,2,FALSE),IF($J12="Total Acumulado",AF11+AD12+IF(AD$7="% Item",-1,0),0%)))</f>
        <v/>
      </c>
      <c r="AG12" s="109" t="str">
        <f>IF($J12="","",IF($J12="Total Mensal",SUM(AG$7:AG11),IF($J12="Total Acumulado",SUM(AG$7:AG10)+AE12,IFERROR(AF12*$K12,0))))</f>
        <v/>
      </c>
      <c r="AH12" s="112" t="str">
        <f>IF($J12="","",IF($J12="Total Mensal",SUM(AI$7:AI11)/VLOOKUP("Total Acumulado",$J:$K,2,FALSE),IF($J12="Total Acumulado",AH11+AF12+IF(AF$7="% Item",-1,0),0%)))</f>
        <v/>
      </c>
      <c r="AI12" s="109" t="str">
        <f>IF($J12="","",IF($J12="Total Mensal",SUM(AI$7:AI11),IF($J12="Total Acumulado",SUM(AI$7:AI10)+AG12,IFERROR(AH12*$K12,0))))</f>
        <v/>
      </c>
      <c r="AJ12" s="112" t="str">
        <f>IF($J12="","",IF($J12="Total Mensal",SUM(AK$7:AK11)/VLOOKUP("Total Acumulado",$J:$K,2,FALSE),IF($J12="Total Acumulado",AJ11+AH12+IF(AH$7="% Item",-1,0),0%)))</f>
        <v/>
      </c>
      <c r="AK12" s="109" t="str">
        <f>IF($J12="","",IF($J12="Total Mensal",SUM(AK$7:AK11),IF($J12="Total Acumulado",SUM(AK$7:AK10)+AI12,IFERROR(AJ12*$K12,0))))</f>
        <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
      </c>
      <c r="K13" s="75" t="str">
        <f>IF(J13="","",IF(J13="Total Mensal","-",IF(J13="Total Acumulado",SUM(K$7:K12),I13*J13)))</f>
        <v/>
      </c>
      <c r="L13" s="112" t="str">
        <f>IF(J13="","",IF(J13="Total Mensal","-",IF(J13="Total Acumulado",SUM(L$7:L12),K13/SUMIF(J:J,"Total Acumulado",K:K))))</f>
        <v/>
      </c>
      <c r="M13" s="108"/>
      <c r="N13" s="112" t="str">
        <f>IF($J13="","",IF($J13="Total Mensal",SUM(O$7:O12)/VLOOKUP("Total Acumulado",$J:$K,2,FALSE),IF($J13="Total Acumulado",N12+L13+IF(L$7="% Item",-1,0),0%)))</f>
        <v/>
      </c>
      <c r="O13" s="109" t="str">
        <f>IF($J13="","",IF($J13="Total Mensal",SUM(O$7:O12),IF($J13="Total Acumulado",SUM(O$7:O11)+M13,IFERROR(N13*$K13,0))))</f>
        <v/>
      </c>
      <c r="P13" s="112" t="str">
        <f>IF($J13="","",IF($J13="Total Mensal",SUM(Q$7:Q12)/VLOOKUP("Total Acumulado",$J:$K,2,FALSE),IF($J13="Total Acumulado",P12+N13+IF(N$7="% Item",-1,0),0%)))</f>
        <v/>
      </c>
      <c r="Q13" s="109" t="str">
        <f>IF($J13="","",IF($J13="Total Mensal",SUM(Q$7:Q12),IF($J13="Total Acumulado",SUM(Q$7:Q11)+O13,IFERROR(P13*$K13,0))))</f>
        <v/>
      </c>
      <c r="R13" s="112" t="str">
        <f>IF($J13="","",IF($J13="Total Mensal",SUM(S$7:S12)/VLOOKUP("Total Acumulado",$J:$K,2,FALSE),IF($J13="Total Acumulado",R12+P13+IF(P$7="% Item",-1,0),0%)))</f>
        <v/>
      </c>
      <c r="S13" s="109" t="str">
        <f>IF($J13="","",IF($J13="Total Mensal",SUM(S$7:S12),IF($J13="Total Acumulado",SUM(S$7:S11)+Q13,IFERROR(R13*$K13,0))))</f>
        <v/>
      </c>
      <c r="T13" s="112" t="str">
        <f>IF($J13="","",IF($J13="Total Mensal",SUM(U$7:U12)/VLOOKUP("Total Acumulado",$J:$K,2,FALSE),IF($J13="Total Acumulado",T12+R13+IF(R$7="% Item",-1,0),0%)))</f>
        <v/>
      </c>
      <c r="U13" s="109" t="str">
        <f>IF($J13="","",IF($J13="Total Mensal",SUM(U$7:U12),IF($J13="Total Acumulado",SUM(U$7:U11)+S13,IFERROR(T13*$K13,0))))</f>
        <v/>
      </c>
      <c r="V13" s="112" t="str">
        <f>IF($J13="","",IF($J13="Total Mensal",SUM(W$7:W12)/VLOOKUP("Total Acumulado",$J:$K,2,FALSE),IF($J13="Total Acumulado",V12+T13+IF(T$7="% Item",-1,0),0%)))</f>
        <v/>
      </c>
      <c r="W13" s="109" t="str">
        <f>IF($J13="","",IF($J13="Total Mensal",SUM(W$7:W12),IF($J13="Total Acumulado",SUM(W$7:W11)+U13,IFERROR(V13*$K13,0))))</f>
        <v/>
      </c>
      <c r="X13" s="112" t="str">
        <f>IF($J13="","",IF($J13="Total Mensal",SUM(Y$7:Y12)/VLOOKUP("Total Acumulado",$J:$K,2,FALSE),IF($J13="Total Acumulado",X12+V13+IF(V$7="% Item",-1,0),0%)))</f>
        <v/>
      </c>
      <c r="Y13" s="109" t="str">
        <f>IF($J13="","",IF($J13="Total Mensal",SUM(Y$7:Y12),IF($J13="Total Acumulado",SUM(Y$7:Y11)+W13,IFERROR(X13*$K13,0))))</f>
        <v/>
      </c>
      <c r="Z13" s="112" t="str">
        <f>IF($J13="","",IF($J13="Total Mensal",SUM(AA$7:AA12)/VLOOKUP("Total Acumulado",$J:$K,2,FALSE),IF($J13="Total Acumulado",Z12+X13+IF(X$7="% Item",-1,0),0%)))</f>
        <v/>
      </c>
      <c r="AA13" s="109" t="str">
        <f>IF($J13="","",IF($J13="Total Mensal",SUM(AA$7:AA12),IF($J13="Total Acumulado",SUM(AA$7:AA11)+Y13,IFERROR(Z13*$K13,0))))</f>
        <v/>
      </c>
      <c r="AB13" s="112" t="str">
        <f>IF($J13="","",IF($J13="Total Mensal",SUM(AC$7:AC12)/VLOOKUP("Total Acumulado",$J:$K,2,FALSE),IF($J13="Total Acumulado",AB12+Z13+IF(Z$7="% Item",-1,0),0%)))</f>
        <v/>
      </c>
      <c r="AC13" s="109" t="str">
        <f>IF($J13="","",IF($J13="Total Mensal",SUM(AC$7:AC12),IF($J13="Total Acumulado",SUM(AC$7:AC11)+AA13,IFERROR(AB13*$K13,0))))</f>
        <v/>
      </c>
      <c r="AD13" s="112" t="str">
        <f>IF($J13="","",IF($J13="Total Mensal",SUM(AE$7:AE12)/VLOOKUP("Total Acumulado",$J:$K,2,FALSE),IF($J13="Total Acumulado",AD12+AB13+IF(AB$7="% Item",-1,0),0%)))</f>
        <v/>
      </c>
      <c r="AE13" s="109" t="str">
        <f>IF($J13="","",IF($J13="Total Mensal",SUM(AE$7:AE12),IF($J13="Total Acumulado",SUM(AE$7:AE11)+AC13,IFERROR(AD13*$K13,0))))</f>
        <v/>
      </c>
      <c r="AF13" s="112" t="str">
        <f>IF($J13="","",IF($J13="Total Mensal",SUM(AG$7:AG12)/VLOOKUP("Total Acumulado",$J:$K,2,FALSE),IF($J13="Total Acumulado",AF12+AD13+IF(AD$7="% Item",-1,0),0%)))</f>
        <v/>
      </c>
      <c r="AG13" s="109" t="str">
        <f>IF($J13="","",IF($J13="Total Mensal",SUM(AG$7:AG12),IF($J13="Total Acumulado",SUM(AG$7:AG11)+AE13,IFERROR(AF13*$K13,0))))</f>
        <v/>
      </c>
      <c r="AH13" s="112" t="str">
        <f>IF($J13="","",IF($J13="Total Mensal",SUM(AI$7:AI12)/VLOOKUP("Total Acumulado",$J:$K,2,FALSE),IF($J13="Total Acumulado",AH12+AF13+IF(AF$7="% Item",-1,0),0%)))</f>
        <v/>
      </c>
      <c r="AI13" s="109" t="str">
        <f>IF($J13="","",IF($J13="Total Mensal",SUM(AI$7:AI12),IF($J13="Total Acumulado",SUM(AI$7:AI11)+AG13,IFERROR(AH13*$K13,0))))</f>
        <v/>
      </c>
      <c r="AJ13" s="112" t="str">
        <f>IF($J13="","",IF($J13="Total Mensal",SUM(AK$7:AK12)/VLOOKUP("Total Acumulado",$J:$K,2,FALSE),IF($J13="Total Acumulado",AJ12+AH13+IF(AH$7="% Item",-1,0),0%)))</f>
        <v/>
      </c>
      <c r="AK13" s="109" t="str">
        <f>IF($J13="","",IF($J13="Total Mensal",SUM(AK$7:AK12),IF($J13="Total Acumulado",SUM(AK$7:AK11)+AI13,IFERROR(AJ13*$K13,0))))</f>
        <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55" t="s">
        <v>305</v>
      </c>
      <c r="F2" s="256"/>
      <c r="G2" s="256"/>
      <c r="H2" s="256"/>
      <c r="I2" s="256"/>
      <c r="J2" s="256"/>
      <c r="K2" s="256"/>
      <c r="L2" s="256"/>
      <c r="M2" s="256"/>
      <c r="N2" s="256"/>
      <c r="O2" s="256"/>
      <c r="P2" s="257"/>
    </row>
    <row r="3" spans="1:21" ht="21" x14ac:dyDescent="0.35">
      <c r="A3" s="138"/>
      <c r="E3" s="258" t="str">
        <f>IFERROR('MAPA DE PREÇOS'!H5:J5,"")</f>
        <v/>
      </c>
      <c r="F3" s="259"/>
      <c r="G3" s="259"/>
      <c r="H3" s="259"/>
      <c r="I3" s="259"/>
      <c r="J3" s="259"/>
      <c r="K3" s="259"/>
      <c r="L3" s="259"/>
      <c r="M3" s="259"/>
      <c r="N3" s="259"/>
      <c r="O3" s="259"/>
      <c r="P3" s="260"/>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0.94206948962031434</v>
      </c>
      <c r="D6" s="42">
        <f>IFERROR(IF(C6=C5,IF(D5="","",D5+0.000000001),C6),"")</f>
        <v>0.94206948962031434</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3222</v>
      </c>
      <c r="I6" t="str">
        <f>IF(E6="","",INDEX('MAPA DE PREÇOS'!H:H,MATCH(ABC!E6,'MAPA DE PREÇOS'!B:B,0)+1))</f>
        <v>Serviços de limpeza e desinfecção de reservatórios de água potável.</v>
      </c>
      <c r="J6" s="41" t="str">
        <f>IFERROR(IF(E6="","",INDEX('MAPA DE PREÇOS'!M:M,3+MATCH(ABC!E6,'MAPA DE PREÇOS'!B:B,0))),"")</f>
        <v>Litro</v>
      </c>
      <c r="K6" s="52">
        <f t="array" ref="K6">IFERROR(IF(E6="","",INDEX('MAPA DE PREÇOS'!M:M,2+MATCH(ABC!E6,'MAPA DE PREÇOS'!B:B,0))),"")</f>
        <v>9264763</v>
      </c>
      <c r="L6" s="53">
        <f t="array" ref="L6">IFERROR(IF(AND(E5&lt;&gt;"",E6=""),"TOTAL ESTIMADO",INDEX('MAPA DE PREÇOS'!M:M,0+MATCH(ABC!E6,'MAPA DE PREÇOS'!B:B,0))),"")</f>
        <v>8.2000000000000003E-2</v>
      </c>
      <c r="M6" s="54">
        <f>IFERROR(IF(AND(E5&lt;&gt;"",E6=""),SUM($M$5:M5),INDEX('MAPA DE PREÇOS'!M:M,19+MATCH(ABC!E6,'MAPA DE PREÇOS'!B:B,0))),"")</f>
        <v>759710.57</v>
      </c>
      <c r="N6" s="90">
        <f t="shared" ref="N6:N37" si="1">IFERROR(VLOOKUP(E6,$B:$C,2),"")</f>
        <v>0.94206948962031434</v>
      </c>
      <c r="O6" s="90">
        <f>N6</f>
        <v>0.94206948962031434</v>
      </c>
      <c r="P6" s="54" t="str">
        <f>IF(O6="","",IF(OR(N6&gt;=$S$6,O6&lt;=$S$6),"A",IF(O6&lt;=SUM($S$6:$S$7),"B","C")))</f>
        <v>A</v>
      </c>
      <c r="R6" s="156" t="s">
        <v>310</v>
      </c>
      <c r="S6" s="157">
        <v>0.8</v>
      </c>
      <c r="T6" s="156">
        <f>COUNTIF($P$6:$P$107,$R6)</f>
        <v>1</v>
      </c>
      <c r="U6" s="158">
        <f>SUMIFS($M$6:$M$107,$P$6:$P$107,$R6)</f>
        <v>759710.57</v>
      </c>
    </row>
    <row r="7" spans="1:21" x14ac:dyDescent="0.25">
      <c r="B7" s="41">
        <v>2</v>
      </c>
      <c r="C7" s="42">
        <f>IFERROR(INDEX('MAPA DE PREÇOS'!M:M,MATCH(B7,'MAPA DE PREÇOS'!B:B,0)+19)/(SUMPRODUCT(EDITAL!I:I,EDITAL!J:J)),"")</f>
        <v>5.7930515339835044E-2</v>
      </c>
      <c r="D7" s="42">
        <f t="shared" ref="D7:D70" si="2">IFERROR(IF(C7=C6,IF(D6="","",D6+0.000000001),C7),"")</f>
        <v>5.7930515339835044E-2</v>
      </c>
      <c r="E7" s="41">
        <f t="shared" si="0"/>
        <v>2</v>
      </c>
      <c r="F7" s="41">
        <f>IFERROR(VLOOKUP($E7,'MAPA DE PREÇOS'!$B:$D,2,FALSE),"")</f>
        <v>1</v>
      </c>
      <c r="G7" s="41">
        <f>IFERROR(VLOOKUP($E7,'MAPA DE PREÇOS'!$B:$D,3,FALSE),"")</f>
        <v>2</v>
      </c>
      <c r="H7" s="41">
        <f t="array" ref="H7">IFERROR(IF(E7="","",INDEX('MAPA DE PREÇOS'!H:H,0+MATCH(ABC!E7,'MAPA DE PREÇOS'!B:B,0))),"")</f>
        <v>3222</v>
      </c>
      <c r="I7" t="str">
        <f>IF(E7="","",INDEX('MAPA DE PREÇOS'!H:H,MATCH(ABC!E7,'MAPA DE PREÇOS'!B:B,0)+1))</f>
        <v>Laudo de qualidade da água, incluindo a mensuração da dureza da água, ph, íons cloreto, cobre, ferro, manganês e a carga microbiana nos pontos de enxágue da área de limpeza.</v>
      </c>
      <c r="J7" s="41" t="str">
        <f>IFERROR(IF(E7="","",INDEX('MAPA DE PREÇOS'!M:M,3+MATCH(ABC!E7,'MAPA DE PREÇOS'!B:B,0))),"")</f>
        <v>Unidade</v>
      </c>
      <c r="K7" s="52">
        <f t="array" ref="K7">IFERROR(IF(E7="","",INDEX('MAPA DE PREÇOS'!M:M,2+MATCH(ABC!E7,'MAPA DE PREÇOS'!B:B,0))),"")</f>
        <v>243</v>
      </c>
      <c r="L7" s="53">
        <f t="array" ref="L7">IFERROR(IF(AND(E6&lt;&gt;"",E7=""),"TOTAL ESTIMADO",INDEX('MAPA DE PREÇOS'!M:M,0+MATCH(ABC!E7,'MAPA DE PREÇOS'!B:B,0))),"")</f>
        <v>192.25</v>
      </c>
      <c r="M7" s="54">
        <f>IFERROR(IF(AND(E6&lt;&gt;"",E7=""),SUM($M$5:M6),INDEX('MAPA DE PREÇOS'!M:M,19+MATCH(ABC!E7,'MAPA DE PREÇOS'!B:B,0))),"")</f>
        <v>46716.75</v>
      </c>
      <c r="N7" s="90">
        <f t="shared" si="1"/>
        <v>5.7930515339835044E-2</v>
      </c>
      <c r="O7" s="90">
        <f>IFERROR(N7+O6,"")</f>
        <v>1.0000000049601494</v>
      </c>
      <c r="P7" s="54" t="str">
        <f t="shared" ref="P7:P70" si="3">IF(O7="","",IF(OR(N7&gt;=$S$6,O7&lt;=$S$6),"A",IF(O7&lt;=SUM($S$6:$S$7),"B","C")))</f>
        <v>C</v>
      </c>
      <c r="R7" s="159" t="s">
        <v>311</v>
      </c>
      <c r="S7" s="160">
        <v>0.15</v>
      </c>
      <c r="T7" s="159">
        <f>COUNTIF($P$6:$P$107,$R7)</f>
        <v>0</v>
      </c>
      <c r="U7" s="161">
        <f>SUMIFS($M$6:$M$107,$P$6:$P$107,$R7)</f>
        <v>0</v>
      </c>
    </row>
    <row r="8" spans="1:21" x14ac:dyDescent="0.25">
      <c r="B8" s="41">
        <v>3</v>
      </c>
      <c r="C8" s="42" t="str">
        <f>IFERROR(INDEX('MAPA DE PREÇOS'!M:M,MATCH(B8,'MAPA DE PREÇOS'!B:B,0)+19)/(SUMPRODUCT(EDITAL!I:I,EDITAL!J:J)),"")</f>
        <v/>
      </c>
      <c r="D8" s="42" t="str">
        <f t="shared" si="2"/>
        <v/>
      </c>
      <c r="E8" s="41" t="str">
        <f t="shared" si="0"/>
        <v/>
      </c>
      <c r="F8" s="41" t="str">
        <f>IFERROR(VLOOKUP($E8,'MAPA DE PREÇOS'!$B:$D,2,FALSE),"")</f>
        <v/>
      </c>
      <c r="G8" s="41" t="str">
        <f>IFERROR(VLOOKUP($E8,'MAPA DE PREÇOS'!$B:$D,3,FALSE),"")</f>
        <v/>
      </c>
      <c r="H8" s="41" t="str">
        <f t="array" ref="H8">IFERROR(IF(E8="","",INDEX('MAPA DE PREÇOS'!H:H,0+MATCH(ABC!E8,'MAPA DE PREÇOS'!B:B,0))),"")</f>
        <v/>
      </c>
      <c r="I8" t="str">
        <f>IF(E8="","",INDEX('MAPA DE PREÇOS'!H:H,MATCH(ABC!E8,'MAPA DE PREÇOS'!B:B,0)+1))</f>
        <v/>
      </c>
      <c r="J8" s="41" t="str">
        <f>IFERROR(IF(E8="","",INDEX('MAPA DE PREÇOS'!M:M,3+MATCH(ABC!E8,'MAPA DE PREÇOS'!B:B,0))),"")</f>
        <v/>
      </c>
      <c r="K8" s="52" t="str">
        <f t="array" ref="K8">IFERROR(IF(E8="","",INDEX('MAPA DE PREÇOS'!M:M,2+MATCH(ABC!E8,'MAPA DE PREÇOS'!B:B,0))),"")</f>
        <v/>
      </c>
      <c r="L8" s="53" t="str">
        <f t="array" ref="L8">IFERROR(IF(AND(E7&lt;&gt;"",E8=""),"TOTAL ESTIMADO",INDEX('MAPA DE PREÇOS'!M:M,0+MATCH(ABC!E8,'MAPA DE PREÇOS'!B:B,0))),"")</f>
        <v>TOTAL ESTIMADO</v>
      </c>
      <c r="M8" s="54">
        <f>IFERROR(IF(AND(E7&lt;&gt;"",E8=""),SUM($M$5:M7),INDEX('MAPA DE PREÇOS'!M:M,19+MATCH(ABC!E8,'MAPA DE PREÇOS'!B:B,0))),"")</f>
        <v>806427.32</v>
      </c>
      <c r="N8" s="90" t="str">
        <f t="shared" si="1"/>
        <v/>
      </c>
      <c r="O8" s="90" t="str">
        <f t="shared" ref="O8:O71" si="4">IFERROR(N8+O7,"")</f>
        <v/>
      </c>
      <c r="P8" s="54" t="str">
        <f t="shared" si="3"/>
        <v/>
      </c>
      <c r="R8" s="153" t="s">
        <v>312</v>
      </c>
      <c r="S8" s="154">
        <v>0.05</v>
      </c>
      <c r="T8" s="153">
        <f>COUNTIF($P$6:$P$107,$R8)</f>
        <v>1</v>
      </c>
      <c r="U8" s="155">
        <f>SUMIFS($M$6:$M$107,$P$6:$P$107,$R8)</f>
        <v>46716.75</v>
      </c>
    </row>
    <row r="9" spans="1:21" x14ac:dyDescent="0.25">
      <c r="B9" s="41">
        <v>4</v>
      </c>
      <c r="C9" s="42" t="str">
        <f>IFERROR(INDEX('MAPA DE PREÇOS'!M:M,MATCH(B9,'MAPA DE PREÇOS'!B:B,0)+19)/(SUMPRODUCT(EDITAL!I:I,EDITAL!J:J)),"")</f>
        <v/>
      </c>
      <c r="D9" s="42" t="str">
        <f t="shared" si="2"/>
        <v/>
      </c>
      <c r="E9" s="41" t="str">
        <f t="shared" si="0"/>
        <v/>
      </c>
      <c r="F9" s="41" t="str">
        <f>IFERROR(VLOOKUP($E9,'MAPA DE PREÇOS'!$B:$D,2,FALSE),"")</f>
        <v/>
      </c>
      <c r="G9" s="41" t="str">
        <f>IFERROR(VLOOKUP($E9,'MAPA DE PREÇOS'!$B:$D,3,FALSE),"")</f>
        <v/>
      </c>
      <c r="H9" s="41" t="str">
        <f t="array" ref="H9">IFERROR(IF(E9="","",INDEX('MAPA DE PREÇOS'!H:H,0+MATCH(ABC!E9,'MAPA DE PREÇOS'!B:B,0))),"")</f>
        <v/>
      </c>
      <c r="I9" t="str">
        <f>IF(E9="","",INDEX('MAPA DE PREÇOS'!H:H,MATCH(ABC!E9,'MAPA DE PREÇOS'!B:B,0)+1))</f>
        <v/>
      </c>
      <c r="J9" s="41" t="str">
        <f>IFERROR(IF(E9="","",INDEX('MAPA DE PREÇOS'!M:M,3+MATCH(ABC!E9,'MAPA DE PREÇOS'!B:B,0))),"")</f>
        <v/>
      </c>
      <c r="K9" s="52" t="str">
        <f t="array" ref="K9">IFERROR(IF(E9="","",INDEX('MAPA DE PREÇOS'!M:M,2+MATCH(ABC!E9,'MAPA DE PREÇOS'!B:B,0))),"")</f>
        <v/>
      </c>
      <c r="L9" s="53" t="str">
        <f t="array" ref="L9">IFERROR(IF(AND(E8&lt;&gt;"",E9=""),"TOTAL ESTIMADO",INDEX('MAPA DE PREÇOS'!M:M,0+MATCH(ABC!E9,'MAPA DE PREÇOS'!B:B,0))),"")</f>
        <v/>
      </c>
      <c r="M9" s="54" t="str">
        <f>IFERROR(IF(AND(E8&lt;&gt;"",E9=""),SUM($M$5:M8),INDEX('MAPA DE PREÇOS'!M:M,19+MATCH(ABC!E9,'MAPA DE PREÇOS'!B:B,0))),"")</f>
        <v/>
      </c>
      <c r="N9" s="90" t="str">
        <f t="shared" si="1"/>
        <v/>
      </c>
      <c r="O9" s="90" t="str">
        <f t="shared" si="4"/>
        <v/>
      </c>
      <c r="P9" s="54" t="str">
        <f t="shared" si="3"/>
        <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
      </c>
      <c r="M10" s="54" t="str">
        <f>IFERROR(IF(AND(E9&lt;&gt;"",E10=""),SUM($M$5:M9),INDEX('MAPA DE PREÇOS'!M:M,19+MATCH(ABC!E10,'MAPA DE PREÇOS'!B:B,0))),"")</f>
        <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71" t="s">
        <v>35</v>
      </c>
      <c r="C2" s="272"/>
      <c r="D2" s="273"/>
    </row>
    <row r="3" spans="2:4" ht="78" customHeight="1" x14ac:dyDescent="0.2">
      <c r="B3" s="290" t="s">
        <v>384</v>
      </c>
      <c r="C3" s="291"/>
      <c r="D3" s="292"/>
    </row>
    <row r="4" spans="2:4" s="32" customFormat="1" ht="32.1" customHeight="1" x14ac:dyDescent="0.25">
      <c r="B4" s="270" t="s">
        <v>385</v>
      </c>
      <c r="C4" s="270"/>
      <c r="D4" s="270"/>
    </row>
    <row r="5" spans="2:4" ht="61.5" customHeight="1" x14ac:dyDescent="0.2">
      <c r="B5" s="287" t="s">
        <v>386</v>
      </c>
      <c r="C5" s="288"/>
      <c r="D5" s="289"/>
    </row>
    <row r="6" spans="2:4" s="33" customFormat="1" ht="32.1" customHeight="1" x14ac:dyDescent="0.25">
      <c r="B6" s="270" t="s">
        <v>387</v>
      </c>
      <c r="C6" s="270"/>
      <c r="D6" s="270"/>
    </row>
    <row r="7" spans="2:4" ht="61.5" customHeight="1" x14ac:dyDescent="0.2">
      <c r="B7" s="287" t="s">
        <v>388</v>
      </c>
      <c r="C7" s="288"/>
      <c r="D7" s="289"/>
    </row>
    <row r="8" spans="2:4" ht="21.6" customHeight="1" x14ac:dyDescent="0.2">
      <c r="B8" s="274" t="s">
        <v>389</v>
      </c>
      <c r="C8" s="275"/>
      <c r="D8" s="276"/>
    </row>
    <row r="9" spans="2:4" ht="14.25" x14ac:dyDescent="0.2">
      <c r="B9" s="277"/>
      <c r="C9" s="278"/>
      <c r="D9" s="279"/>
    </row>
    <row r="10" spans="2:4" ht="14.25" x14ac:dyDescent="0.2">
      <c r="B10" s="277"/>
      <c r="C10" s="278"/>
      <c r="D10" s="279"/>
    </row>
    <row r="11" spans="2:4" ht="14.25" x14ac:dyDescent="0.2">
      <c r="B11" s="277"/>
      <c r="C11" s="278"/>
      <c r="D11" s="279"/>
    </row>
    <row r="12" spans="2:4" ht="14.25" x14ac:dyDescent="0.2">
      <c r="B12" s="277"/>
      <c r="C12" s="278"/>
      <c r="D12" s="279"/>
    </row>
    <row r="13" spans="2:4" ht="61.5" customHeight="1" x14ac:dyDescent="0.2">
      <c r="B13" s="277"/>
      <c r="C13" s="278"/>
      <c r="D13" s="279"/>
    </row>
    <row r="14" spans="2:4" ht="61.5" customHeight="1" x14ac:dyDescent="0.2">
      <c r="B14" s="277"/>
      <c r="C14" s="278"/>
      <c r="D14" s="279"/>
    </row>
    <row r="15" spans="2:4" ht="61.5" customHeight="1" x14ac:dyDescent="0.2">
      <c r="B15" s="277"/>
      <c r="C15" s="278"/>
      <c r="D15" s="279"/>
    </row>
    <row r="16" spans="2:4" ht="61.5" customHeight="1" x14ac:dyDescent="0.2">
      <c r="B16" s="277"/>
      <c r="C16" s="278"/>
      <c r="D16" s="279"/>
    </row>
    <row r="17" spans="2:4" ht="61.5" customHeight="1" x14ac:dyDescent="0.2">
      <c r="B17" s="277"/>
      <c r="C17" s="278"/>
      <c r="D17" s="279"/>
    </row>
    <row r="18" spans="2:4" ht="61.5" customHeight="1" x14ac:dyDescent="0.2">
      <c r="B18" s="277"/>
      <c r="C18" s="278"/>
      <c r="D18" s="279"/>
    </row>
    <row r="19" spans="2:4" ht="15" customHeight="1" x14ac:dyDescent="0.2">
      <c r="B19" s="277"/>
      <c r="C19" s="278"/>
      <c r="D19" s="279"/>
    </row>
    <row r="20" spans="2:4" ht="15" customHeight="1" x14ac:dyDescent="0.2">
      <c r="B20" s="277"/>
      <c r="C20" s="278"/>
      <c r="D20" s="279"/>
    </row>
    <row r="21" spans="2:4" ht="15" customHeight="1" x14ac:dyDescent="0.2">
      <c r="B21" s="277"/>
      <c r="C21" s="278"/>
      <c r="D21" s="279"/>
    </row>
    <row r="22" spans="2:4" ht="15" customHeight="1" x14ac:dyDescent="0.2">
      <c r="B22" s="277"/>
      <c r="C22" s="278"/>
      <c r="D22" s="279"/>
    </row>
    <row r="23" spans="2:4" ht="15" customHeight="1" x14ac:dyDescent="0.2">
      <c r="B23" s="277"/>
      <c r="C23" s="278"/>
      <c r="D23" s="279"/>
    </row>
    <row r="24" spans="2:4" ht="15" customHeight="1" x14ac:dyDescent="0.2">
      <c r="B24" s="277"/>
      <c r="C24" s="278"/>
      <c r="D24" s="279"/>
    </row>
    <row r="25" spans="2:4" ht="15" customHeight="1" x14ac:dyDescent="0.2">
      <c r="B25" s="277"/>
      <c r="C25" s="278"/>
      <c r="D25" s="279"/>
    </row>
    <row r="26" spans="2:4" ht="15" customHeight="1" x14ac:dyDescent="0.2">
      <c r="B26" s="277"/>
      <c r="C26" s="278"/>
      <c r="D26" s="279"/>
    </row>
    <row r="27" spans="2:4" ht="15" customHeight="1" x14ac:dyDescent="0.2">
      <c r="B27" s="277"/>
      <c r="C27" s="278"/>
      <c r="D27" s="279"/>
    </row>
    <row r="28" spans="2:4" ht="15" customHeight="1" x14ac:dyDescent="0.2">
      <c r="B28" s="277"/>
      <c r="C28" s="278"/>
      <c r="D28" s="279"/>
    </row>
    <row r="29" spans="2:4" ht="15" customHeight="1" x14ac:dyDescent="0.2">
      <c r="B29" s="277"/>
      <c r="C29" s="278"/>
      <c r="D29" s="279"/>
    </row>
    <row r="30" spans="2:4" ht="15" customHeight="1" x14ac:dyDescent="0.2">
      <c r="B30" s="277"/>
      <c r="C30" s="278"/>
      <c r="D30" s="279"/>
    </row>
    <row r="31" spans="2:4" ht="15" customHeight="1" x14ac:dyDescent="0.2">
      <c r="B31" s="277"/>
      <c r="C31" s="278"/>
      <c r="D31" s="279"/>
    </row>
    <row r="32" spans="2:4" ht="15" customHeight="1" x14ac:dyDescent="0.2">
      <c r="B32" s="277"/>
      <c r="C32" s="278"/>
      <c r="D32" s="279"/>
    </row>
    <row r="33" spans="2:4" ht="15" customHeight="1" x14ac:dyDescent="0.2">
      <c r="B33" s="277"/>
      <c r="C33" s="278"/>
      <c r="D33" s="279"/>
    </row>
    <row r="34" spans="2:4" ht="15" customHeight="1" x14ac:dyDescent="0.2">
      <c r="B34" s="277"/>
      <c r="C34" s="278"/>
      <c r="D34" s="279"/>
    </row>
    <row r="35" spans="2:4" ht="15" customHeight="1" x14ac:dyDescent="0.2">
      <c r="B35" s="277"/>
      <c r="C35" s="278"/>
      <c r="D35" s="279"/>
    </row>
    <row r="36" spans="2:4" ht="15" customHeight="1" x14ac:dyDescent="0.2">
      <c r="B36" s="277"/>
      <c r="C36" s="278"/>
      <c r="D36" s="279"/>
    </row>
    <row r="37" spans="2:4" ht="15" customHeight="1" x14ac:dyDescent="0.2">
      <c r="B37" s="277"/>
      <c r="C37" s="278"/>
      <c r="D37" s="279"/>
    </row>
    <row r="38" spans="2:4" s="34" customFormat="1" ht="32.450000000000003" customHeight="1" x14ac:dyDescent="0.2">
      <c r="B38" s="280"/>
      <c r="C38" s="281"/>
      <c r="D38" s="282"/>
    </row>
    <row r="39" spans="2:4" s="32" customFormat="1" ht="32.1" customHeight="1" x14ac:dyDescent="0.25">
      <c r="B39" s="283" t="s">
        <v>390</v>
      </c>
      <c r="C39" s="284"/>
      <c r="D39" s="285"/>
    </row>
    <row r="40" spans="2:4" s="164" customFormat="1" ht="64.900000000000006" customHeight="1" x14ac:dyDescent="0.25">
      <c r="B40" s="286" t="s">
        <v>391</v>
      </c>
      <c r="C40" s="286"/>
      <c r="D40" s="286"/>
    </row>
    <row r="41" spans="2:4" s="164" customFormat="1" ht="64.900000000000006" customHeight="1" x14ac:dyDescent="0.25">
      <c r="B41" s="286"/>
      <c r="C41" s="286"/>
      <c r="D41" s="286"/>
    </row>
    <row r="42" spans="2:4" s="164" customFormat="1" ht="64.900000000000006" customHeight="1" x14ac:dyDescent="0.25">
      <c r="B42" s="286"/>
      <c r="C42" s="286"/>
      <c r="D42" s="286"/>
    </row>
    <row r="43" spans="2:4" s="164" customFormat="1" ht="64.900000000000006" customHeight="1" x14ac:dyDescent="0.25">
      <c r="B43" s="286"/>
      <c r="C43" s="286"/>
      <c r="D43" s="286"/>
    </row>
    <row r="44" spans="2:4" s="164" customFormat="1" ht="64.900000000000006" customHeight="1" x14ac:dyDescent="0.25">
      <c r="B44" s="286"/>
      <c r="C44" s="286"/>
      <c r="D44" s="286"/>
    </row>
    <row r="45" spans="2:4" s="164" customFormat="1" ht="112.15" customHeight="1" x14ac:dyDescent="0.25">
      <c r="B45" s="286"/>
      <c r="C45" s="286"/>
      <c r="D45" s="286"/>
    </row>
    <row r="46" spans="2:4" s="33" customFormat="1" ht="32.1" customHeight="1" x14ac:dyDescent="0.25">
      <c r="B46" s="271" t="s">
        <v>392</v>
      </c>
      <c r="C46" s="272"/>
      <c r="D46" s="273"/>
    </row>
    <row r="47" spans="2:4" ht="140.44999999999999" customHeight="1" x14ac:dyDescent="0.2">
      <c r="B47" s="261" t="s">
        <v>393</v>
      </c>
      <c r="C47" s="262"/>
      <c r="D47" s="263"/>
    </row>
    <row r="48" spans="2:4" s="33" customFormat="1" ht="32.1" customHeight="1" x14ac:dyDescent="0.25">
      <c r="B48" s="270" t="s">
        <v>394</v>
      </c>
      <c r="C48" s="270"/>
      <c r="D48" s="270"/>
    </row>
    <row r="49" spans="2:4" ht="14.25" x14ac:dyDescent="0.2">
      <c r="B49" s="261" t="s">
        <v>395</v>
      </c>
      <c r="C49" s="262"/>
      <c r="D49" s="263"/>
    </row>
    <row r="50" spans="2:4" ht="14.25" x14ac:dyDescent="0.2">
      <c r="B50" s="264"/>
      <c r="C50" s="265"/>
      <c r="D50" s="266"/>
    </row>
    <row r="51" spans="2:4" ht="14.25" x14ac:dyDescent="0.2">
      <c r="B51" s="264"/>
      <c r="C51" s="265"/>
      <c r="D51" s="266"/>
    </row>
    <row r="52" spans="2:4" ht="14.25" x14ac:dyDescent="0.2">
      <c r="B52" s="264"/>
      <c r="C52" s="265"/>
      <c r="D52" s="266"/>
    </row>
    <row r="53" spans="2:4" ht="14.25" x14ac:dyDescent="0.2">
      <c r="B53" s="264"/>
      <c r="C53" s="265"/>
      <c r="D53" s="266"/>
    </row>
    <row r="54" spans="2:4" ht="14.25" x14ac:dyDescent="0.2">
      <c r="B54" s="264"/>
      <c r="C54" s="265"/>
      <c r="D54" s="266"/>
    </row>
    <row r="55" spans="2:4" ht="14.25" x14ac:dyDescent="0.2">
      <c r="B55" s="264"/>
      <c r="C55" s="265"/>
      <c r="D55" s="266"/>
    </row>
    <row r="56" spans="2:4" ht="14.25" x14ac:dyDescent="0.2">
      <c r="B56" s="264"/>
      <c r="C56" s="265"/>
      <c r="D56" s="266"/>
    </row>
    <row r="57" spans="2:4" ht="14.25" x14ac:dyDescent="0.2">
      <c r="B57" s="267"/>
      <c r="C57" s="268"/>
      <c r="D57" s="269"/>
    </row>
    <row r="58" spans="2:4" s="33" customFormat="1" ht="32.1" customHeight="1" x14ac:dyDescent="0.25">
      <c r="B58" s="270" t="s">
        <v>396</v>
      </c>
      <c r="C58" s="270"/>
      <c r="D58" s="270"/>
    </row>
    <row r="59" spans="2:4" ht="14.25" x14ac:dyDescent="0.2">
      <c r="B59" s="261" t="s">
        <v>36</v>
      </c>
      <c r="C59" s="262"/>
      <c r="D59" s="263"/>
    </row>
    <row r="60" spans="2:4" ht="14.25" x14ac:dyDescent="0.2">
      <c r="B60" s="264"/>
      <c r="C60" s="265"/>
      <c r="D60" s="266"/>
    </row>
    <row r="61" spans="2:4" ht="14.25" x14ac:dyDescent="0.2">
      <c r="B61" s="264"/>
      <c r="C61" s="265"/>
      <c r="D61" s="266"/>
    </row>
    <row r="62" spans="2:4" ht="14.25" x14ac:dyDescent="0.2">
      <c r="B62" s="264"/>
      <c r="C62" s="265"/>
      <c r="D62" s="266"/>
    </row>
    <row r="63" spans="2:4" ht="14.25" x14ac:dyDescent="0.2">
      <c r="B63" s="264"/>
      <c r="C63" s="265"/>
      <c r="D63" s="266"/>
    </row>
    <row r="64" spans="2:4" ht="14.25" x14ac:dyDescent="0.2">
      <c r="B64" s="264"/>
      <c r="C64" s="265"/>
      <c r="D64" s="266"/>
    </row>
    <row r="65" spans="2:4" ht="14.25" x14ac:dyDescent="0.2">
      <c r="B65" s="267"/>
      <c r="C65" s="268"/>
      <c r="D65" s="269"/>
    </row>
    <row r="66" spans="2:4" s="33" customFormat="1" ht="32.1" customHeight="1" x14ac:dyDescent="0.25">
      <c r="B66" s="270" t="s">
        <v>397</v>
      </c>
      <c r="C66" s="270"/>
      <c r="D66" s="270"/>
    </row>
    <row r="67" spans="2:4" ht="14.25" x14ac:dyDescent="0.2">
      <c r="B67" s="261" t="s">
        <v>37</v>
      </c>
      <c r="C67" s="262"/>
      <c r="D67" s="263"/>
    </row>
    <row r="68" spans="2:4" ht="14.25" x14ac:dyDescent="0.2">
      <c r="B68" s="264"/>
      <c r="C68" s="265"/>
      <c r="D68" s="266"/>
    </row>
    <row r="69" spans="2:4" ht="14.25" x14ac:dyDescent="0.2">
      <c r="B69" s="264"/>
      <c r="C69" s="265"/>
      <c r="D69" s="266"/>
    </row>
    <row r="70" spans="2:4" ht="14.25" x14ac:dyDescent="0.2">
      <c r="B70" s="267"/>
      <c r="C70" s="268"/>
      <c r="D70" s="269"/>
    </row>
    <row r="71" spans="2:4" s="33" customFormat="1" ht="32.1" customHeight="1" x14ac:dyDescent="0.25">
      <c r="B71" s="270" t="s">
        <v>398</v>
      </c>
      <c r="C71" s="270"/>
      <c r="D71" s="270"/>
    </row>
    <row r="72" spans="2:4" ht="14.25" x14ac:dyDescent="0.2">
      <c r="B72" s="261" t="s">
        <v>34</v>
      </c>
      <c r="C72" s="262"/>
      <c r="D72" s="263"/>
    </row>
    <row r="73" spans="2:4" ht="14.25" x14ac:dyDescent="0.2">
      <c r="B73" s="264"/>
      <c r="C73" s="265"/>
      <c r="D73" s="266"/>
    </row>
    <row r="74" spans="2:4" ht="14.25" x14ac:dyDescent="0.2">
      <c r="B74" s="264"/>
      <c r="C74" s="265"/>
      <c r="D74" s="266"/>
    </row>
    <row r="75" spans="2:4" ht="14.25" x14ac:dyDescent="0.2">
      <c r="B75" s="267"/>
      <c r="C75" s="268"/>
      <c r="D75" s="269"/>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68966-F534-4EC0-957D-7C1697561808}">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93" t="s">
        <v>326</v>
      </c>
      <c r="F2" s="293"/>
      <c r="G2" s="293"/>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93" t="s">
        <v>327</v>
      </c>
      <c r="F3" s="207"/>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93" t="s">
        <v>321</v>
      </c>
      <c r="F4" s="207"/>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93" t="s">
        <v>320</v>
      </c>
      <c r="F5" s="207"/>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93" t="s">
        <v>322</v>
      </c>
      <c r="F6" s="207"/>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93" t="s">
        <v>352</v>
      </c>
      <c r="F7" s="207"/>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93" t="s">
        <v>351</v>
      </c>
      <c r="F8" s="207"/>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93" t="s">
        <v>431</v>
      </c>
      <c r="F9" s="207"/>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93" t="s">
        <v>301</v>
      </c>
      <c r="F10" s="207"/>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93" t="s">
        <v>323</v>
      </c>
      <c r="F11" s="207"/>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8" t="s">
        <v>305</v>
      </c>
      <c r="F13" s="239"/>
      <c r="G13" s="239"/>
      <c r="H13" s="239"/>
      <c r="I13" s="239"/>
      <c r="J13" s="239"/>
      <c r="K13" s="294"/>
      <c r="L13" s="294"/>
      <c r="M13" s="239"/>
      <c r="N13" s="240"/>
    </row>
    <row r="14" spans="1:163" s="19" customFormat="1" ht="21" x14ac:dyDescent="0.35">
      <c r="B14" s="41"/>
      <c r="C14" s="41"/>
      <c r="D14" s="41"/>
      <c r="E14" s="241">
        <f>G3</f>
        <v>0</v>
      </c>
      <c r="F14" s="242"/>
      <c r="G14" s="242"/>
      <c r="H14" s="242"/>
      <c r="I14" s="242"/>
      <c r="J14" s="242"/>
      <c r="K14" s="242"/>
      <c r="L14" s="242"/>
      <c r="M14" s="242"/>
      <c r="N14" s="243"/>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44"/>
      <c r="F16" s="245"/>
      <c r="G16" s="245"/>
      <c r="H16" s="245"/>
      <c r="I16" s="245"/>
      <c r="J16" s="245"/>
      <c r="K16" s="245"/>
      <c r="L16" s="245"/>
      <c r="M16" s="245"/>
      <c r="N16" s="246"/>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xr:uid="{956EE1B1-1A8C-4019-9469-BBD9E7CC4443}">
      <formula1>"EXCLUSIVO,DESEMPATE,DESEMPATE Art. 49"</formula1>
    </dataValidation>
    <dataValidation allowBlank="1" showInputMessage="1" sqref="G4" xr:uid="{E4173EAF-4D05-4D79-AC0F-8EE937972D5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BB0D8980-6AFE-4ED3-BB41-B7D2B746BC6D}">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7"/>
  <dimension ref="A1:L508"/>
  <sheetViews>
    <sheetView showGridLines="0" topLeftCell="A360" zoomScaleNormal="100" workbookViewId="0">
      <selection activeCell="A384" sqref="A384"/>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row r="385" ht="15" x14ac:dyDescent="0.25"/>
    <row r="386" ht="15" x14ac:dyDescent="0.25"/>
    <row r="387" ht="15" x14ac:dyDescent="0.25"/>
    <row r="388" ht="15" x14ac:dyDescent="0.25"/>
    <row r="389" ht="15" x14ac:dyDescent="0.25"/>
    <row r="390" ht="15" x14ac:dyDescent="0.25"/>
    <row r="391" ht="15" x14ac:dyDescent="0.25"/>
    <row r="392" ht="15" x14ac:dyDescent="0.25"/>
    <row r="393" ht="15" x14ac:dyDescent="0.25"/>
    <row r="394" ht="15" x14ac:dyDescent="0.25"/>
    <row r="395" ht="15" x14ac:dyDescent="0.25"/>
    <row r="396" ht="15" x14ac:dyDescent="0.25"/>
    <row r="397" ht="15" x14ac:dyDescent="0.25"/>
    <row r="398" ht="15" x14ac:dyDescent="0.25"/>
    <row r="399" ht="15" x14ac:dyDescent="0.25"/>
    <row r="400"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2026-01-14T18:38:12Z</dcterms:modified>
</cp:coreProperties>
</file>