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EstaPasta_de_trabalho" defaultThemeVersion="124226"/>
  <xr:revisionPtr revIDLastSave="0" documentId="13_ncr:1_{361BB490-DC76-4C6D-9AAF-DA0228053E98}" xr6:coauthVersionLast="47" xr6:coauthVersionMax="47" xr10:uidLastSave="{00000000-0000-0000-0000-000000000000}"/>
  <bookViews>
    <workbookView xWindow="28680" yWindow="-120" windowWidth="29040" windowHeight="15720"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2" l="1"/>
  <c r="L20" i="13"/>
  <c r="M20" i="13"/>
  <c r="L21" i="13"/>
  <c r="M21" i="13" s="1"/>
  <c r="L22" i="13"/>
  <c r="M22" i="13" s="1"/>
  <c r="E14" i="13"/>
  <c r="G11" i="13"/>
  <c r="L19" i="13"/>
  <c r="M19" i="13" s="1"/>
  <c r="M23" i="13" l="1"/>
  <c r="P40" i="2" l="1"/>
  <c r="Q40" i="2"/>
  <c r="R40" i="2"/>
  <c r="S40" i="2"/>
  <c r="S42" i="2" s="1"/>
  <c r="S44" i="2" s="1"/>
  <c r="S46" i="2" s="1"/>
  <c r="S48" i="2" s="1"/>
  <c r="S50" i="2" s="1"/>
  <c r="S52" i="2" s="1"/>
  <c r="S54" i="2" s="1"/>
  <c r="T40" i="2"/>
  <c r="T42" i="2" s="1"/>
  <c r="T44" i="2" s="1"/>
  <c r="T46" i="2" s="1"/>
  <c r="T48" i="2" s="1"/>
  <c r="T50" i="2" s="1"/>
  <c r="T52" i="2" s="1"/>
  <c r="T5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S41" i="2"/>
  <c r="T41" i="2"/>
  <c r="U41" i="2"/>
  <c r="V41" i="2"/>
  <c r="W41" i="2"/>
  <c r="X41" i="2"/>
  <c r="Y41" i="2"/>
  <c r="Z41" i="2"/>
  <c r="AA41" i="2"/>
  <c r="AB41" i="2"/>
  <c r="AC41" i="2"/>
  <c r="AD41" i="2"/>
  <c r="AE41" i="2"/>
  <c r="AF41" i="2"/>
  <c r="AG41" i="2"/>
  <c r="AH41" i="2"/>
  <c r="AI41" i="2"/>
  <c r="J42" i="2"/>
  <c r="O43" i="2"/>
  <c r="S43" i="2"/>
  <c r="T43" i="2"/>
  <c r="U43" i="2"/>
  <c r="V43" i="2"/>
  <c r="W43" i="2"/>
  <c r="X43" i="2"/>
  <c r="Y43" i="2"/>
  <c r="Z43" i="2"/>
  <c r="AA43" i="2"/>
  <c r="AB43" i="2"/>
  <c r="AC43" i="2"/>
  <c r="AD43" i="2"/>
  <c r="AE43" i="2"/>
  <c r="AF43" i="2"/>
  <c r="AG43" i="2"/>
  <c r="AH43" i="2"/>
  <c r="AI43" i="2"/>
  <c r="O44" i="2"/>
  <c r="O45" i="2"/>
  <c r="S45" i="2"/>
  <c r="T45" i="2"/>
  <c r="U45" i="2"/>
  <c r="V45" i="2"/>
  <c r="W45" i="2"/>
  <c r="X45" i="2"/>
  <c r="Y45" i="2"/>
  <c r="Z45" i="2"/>
  <c r="AA45" i="2"/>
  <c r="AB45" i="2"/>
  <c r="AC45" i="2"/>
  <c r="AD45" i="2"/>
  <c r="AE45" i="2"/>
  <c r="AF45" i="2"/>
  <c r="AG45" i="2"/>
  <c r="AH45" i="2"/>
  <c r="AI45" i="2"/>
  <c r="O46" i="2"/>
  <c r="O47" i="2"/>
  <c r="S47" i="2"/>
  <c r="T47" i="2"/>
  <c r="U47" i="2"/>
  <c r="V47" i="2"/>
  <c r="W47" i="2"/>
  <c r="X47" i="2"/>
  <c r="Y47" i="2"/>
  <c r="Z47" i="2"/>
  <c r="AA47" i="2"/>
  <c r="AB47" i="2"/>
  <c r="AC47" i="2"/>
  <c r="AD47" i="2"/>
  <c r="AE47" i="2"/>
  <c r="AF47" i="2"/>
  <c r="AG47" i="2"/>
  <c r="AH47" i="2"/>
  <c r="AI47" i="2"/>
  <c r="O48" i="2"/>
  <c r="O49" i="2"/>
  <c r="S49" i="2"/>
  <c r="T49" i="2"/>
  <c r="U49" i="2"/>
  <c r="V49" i="2"/>
  <c r="W49" i="2"/>
  <c r="X49" i="2"/>
  <c r="Y49" i="2"/>
  <c r="Z49" i="2"/>
  <c r="AA49" i="2"/>
  <c r="AB49" i="2"/>
  <c r="AC49" i="2"/>
  <c r="AD49" i="2"/>
  <c r="AE49" i="2"/>
  <c r="AF49" i="2"/>
  <c r="AG49" i="2"/>
  <c r="AH49" i="2"/>
  <c r="AI49" i="2"/>
  <c r="O50" i="2"/>
  <c r="O51" i="2"/>
  <c r="S51" i="2"/>
  <c r="T51" i="2"/>
  <c r="U51" i="2"/>
  <c r="V51" i="2"/>
  <c r="W51" i="2"/>
  <c r="X51" i="2"/>
  <c r="Y51" i="2"/>
  <c r="Z51" i="2"/>
  <c r="AA51" i="2"/>
  <c r="AB51" i="2"/>
  <c r="AC51" i="2"/>
  <c r="AD51" i="2"/>
  <c r="AE51" i="2"/>
  <c r="AF51" i="2"/>
  <c r="AG51" i="2"/>
  <c r="AH51" i="2"/>
  <c r="AI51" i="2"/>
  <c r="O52" i="2"/>
  <c r="O53" i="2"/>
  <c r="S53" i="2"/>
  <c r="T53" i="2"/>
  <c r="U53" i="2"/>
  <c r="V53" i="2"/>
  <c r="W53" i="2"/>
  <c r="X53" i="2"/>
  <c r="Y53" i="2"/>
  <c r="Z53" i="2"/>
  <c r="AA53" i="2"/>
  <c r="AB53" i="2"/>
  <c r="AC53" i="2"/>
  <c r="AD53" i="2"/>
  <c r="AE53" i="2"/>
  <c r="AF53" i="2"/>
  <c r="AG53" i="2"/>
  <c r="AH53" i="2"/>
  <c r="AI53" i="2"/>
  <c r="O54" i="2"/>
  <c r="P61" i="2"/>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Q124" i="2"/>
  <c r="Q126" i="2" s="1"/>
  <c r="Q128" i="2" s="1"/>
  <c r="Q130" i="2" s="1"/>
  <c r="Q132" i="2" s="1"/>
  <c r="Q134" i="2" s="1"/>
  <c r="Q136" i="2" s="1"/>
  <c r="Q138"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V145" i="2"/>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U147" i="2"/>
  <c r="U149" i="2" s="1"/>
  <c r="U151" i="2" s="1"/>
  <c r="U153" i="2" s="1"/>
  <c r="U155" i="2" s="1"/>
  <c r="U157" i="2" s="1"/>
  <c r="U159" i="2" s="1"/>
  <c r="V147" i="2"/>
  <c r="V149" i="2" s="1"/>
  <c r="V151" i="2" s="1"/>
  <c r="V153" i="2" s="1"/>
  <c r="V155" i="2" s="1"/>
  <c r="V157" i="2" s="1"/>
  <c r="V159" i="2" s="1"/>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P212" i="2" s="1"/>
  <c r="P214"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P233" i="2" s="1"/>
  <c r="Q229" i="2"/>
  <c r="Q231" i="2" s="1"/>
  <c r="Q233" i="2" s="1"/>
  <c r="Q235" i="2" s="1"/>
  <c r="Q237" i="2" s="1"/>
  <c r="Q239" i="2" s="1"/>
  <c r="Q241" i="2" s="1"/>
  <c r="Q243" i="2" s="1"/>
  <c r="R229" i="2"/>
  <c r="R231" i="2" s="1"/>
  <c r="S229" i="2"/>
  <c r="S231" i="2" s="1"/>
  <c r="S233" i="2" s="1"/>
  <c r="S235" i="2" s="1"/>
  <c r="S237" i="2" s="1"/>
  <c r="S239" i="2" s="1"/>
  <c r="S241" i="2" s="1"/>
  <c r="S243" i="2" s="1"/>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P317"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X313" i="2"/>
  <c r="X315"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P401" i="2" s="1"/>
  <c r="P403" i="2" s="1"/>
  <c r="Q397" i="2"/>
  <c r="Q399"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P443" i="2" s="1"/>
  <c r="P445" i="2" s="1"/>
  <c r="P447" i="2" s="1"/>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P506" i="2" s="1"/>
  <c r="Q502" i="2"/>
  <c r="Q504" i="2" s="1"/>
  <c r="R502" i="2"/>
  <c r="R504" i="2" s="1"/>
  <c r="R506" i="2" s="1"/>
  <c r="R508" i="2" s="1"/>
  <c r="R510" i="2" s="1"/>
  <c r="R512" i="2" s="1"/>
  <c r="R514" i="2" s="1"/>
  <c r="R516" i="2" s="1"/>
  <c r="S502" i="2"/>
  <c r="S504"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Q527" i="2" s="1"/>
  <c r="Q529" i="2" s="1"/>
  <c r="Q531" i="2" s="1"/>
  <c r="Q533" i="2" s="1"/>
  <c r="Q535" i="2" s="1"/>
  <c r="Q537" i="2" s="1"/>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P550" i="2" s="1"/>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Q607" i="2"/>
  <c r="Q609" i="2" s="1"/>
  <c r="Q611" i="2" s="1"/>
  <c r="Q613" i="2" s="1"/>
  <c r="Q615" i="2" s="1"/>
  <c r="Q617" i="2" s="1"/>
  <c r="Q619" i="2" s="1"/>
  <c r="Q621" i="2" s="1"/>
  <c r="R607" i="2"/>
  <c r="R609" i="2" s="1"/>
  <c r="R611" i="2" s="1"/>
  <c r="R613" i="2" s="1"/>
  <c r="R615" i="2" s="1"/>
  <c r="R617" i="2" s="1"/>
  <c r="R619" i="2" s="1"/>
  <c r="R621" i="2" s="1"/>
  <c r="S607" i="2"/>
  <c r="S609" i="2" s="1"/>
  <c r="S611" i="2" s="1"/>
  <c r="S613" i="2" s="1"/>
  <c r="S615" i="2" s="1"/>
  <c r="S617" i="2" s="1"/>
  <c r="S619" i="2" s="1"/>
  <c r="S621" i="2" s="1"/>
  <c r="T607" i="2"/>
  <c r="T609" i="2" s="1"/>
  <c r="T611" i="2" s="1"/>
  <c r="T613" i="2" s="1"/>
  <c r="T615" i="2" s="1"/>
  <c r="T617" i="2" s="1"/>
  <c r="T619" i="2" s="1"/>
  <c r="T621" i="2" s="1"/>
  <c r="U607" i="2"/>
  <c r="U609"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Q695" i="2" s="1"/>
  <c r="Q697" i="2" s="1"/>
  <c r="Q699" i="2" s="1"/>
  <c r="Q701" i="2" s="1"/>
  <c r="Q703" i="2" s="1"/>
  <c r="Q705"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P722" i="2" s="1"/>
  <c r="P724" i="2" s="1"/>
  <c r="Q712" i="2"/>
  <c r="Q714" i="2" s="1"/>
  <c r="R712" i="2"/>
  <c r="R714" i="2" s="1"/>
  <c r="R716" i="2" s="1"/>
  <c r="R718" i="2" s="1"/>
  <c r="R720" i="2" s="1"/>
  <c r="R722" i="2" s="1"/>
  <c r="R724" i="2" s="1"/>
  <c r="R726" i="2" s="1"/>
  <c r="S712" i="2"/>
  <c r="S714" i="2" s="1"/>
  <c r="S716" i="2" s="1"/>
  <c r="S718" i="2" s="1"/>
  <c r="S720" i="2" s="1"/>
  <c r="S722" i="2" s="1"/>
  <c r="S724" i="2" s="1"/>
  <c r="S726" i="2" s="1"/>
  <c r="T712" i="2"/>
  <c r="T714"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Q760" i="2"/>
  <c r="Q762" i="2" s="1"/>
  <c r="Q764" i="2" s="1"/>
  <c r="Q766" i="2" s="1"/>
  <c r="Q768" i="2" s="1"/>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U777" i="2"/>
  <c r="U779" i="2" s="1"/>
  <c r="U781" i="2" s="1"/>
  <c r="U783" i="2" s="1"/>
  <c r="U785" i="2" s="1"/>
  <c r="U787" i="2" s="1"/>
  <c r="U789" i="2" s="1"/>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P802" i="2" s="1"/>
  <c r="P804" i="2" s="1"/>
  <c r="Q796" i="2"/>
  <c r="Q798" i="2" s="1"/>
  <c r="Q800" i="2" s="1"/>
  <c r="Q802" i="2" s="1"/>
  <c r="Q804" i="2" s="1"/>
  <c r="Q806" i="2" s="1"/>
  <c r="Q808" i="2" s="1"/>
  <c r="Q810" i="2" s="1"/>
  <c r="R796" i="2"/>
  <c r="R798"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V922" i="2"/>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U924" i="2"/>
  <c r="U926" i="2" s="1"/>
  <c r="U928" i="2" s="1"/>
  <c r="U930" i="2" s="1"/>
  <c r="U932" i="2" s="1"/>
  <c r="U934" i="2" s="1"/>
  <c r="U936" i="2" s="1"/>
  <c r="V924" i="2"/>
  <c r="V926" i="2" s="1"/>
  <c r="V928" i="2" s="1"/>
  <c r="V930" i="2" s="1"/>
  <c r="V932" i="2" s="1"/>
  <c r="V934" i="2" s="1"/>
  <c r="V936" i="2" s="1"/>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P968"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V964" i="2"/>
  <c r="V966" i="2" s="1"/>
  <c r="V968" i="2" s="1"/>
  <c r="V970" i="2" s="1"/>
  <c r="V972" i="2" s="1"/>
  <c r="V974" i="2" s="1"/>
  <c r="V976" i="2" s="1"/>
  <c r="V978" i="2" s="1"/>
  <c r="W964" i="2"/>
  <c r="W966"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U966" i="2"/>
  <c r="U968" i="2" s="1"/>
  <c r="U970" i="2" s="1"/>
  <c r="U972" i="2" s="1"/>
  <c r="U974" i="2" s="1"/>
  <c r="U976" i="2" s="1"/>
  <c r="U978" i="2" s="1"/>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U1050" i="2"/>
  <c r="U1052" i="2" s="1"/>
  <c r="U1054" i="2" s="1"/>
  <c r="U1056" i="2" s="1"/>
  <c r="U1058" i="2" s="1"/>
  <c r="U1060" i="2" s="1"/>
  <c r="U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P1115"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Q1241" i="2" s="1"/>
  <c r="Q1243" i="2" s="1"/>
  <c r="Q1245" i="2" s="1"/>
  <c r="Q1247" i="2" s="1"/>
  <c r="Q1249" i="2" s="1"/>
  <c r="Q1251"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R1258" i="2"/>
  <c r="R1260" i="2" s="1"/>
  <c r="S1258" i="2"/>
  <c r="S1260" i="2" s="1"/>
  <c r="S1262" i="2" s="1"/>
  <c r="S1264" i="2" s="1"/>
  <c r="S1266" i="2" s="1"/>
  <c r="S1268" i="2" s="1"/>
  <c r="S1270" i="2" s="1"/>
  <c r="S1272" i="2" s="1"/>
  <c r="T1258" i="2"/>
  <c r="T1260" i="2" s="1"/>
  <c r="T1262" i="2" s="1"/>
  <c r="T1264" i="2" s="1"/>
  <c r="T1266" i="2" s="1"/>
  <c r="T1268" i="2" s="1"/>
  <c r="T1270" i="2" s="1"/>
  <c r="T1272" i="2" s="1"/>
  <c r="U1258" i="2"/>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U1260" i="2"/>
  <c r="U1262" i="2" s="1"/>
  <c r="U1264" i="2" s="1"/>
  <c r="U1266" i="2" s="1"/>
  <c r="U1268" i="2" s="1"/>
  <c r="U1270" i="2" s="1"/>
  <c r="U1272" i="2" s="1"/>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P1388" i="2" s="1"/>
  <c r="P1390" i="2" s="1"/>
  <c r="P1392" i="2" s="1"/>
  <c r="Q1384" i="2"/>
  <c r="Q1386" i="2" s="1"/>
  <c r="Q1388" i="2" s="1"/>
  <c r="Q1390" i="2" s="1"/>
  <c r="Q1392" i="2" s="1"/>
  <c r="Q1394" i="2" s="1"/>
  <c r="Q1396" i="2" s="1"/>
  <c r="Q1398" i="2" s="1"/>
  <c r="R1384" i="2"/>
  <c r="R1386" i="2" s="1"/>
  <c r="R1388" i="2" s="1"/>
  <c r="R1390"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P1411" i="2" s="1"/>
  <c r="P1413"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Q1426" i="2"/>
  <c r="Q1428" i="2" s="1"/>
  <c r="R1426" i="2"/>
  <c r="R1428" i="2" s="1"/>
  <c r="R1430" i="2" s="1"/>
  <c r="R1432" i="2" s="1"/>
  <c r="R1434" i="2" s="1"/>
  <c r="R1436" i="2" s="1"/>
  <c r="R1438" i="2" s="1"/>
  <c r="R1440" i="2" s="1"/>
  <c r="S1426" i="2"/>
  <c r="S1428" i="2" s="1"/>
  <c r="S1430" i="2" s="1"/>
  <c r="S1432" i="2" s="1"/>
  <c r="S1434" i="2" s="1"/>
  <c r="S1436" i="2" s="1"/>
  <c r="S1438" i="2" s="1"/>
  <c r="S1440" i="2" s="1"/>
  <c r="T1426" i="2"/>
  <c r="T1428"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P1621"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P1955"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Q2037" i="2" s="1"/>
  <c r="Q2039" i="2" s="1"/>
  <c r="Q2041" i="2" s="1"/>
  <c r="Q2043" i="2" s="1"/>
  <c r="Q2045" i="2" s="1"/>
  <c r="Q2047" i="2" s="1"/>
  <c r="Q2049" i="2" s="1"/>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Q2081" i="2" s="1"/>
  <c r="Q2083" i="2" s="1"/>
  <c r="Q2085" i="2" s="1"/>
  <c r="Q2087" i="2" s="1"/>
  <c r="Q2089" i="2" s="1"/>
  <c r="Q2091"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R42" i="2" l="1"/>
  <c r="R41" i="2" s="1"/>
  <c r="Q42" i="2"/>
  <c r="Q41" i="2" s="1"/>
  <c r="P84" i="2"/>
  <c r="P86" i="2" s="1"/>
  <c r="I86" i="2" s="1"/>
  <c r="P42" i="2"/>
  <c r="P63" i="2"/>
  <c r="H1344" i="2"/>
  <c r="H1575" i="2"/>
  <c r="I840" i="2"/>
  <c r="M1791" i="2"/>
  <c r="M2003" i="2"/>
  <c r="P1997" i="2"/>
  <c r="P1999" i="2" s="1"/>
  <c r="P2001" i="2" s="1"/>
  <c r="I1848" i="2"/>
  <c r="M1559" i="2"/>
  <c r="M1554" i="2" s="1"/>
  <c r="I2058" i="2"/>
  <c r="M716" i="2"/>
  <c r="M2025" i="2"/>
  <c r="M1828" i="2"/>
  <c r="I756" i="2"/>
  <c r="I2037" i="2"/>
  <c r="Q2018" i="2"/>
  <c r="Q2020" i="2" s="1"/>
  <c r="Q2022" i="2" s="1"/>
  <c r="Q2024" i="2" s="1"/>
  <c r="Q2026" i="2" s="1"/>
  <c r="Q2028" i="2" s="1"/>
  <c r="M1771" i="2"/>
  <c r="I1621" i="2"/>
  <c r="I1029" i="2"/>
  <c r="M1626" i="2"/>
  <c r="M1687" i="2"/>
  <c r="I693" i="2"/>
  <c r="P1283" i="2"/>
  <c r="P1285" i="2" s="1"/>
  <c r="P1287" i="2" s="1"/>
  <c r="I1287" i="2" s="1"/>
  <c r="M1282" i="2"/>
  <c r="M1290" i="2"/>
  <c r="M1122" i="2"/>
  <c r="M656" i="2"/>
  <c r="M651" i="2" s="1"/>
  <c r="I1890" i="2"/>
  <c r="I1701" i="2"/>
  <c r="M1807" i="2"/>
  <c r="M1853" i="2"/>
  <c r="M1848" i="2" s="1"/>
  <c r="M1072" i="2"/>
  <c r="H756" i="2"/>
  <c r="M1307" i="2"/>
  <c r="M1302" i="2" s="1"/>
  <c r="Q1346" i="2"/>
  <c r="Q1348" i="2" s="1"/>
  <c r="Q1350" i="2" s="1"/>
  <c r="Q1352" i="2" s="1"/>
  <c r="Q1354" i="2" s="1"/>
  <c r="Q1356" i="2" s="1"/>
  <c r="I1197" i="2"/>
  <c r="M597" i="2"/>
  <c r="P590" i="2"/>
  <c r="P592" i="2" s="1"/>
  <c r="U1115" i="2"/>
  <c r="U1117" i="2" s="1"/>
  <c r="U1119" i="2" s="1"/>
  <c r="U1121" i="2" s="1"/>
  <c r="U1123" i="2" s="1"/>
  <c r="U1125" i="2" s="1"/>
  <c r="I1302" i="2"/>
  <c r="M1224" i="2"/>
  <c r="I1094" i="2"/>
  <c r="M681" i="2"/>
  <c r="R674" i="2"/>
  <c r="R676" i="2" s="1"/>
  <c r="R678" i="2" s="1"/>
  <c r="R680" i="2" s="1"/>
  <c r="R682" i="2" s="1"/>
  <c r="R684" i="2" s="1"/>
  <c r="M1160" i="2"/>
  <c r="M1155" i="2" s="1"/>
  <c r="M1034" i="2"/>
  <c r="M1029" i="2" s="1"/>
  <c r="M761" i="2"/>
  <c r="M756" i="2" s="1"/>
  <c r="M719" i="2"/>
  <c r="M714" i="2" s="1"/>
  <c r="M295" i="2"/>
  <c r="V296" i="2"/>
  <c r="V298" i="2" s="1"/>
  <c r="V300" i="2" s="1"/>
  <c r="V302" i="2" s="1"/>
  <c r="V304" i="2" s="1"/>
  <c r="V306" i="2" s="1"/>
  <c r="M954" i="2"/>
  <c r="M765" i="2"/>
  <c r="I546" i="2"/>
  <c r="M635" i="2"/>
  <c r="M630" i="2" s="1"/>
  <c r="I483" i="2"/>
  <c r="I336" i="2"/>
  <c r="M568" i="2"/>
  <c r="P1957" i="2"/>
  <c r="M2024" i="2"/>
  <c r="S2018" i="2"/>
  <c r="S2020" i="2" s="1"/>
  <c r="S2022" i="2" s="1"/>
  <c r="S2024" i="2" s="1"/>
  <c r="S2026" i="2" s="1"/>
  <c r="S2028" i="2" s="1"/>
  <c r="M2023" i="2"/>
  <c r="M2105" i="2"/>
  <c r="M2100" i="2" s="1"/>
  <c r="M2045" i="2"/>
  <c r="I2100" i="2"/>
  <c r="I1995" i="2"/>
  <c r="M1919" i="2"/>
  <c r="H1869" i="2"/>
  <c r="M2060" i="2"/>
  <c r="M2086" i="2"/>
  <c r="M2081" i="2"/>
  <c r="P2081" i="2"/>
  <c r="M2087" i="2"/>
  <c r="M2088" i="2"/>
  <c r="H2079" i="2"/>
  <c r="M2080" i="2"/>
  <c r="M2085" i="2"/>
  <c r="R2039" i="2"/>
  <c r="R2041" i="2" s="1"/>
  <c r="R2043" i="2" s="1"/>
  <c r="R2045" i="2" s="1"/>
  <c r="R2047" i="2" s="1"/>
  <c r="R2049" i="2" s="1"/>
  <c r="M2039" i="2"/>
  <c r="M2043" i="2"/>
  <c r="P2043" i="2"/>
  <c r="M2106" i="2"/>
  <c r="Y1892" i="2"/>
  <c r="H1890" i="2"/>
  <c r="M1899" i="2"/>
  <c r="M1983" i="2"/>
  <c r="H1974" i="2"/>
  <c r="M1975" i="2"/>
  <c r="M1976" i="2"/>
  <c r="M1980" i="2"/>
  <c r="M1981" i="2"/>
  <c r="M1982" i="2"/>
  <c r="P1976" i="2"/>
  <c r="P2020" i="2"/>
  <c r="I2016" i="2"/>
  <c r="H1995" i="2"/>
  <c r="U1955" i="2"/>
  <c r="U1957" i="2" s="1"/>
  <c r="U1959" i="2" s="1"/>
  <c r="U1961" i="2" s="1"/>
  <c r="U1963" i="2" s="1"/>
  <c r="U1965" i="2" s="1"/>
  <c r="M1958" i="2"/>
  <c r="M1953" i="2" s="1"/>
  <c r="M1955" i="2"/>
  <c r="H1953" i="2"/>
  <c r="M1961" i="2"/>
  <c r="X1913" i="2"/>
  <c r="X1915" i="2" s="1"/>
  <c r="X1917" i="2" s="1"/>
  <c r="X1919" i="2" s="1"/>
  <c r="X1921" i="2" s="1"/>
  <c r="X1923" i="2" s="1"/>
  <c r="M1920" i="2"/>
  <c r="M1874" i="2"/>
  <c r="M1869" i="2" s="1"/>
  <c r="M2004" i="2"/>
  <c r="T1997" i="2"/>
  <c r="T1999" i="2" s="1"/>
  <c r="T2001" i="2" s="1"/>
  <c r="T2003" i="2" s="1"/>
  <c r="T2005" i="2" s="1"/>
  <c r="T2007" i="2" s="1"/>
  <c r="I2079" i="2"/>
  <c r="Q2060" i="2"/>
  <c r="M2065" i="2"/>
  <c r="I1974" i="2"/>
  <c r="M2064" i="2"/>
  <c r="M2044" i="2"/>
  <c r="M2018" i="2"/>
  <c r="M1939" i="2"/>
  <c r="M1934" i="2"/>
  <c r="M1895" i="2"/>
  <c r="M1890" i="2" s="1"/>
  <c r="I1827" i="2"/>
  <c r="M1832" i="2"/>
  <c r="M1827" i="2" s="1"/>
  <c r="M1997" i="2"/>
  <c r="M1787" i="2"/>
  <c r="P1787" i="2"/>
  <c r="I1787" i="2" s="1"/>
  <c r="M1793" i="2"/>
  <c r="M1794" i="2"/>
  <c r="H1785" i="2"/>
  <c r="M1786" i="2"/>
  <c r="M1792" i="2"/>
  <c r="H1911" i="2"/>
  <c r="I1869" i="2"/>
  <c r="M1769" i="2"/>
  <c r="M1764" i="2" s="1"/>
  <c r="I1764" i="2"/>
  <c r="M1647" i="2"/>
  <c r="H1638" i="2"/>
  <c r="M1639" i="2"/>
  <c r="M1644" i="2"/>
  <c r="M1645" i="2"/>
  <c r="M1640" i="2"/>
  <c r="P1640" i="2"/>
  <c r="I1640" i="2" s="1"/>
  <c r="M2002" i="2"/>
  <c r="H2100" i="2"/>
  <c r="M2084" i="2"/>
  <c r="M2079" i="2" s="1"/>
  <c r="M2038" i="2"/>
  <c r="M2001" i="2"/>
  <c r="M1940" i="2"/>
  <c r="Q1934" i="2"/>
  <c r="Q1936" i="2" s="1"/>
  <c r="Q1938" i="2" s="1"/>
  <c r="Q1940" i="2" s="1"/>
  <c r="Q1942" i="2" s="1"/>
  <c r="Q1944" i="2" s="1"/>
  <c r="H1932" i="2"/>
  <c r="M1811" i="2"/>
  <c r="M1806" i="2" s="1"/>
  <c r="M2109" i="2"/>
  <c r="M2063" i="2"/>
  <c r="M2058" i="2" s="1"/>
  <c r="M2017" i="2"/>
  <c r="M1960" i="2"/>
  <c r="I1953" i="2"/>
  <c r="P1936" i="2"/>
  <c r="I1806" i="2"/>
  <c r="M1766" i="2"/>
  <c r="H1764" i="2"/>
  <c r="M1765" i="2"/>
  <c r="M1772" i="2"/>
  <c r="M1773" i="2"/>
  <c r="P1766" i="2"/>
  <c r="I1766" i="2" s="1"/>
  <c r="M1724" i="2"/>
  <c r="P1724" i="2"/>
  <c r="M1730" i="2"/>
  <c r="M1731" i="2"/>
  <c r="H1722" i="2"/>
  <c r="M1728" i="2"/>
  <c r="M1729" i="2"/>
  <c r="M1723" i="2"/>
  <c r="M2022" i="2"/>
  <c r="M2108" i="2"/>
  <c r="H2058" i="2"/>
  <c r="M2042" i="2"/>
  <c r="M2037" i="2" s="1"/>
  <c r="M1996" i="2"/>
  <c r="M1854" i="2"/>
  <c r="M1855" i="2"/>
  <c r="M1850" i="2"/>
  <c r="P1850" i="2"/>
  <c r="I1850" i="2" s="1"/>
  <c r="M1856" i="2"/>
  <c r="M1857" i="2"/>
  <c r="H1848" i="2"/>
  <c r="M2101" i="2"/>
  <c r="M2059" i="2"/>
  <c r="P2102" i="2"/>
  <c r="M2067" i="2"/>
  <c r="H2037" i="2"/>
  <c r="M2021" i="2"/>
  <c r="M2016" i="2" s="1"/>
  <c r="M1962" i="2"/>
  <c r="M1941" i="2"/>
  <c r="Q1745" i="2"/>
  <c r="Q1747" i="2" s="1"/>
  <c r="Q1749" i="2" s="1"/>
  <c r="Q1751" i="2" s="1"/>
  <c r="Q1753" i="2" s="1"/>
  <c r="Q1755" i="2" s="1"/>
  <c r="M1744" i="2"/>
  <c r="M1749" i="2"/>
  <c r="AA1661" i="2"/>
  <c r="AA1663" i="2" s="1"/>
  <c r="AA1665" i="2" s="1"/>
  <c r="AA1667" i="2" s="1"/>
  <c r="AA1669" i="2" s="1"/>
  <c r="AA1671" i="2" s="1"/>
  <c r="M1666" i="2"/>
  <c r="X1514" i="2"/>
  <c r="X1516" i="2" s="1"/>
  <c r="X1518" i="2" s="1"/>
  <c r="X1520" i="2" s="1"/>
  <c r="X1522" i="2" s="1"/>
  <c r="X1524" i="2" s="1"/>
  <c r="M1517" i="2"/>
  <c r="M1512" i="2" s="1"/>
  <c r="H1512" i="2"/>
  <c r="M1912" i="2"/>
  <c r="M1917" i="2"/>
  <c r="M1918" i="2"/>
  <c r="M1913" i="2"/>
  <c r="P1913" i="2"/>
  <c r="M2066" i="2"/>
  <c r="M2046" i="2"/>
  <c r="H2016" i="2"/>
  <c r="M2000" i="2"/>
  <c r="M1995" i="2" s="1"/>
  <c r="M1954" i="2"/>
  <c r="M1959" i="2"/>
  <c r="M1813" i="2"/>
  <c r="M1808" i="2"/>
  <c r="P1808" i="2"/>
  <c r="M1814" i="2"/>
  <c r="M1815" i="2"/>
  <c r="H1806" i="2"/>
  <c r="M1812" i="2"/>
  <c r="I1911" i="2"/>
  <c r="M2102" i="2"/>
  <c r="P2060" i="2"/>
  <c r="M1979" i="2"/>
  <c r="M1974" i="2" s="1"/>
  <c r="I1932" i="2"/>
  <c r="M1937" i="2"/>
  <c r="M1932" i="2" s="1"/>
  <c r="M1891" i="2"/>
  <c r="M1896" i="2"/>
  <c r="M1897" i="2"/>
  <c r="M1892" i="2"/>
  <c r="P1892" i="2"/>
  <c r="M1898" i="2"/>
  <c r="M1870" i="2"/>
  <c r="M1875" i="2"/>
  <c r="M1876" i="2"/>
  <c r="M1871" i="2"/>
  <c r="P1871" i="2"/>
  <c r="M1877" i="2"/>
  <c r="M1878" i="2"/>
  <c r="M1849" i="2"/>
  <c r="M1770" i="2"/>
  <c r="M1646" i="2"/>
  <c r="I1785" i="2"/>
  <c r="M2107" i="2"/>
  <c r="M1833" i="2"/>
  <c r="M1834" i="2"/>
  <c r="M1829" i="2"/>
  <c r="P1829" i="2"/>
  <c r="M1835" i="2"/>
  <c r="M1836" i="2"/>
  <c r="H1827" i="2"/>
  <c r="I1724" i="2"/>
  <c r="M1667" i="2"/>
  <c r="M1668" i="2"/>
  <c r="H1659" i="2"/>
  <c r="M1660" i="2"/>
  <c r="M1665" i="2"/>
  <c r="M1555" i="2"/>
  <c r="M1560" i="2"/>
  <c r="M1561" i="2"/>
  <c r="M1556" i="2"/>
  <c r="P1556" i="2"/>
  <c r="I1556" i="2" s="1"/>
  <c r="M1562" i="2"/>
  <c r="H1554" i="2"/>
  <c r="M1563" i="2"/>
  <c r="M1534" i="2"/>
  <c r="M1539" i="2"/>
  <c r="M1540" i="2"/>
  <c r="M1535" i="2"/>
  <c r="P1535" i="2"/>
  <c r="M1541" i="2"/>
  <c r="M1542" i="2"/>
  <c r="H1533" i="2"/>
  <c r="I1659" i="2"/>
  <c r="I1638" i="2"/>
  <c r="U1598" i="2"/>
  <c r="H1598" i="2" s="1"/>
  <c r="M1604" i="2"/>
  <c r="H1596" i="2"/>
  <c r="M1605" i="2"/>
  <c r="I1533" i="2"/>
  <c r="M1790" i="2"/>
  <c r="M1785" i="2" s="1"/>
  <c r="P1703" i="2"/>
  <c r="I1703" i="2" s="1"/>
  <c r="M1709" i="2"/>
  <c r="M1710" i="2"/>
  <c r="H1701" i="2"/>
  <c r="M1702" i="2"/>
  <c r="M1708" i="2"/>
  <c r="P1623" i="2"/>
  <c r="I1623" i="2" s="1"/>
  <c r="H1621" i="2"/>
  <c r="J1621" i="2" s="1"/>
  <c r="M1583" i="2"/>
  <c r="I1554" i="2"/>
  <c r="M1938" i="2"/>
  <c r="M1707" i="2"/>
  <c r="M1703" i="2"/>
  <c r="P1661" i="2"/>
  <c r="I1619" i="2"/>
  <c r="H1619" i="2"/>
  <c r="M1750" i="2"/>
  <c r="M1745" i="2"/>
  <c r="P1745" i="2"/>
  <c r="M1751" i="2"/>
  <c r="M1752" i="2"/>
  <c r="H1743" i="2"/>
  <c r="M1933" i="2"/>
  <c r="M1686" i="2"/>
  <c r="I1680" i="2"/>
  <c r="M1685" i="2"/>
  <c r="M1680" i="2" s="1"/>
  <c r="P1682" i="2"/>
  <c r="I1682" i="2" s="1"/>
  <c r="M1688" i="2"/>
  <c r="M1689" i="2"/>
  <c r="H1680" i="2"/>
  <c r="M1681" i="2"/>
  <c r="M1682" i="2"/>
  <c r="M1661" i="2"/>
  <c r="Q1472" i="2"/>
  <c r="Q1474" i="2" s="1"/>
  <c r="Q1476" i="2" s="1"/>
  <c r="Q1478" i="2" s="1"/>
  <c r="Q1480" i="2" s="1"/>
  <c r="Q1482" i="2" s="1"/>
  <c r="M1471" i="2"/>
  <c r="M1477" i="2"/>
  <c r="I1722" i="2"/>
  <c r="M1727" i="2"/>
  <c r="M1722" i="2" s="1"/>
  <c r="I1743" i="2"/>
  <c r="M1748" i="2"/>
  <c r="M1743" i="2" s="1"/>
  <c r="X1577" i="2"/>
  <c r="X1579" i="2" s="1"/>
  <c r="X1581" i="2" s="1"/>
  <c r="X1583" i="2" s="1"/>
  <c r="X1585" i="2" s="1"/>
  <c r="X1587" i="2" s="1"/>
  <c r="M1584" i="2"/>
  <c r="M1916" i="2"/>
  <c r="M1911" i="2" s="1"/>
  <c r="P1600" i="2"/>
  <c r="M1576" i="2"/>
  <c r="I1575" i="2"/>
  <c r="M1580" i="2"/>
  <c r="M1575" i="2" s="1"/>
  <c r="P1415" i="2"/>
  <c r="Q1010" i="2"/>
  <c r="M1014" i="2"/>
  <c r="M1015" i="2"/>
  <c r="I1596" i="2"/>
  <c r="M1538" i="2"/>
  <c r="M1533" i="2" s="1"/>
  <c r="M1513" i="2"/>
  <c r="Q1514" i="2"/>
  <c r="Q1516" i="2" s="1"/>
  <c r="Q1518" i="2" s="1"/>
  <c r="Q1520" i="2" s="1"/>
  <c r="Q1522" i="2" s="1"/>
  <c r="Q1524" i="2" s="1"/>
  <c r="M1597" i="2"/>
  <c r="M1602" i="2"/>
  <c r="M1603" i="2"/>
  <c r="M1598" i="2"/>
  <c r="M1706" i="2"/>
  <c r="M1701" i="2" s="1"/>
  <c r="P1518" i="2"/>
  <c r="M1496" i="2"/>
  <c r="M1491" i="2" s="1"/>
  <c r="I1491" i="2"/>
  <c r="M1435" i="2"/>
  <c r="H1617" i="2"/>
  <c r="M1618" i="2"/>
  <c r="M1623" i="2"/>
  <c r="M1624" i="2"/>
  <c r="M1619" i="2"/>
  <c r="M1664" i="2"/>
  <c r="M1659" i="2" s="1"/>
  <c r="I1617" i="2"/>
  <c r="M1622" i="2"/>
  <c r="M1617" i="2" s="1"/>
  <c r="P1493" i="2"/>
  <c r="M1499" i="2"/>
  <c r="M1492" i="2"/>
  <c r="M1498" i="2"/>
  <c r="H1491" i="2"/>
  <c r="M1500" i="2"/>
  <c r="M1493" i="2"/>
  <c r="M1497" i="2"/>
  <c r="T1430" i="2"/>
  <c r="T1432" i="2" s="1"/>
  <c r="T1434" i="2" s="1"/>
  <c r="T1436" i="2" s="1"/>
  <c r="T1438" i="2" s="1"/>
  <c r="T1440" i="2" s="1"/>
  <c r="M1434" i="2"/>
  <c r="M1643" i="2"/>
  <c r="M1638" i="2" s="1"/>
  <c r="M1625" i="2"/>
  <c r="M1476" i="2"/>
  <c r="M1374" i="2"/>
  <c r="I1512" i="2"/>
  <c r="M1451" i="2"/>
  <c r="P1451" i="2"/>
  <c r="I1451" i="2" s="1"/>
  <c r="M1458" i="2"/>
  <c r="H1449" i="2"/>
  <c r="M1450" i="2"/>
  <c r="R1392" i="2"/>
  <c r="R1394" i="2" s="1"/>
  <c r="R1396" i="2" s="1"/>
  <c r="R1398" i="2" s="1"/>
  <c r="H1390" i="2"/>
  <c r="J1390" i="2" s="1"/>
  <c r="R1262" i="2"/>
  <c r="R1264" i="2" s="1"/>
  <c r="R1266" i="2" s="1"/>
  <c r="R1268" i="2" s="1"/>
  <c r="R1270" i="2" s="1"/>
  <c r="R1272" i="2" s="1"/>
  <c r="M1261" i="2"/>
  <c r="P1577" i="2"/>
  <c r="M1415" i="2"/>
  <c r="H1407" i="2"/>
  <c r="M1416" i="2"/>
  <c r="Q1409" i="2"/>
  <c r="I1409" i="2" s="1"/>
  <c r="M1413" i="2"/>
  <c r="M1414" i="2"/>
  <c r="M1408" i="2"/>
  <c r="M1391" i="2"/>
  <c r="M1386" i="2" s="1"/>
  <c r="M1241" i="2"/>
  <c r="P1241" i="2"/>
  <c r="M1247" i="2"/>
  <c r="H1239" i="2"/>
  <c r="M1245" i="2"/>
  <c r="M1240" i="2"/>
  <c r="M1248" i="2"/>
  <c r="M1246" i="2"/>
  <c r="S1220" i="2"/>
  <c r="S1222" i="2" s="1"/>
  <c r="S1224" i="2" s="1"/>
  <c r="S1226" i="2" s="1"/>
  <c r="S1228" i="2" s="1"/>
  <c r="S1230" i="2" s="1"/>
  <c r="M1521" i="2"/>
  <c r="M1409" i="2"/>
  <c r="P1394" i="2"/>
  <c r="M1577" i="2"/>
  <c r="M1520" i="2"/>
  <c r="M1457" i="2"/>
  <c r="I1428" i="2"/>
  <c r="M1328" i="2"/>
  <c r="M1323" i="2" s="1"/>
  <c r="M1265" i="2"/>
  <c r="M1260" i="2" s="1"/>
  <c r="I1260" i="2"/>
  <c r="M1202" i="2"/>
  <c r="M1197" i="2" s="1"/>
  <c r="M1582" i="2"/>
  <c r="M1455" i="2"/>
  <c r="M1412" i="2"/>
  <c r="M1407" i="2" s="1"/>
  <c r="M1366" i="2"/>
  <c r="M1372" i="2"/>
  <c r="P1367" i="2"/>
  <c r="M1371" i="2"/>
  <c r="H1365" i="2"/>
  <c r="M1373" i="2"/>
  <c r="M1367" i="2"/>
  <c r="H1302" i="2"/>
  <c r="M1581" i="2"/>
  <c r="M1514" i="2"/>
  <c r="P1472" i="2"/>
  <c r="M1475" i="2"/>
  <c r="M1470" i="2" s="1"/>
  <c r="M1456" i="2"/>
  <c r="I1470" i="2"/>
  <c r="M1454" i="2"/>
  <c r="M1449" i="2" s="1"/>
  <c r="Q1430" i="2"/>
  <c r="M1436" i="2"/>
  <c r="M1437" i="2"/>
  <c r="M1430" i="2"/>
  <c r="Z1304" i="2"/>
  <c r="Z1306" i="2" s="1"/>
  <c r="Z1308" i="2" s="1"/>
  <c r="Z1310" i="2" s="1"/>
  <c r="Z1312" i="2" s="1"/>
  <c r="Z1314" i="2" s="1"/>
  <c r="M1311" i="2"/>
  <c r="M1519" i="2"/>
  <c r="I1449" i="2"/>
  <c r="P1432" i="2"/>
  <c r="M1601" i="2"/>
  <c r="M1596" i="2" s="1"/>
  <c r="M1518" i="2"/>
  <c r="M1472" i="2"/>
  <c r="M1478" i="2"/>
  <c r="M1479" i="2"/>
  <c r="H1470" i="2"/>
  <c r="I1390" i="2"/>
  <c r="M1388" i="2"/>
  <c r="T1346" i="2"/>
  <c r="M1353" i="2"/>
  <c r="H1260" i="2"/>
  <c r="M1268" i="2"/>
  <c r="Q1262" i="2"/>
  <c r="Q1264" i="2" s="1"/>
  <c r="Q1266" i="2" s="1"/>
  <c r="Q1268" i="2" s="1"/>
  <c r="Q1270" i="2" s="1"/>
  <c r="Q1272" i="2" s="1"/>
  <c r="M1266" i="2"/>
  <c r="M1184" i="2"/>
  <c r="M1185" i="2"/>
  <c r="H1176" i="2"/>
  <c r="M1177" i="2"/>
  <c r="M1178" i="2"/>
  <c r="P1178" i="2"/>
  <c r="M1182" i="2"/>
  <c r="M1183" i="2"/>
  <c r="M1286" i="2"/>
  <c r="M1281" i="2" s="1"/>
  <c r="I1239" i="2"/>
  <c r="M1244" i="2"/>
  <c r="M1239" i="2" s="1"/>
  <c r="I1388" i="2"/>
  <c r="M1352" i="2"/>
  <c r="I1344" i="2"/>
  <c r="P1199" i="2"/>
  <c r="M1205" i="2"/>
  <c r="M1206" i="2"/>
  <c r="H1197" i="2"/>
  <c r="M1198" i="2"/>
  <c r="M1199" i="2"/>
  <c r="M1203" i="2"/>
  <c r="M1204" i="2"/>
  <c r="I1155" i="2"/>
  <c r="M1429" i="2"/>
  <c r="M1393" i="2"/>
  <c r="M1351" i="2"/>
  <c r="M1349" i="2"/>
  <c r="M1344" i="2" s="1"/>
  <c r="M1324" i="2"/>
  <c r="M1329" i="2"/>
  <c r="M1330" i="2"/>
  <c r="M1325" i="2"/>
  <c r="M1331" i="2"/>
  <c r="P1325" i="2"/>
  <c r="H1323" i="2"/>
  <c r="M1143" i="2"/>
  <c r="H1094" i="2"/>
  <c r="I1281" i="2"/>
  <c r="P1117" i="2"/>
  <c r="X1073" i="2"/>
  <c r="X1075" i="2" s="1"/>
  <c r="X1077" i="2" s="1"/>
  <c r="X1079" i="2" s="1"/>
  <c r="X1081" i="2" s="1"/>
  <c r="X1083" i="2" s="1"/>
  <c r="M1080" i="2"/>
  <c r="M1433" i="2"/>
  <c r="M1428" i="2" s="1"/>
  <c r="I1407" i="2"/>
  <c r="M1308" i="2"/>
  <c r="M1309" i="2"/>
  <c r="M1304" i="2"/>
  <c r="P1304" i="2"/>
  <c r="M1310" i="2"/>
  <c r="M1303" i="2"/>
  <c r="H1281" i="2"/>
  <c r="M1220" i="2"/>
  <c r="M1118" i="2"/>
  <c r="M1113" i="2" s="1"/>
  <c r="H1428" i="2"/>
  <c r="I1386" i="2"/>
  <c r="I1323" i="2"/>
  <c r="Q1304" i="2"/>
  <c r="Q1306" i="2" s="1"/>
  <c r="Q1308" i="2" s="1"/>
  <c r="Q1310" i="2" s="1"/>
  <c r="Q1312" i="2" s="1"/>
  <c r="Q1314" i="2" s="1"/>
  <c r="M1135" i="2"/>
  <c r="M778" i="2"/>
  <c r="M784" i="2"/>
  <c r="M779" i="2"/>
  <c r="P779" i="2"/>
  <c r="I779" i="2" s="1"/>
  <c r="H777" i="2"/>
  <c r="M783" i="2"/>
  <c r="M785" i="2"/>
  <c r="M786" i="2"/>
  <c r="H1388" i="2"/>
  <c r="M1394" i="2"/>
  <c r="M1139" i="2"/>
  <c r="M1134" i="2" s="1"/>
  <c r="M1162" i="2"/>
  <c r="W989" i="2"/>
  <c r="W991" i="2" s="1"/>
  <c r="W993" i="2" s="1"/>
  <c r="W995" i="2" s="1"/>
  <c r="W997" i="2" s="1"/>
  <c r="W999" i="2" s="1"/>
  <c r="M994" i="2"/>
  <c r="M996" i="2"/>
  <c r="M1395" i="2"/>
  <c r="I1365" i="2"/>
  <c r="M1370" i="2"/>
  <c r="M1365" i="2" s="1"/>
  <c r="M1332" i="2"/>
  <c r="Q1220" i="2"/>
  <c r="Q1222" i="2" s="1"/>
  <c r="Q1224" i="2" s="1"/>
  <c r="Q1226" i="2" s="1"/>
  <c r="Q1228" i="2" s="1"/>
  <c r="Q1230" i="2" s="1"/>
  <c r="M1219" i="2"/>
  <c r="M1225" i="2"/>
  <c r="P1096" i="2"/>
  <c r="I1096" i="2" s="1"/>
  <c r="M1097" i="2"/>
  <c r="M1092" i="2" s="1"/>
  <c r="I1071" i="2"/>
  <c r="M1142" i="2"/>
  <c r="I947" i="2"/>
  <c r="P949" i="2"/>
  <c r="H947" i="2"/>
  <c r="H1386" i="2"/>
  <c r="M1387" i="2"/>
  <c r="M1392" i="2"/>
  <c r="M1345" i="2"/>
  <c r="M1350" i="2"/>
  <c r="M1346" i="2"/>
  <c r="I1218" i="2"/>
  <c r="M1114" i="2"/>
  <c r="M1037" i="2"/>
  <c r="M1010" i="2"/>
  <c r="P1010" i="2"/>
  <c r="M1016" i="2"/>
  <c r="M1017" i="2"/>
  <c r="M1009" i="2"/>
  <c r="H1008" i="2"/>
  <c r="M1267" i="2"/>
  <c r="M1262" i="2"/>
  <c r="P1262" i="2"/>
  <c r="M1269" i="2"/>
  <c r="I1176" i="2"/>
  <c r="M1181" i="2"/>
  <c r="M1176" i="2" s="1"/>
  <c r="P1220" i="2"/>
  <c r="M1226" i="2"/>
  <c r="M1227" i="2"/>
  <c r="M1140" i="2"/>
  <c r="M1287" i="2"/>
  <c r="M1288" i="2"/>
  <c r="M1283" i="2"/>
  <c r="M1289" i="2"/>
  <c r="M1056" i="2"/>
  <c r="M1057" i="2"/>
  <c r="M1052" i="2"/>
  <c r="M1051" i="2"/>
  <c r="M1059" i="2"/>
  <c r="H1050" i="2"/>
  <c r="P1052" i="2"/>
  <c r="I1008" i="2"/>
  <c r="M1013" i="2"/>
  <c r="M1008" i="2" s="1"/>
  <c r="Q926" i="2"/>
  <c r="Q928" i="2" s="1"/>
  <c r="Q930" i="2" s="1"/>
  <c r="Q932" i="2" s="1"/>
  <c r="Q934" i="2" s="1"/>
  <c r="Q936" i="2" s="1"/>
  <c r="H924" i="2"/>
  <c r="I924" i="2"/>
  <c r="M1100" i="2"/>
  <c r="M1098" i="2"/>
  <c r="H1092" i="2"/>
  <c r="P1348" i="2"/>
  <c r="H1218" i="2"/>
  <c r="I1134" i="2"/>
  <c r="I1113" i="2"/>
  <c r="M1099" i="2"/>
  <c r="M1058" i="2"/>
  <c r="I1050" i="2"/>
  <c r="M973" i="2"/>
  <c r="H966" i="2"/>
  <c r="W968" i="2"/>
  <c r="W970" i="2" s="1"/>
  <c r="W972" i="2" s="1"/>
  <c r="W974" i="2" s="1"/>
  <c r="W976" i="2" s="1"/>
  <c r="W978" i="2" s="1"/>
  <c r="T842" i="2"/>
  <c r="T844" i="2" s="1"/>
  <c r="T846" i="2" s="1"/>
  <c r="T848" i="2" s="1"/>
  <c r="T850" i="2" s="1"/>
  <c r="T852" i="2" s="1"/>
  <c r="M848" i="2"/>
  <c r="M845" i="2"/>
  <c r="M840" i="2" s="1"/>
  <c r="M1156" i="2"/>
  <c r="M1161" i="2"/>
  <c r="I1092" i="2"/>
  <c r="M806" i="2"/>
  <c r="M807" i="2"/>
  <c r="H798" i="2"/>
  <c r="R800" i="2"/>
  <c r="M1223" i="2"/>
  <c r="M1218" i="2" s="1"/>
  <c r="M929" i="2"/>
  <c r="M924" i="2" s="1"/>
  <c r="M912" i="2"/>
  <c r="M1141" i="2"/>
  <c r="M1136" i="2"/>
  <c r="P1136" i="2"/>
  <c r="M1120" i="2"/>
  <c r="M1119" i="2"/>
  <c r="M1115" i="2"/>
  <c r="M1121" i="2"/>
  <c r="M1055" i="2"/>
  <c r="M1050" i="2" s="1"/>
  <c r="H945" i="2"/>
  <c r="P1157" i="2"/>
  <c r="I1157" i="2" s="1"/>
  <c r="H1155" i="2"/>
  <c r="M1079" i="2"/>
  <c r="Q884" i="2"/>
  <c r="Q886" i="2" s="1"/>
  <c r="Q888" i="2" s="1"/>
  <c r="Q890" i="2" s="1"/>
  <c r="Q892" i="2" s="1"/>
  <c r="Q894" i="2" s="1"/>
  <c r="M888" i="2"/>
  <c r="M890" i="2"/>
  <c r="M883" i="2"/>
  <c r="M884" i="2"/>
  <c r="M889" i="2"/>
  <c r="I861" i="2"/>
  <c r="M1038" i="2"/>
  <c r="P970" i="2"/>
  <c r="M953" i="2"/>
  <c r="S863" i="2"/>
  <c r="I863" i="2" s="1"/>
  <c r="M863" i="2"/>
  <c r="M868" i="2"/>
  <c r="M1157" i="2"/>
  <c r="H1134" i="2"/>
  <c r="P991" i="2"/>
  <c r="M1164" i="2"/>
  <c r="M1163" i="2"/>
  <c r="H1113" i="2"/>
  <c r="M1076" i="2"/>
  <c r="M1071" i="2" s="1"/>
  <c r="M1036" i="2"/>
  <c r="M1031" i="2"/>
  <c r="P1031" i="2"/>
  <c r="M1035" i="2"/>
  <c r="M1030" i="2"/>
  <c r="H1029" i="2"/>
  <c r="I882" i="2"/>
  <c r="M887" i="2"/>
  <c r="M882" i="2" s="1"/>
  <c r="M1101" i="2"/>
  <c r="M1094" i="2"/>
  <c r="M925" i="2"/>
  <c r="M930" i="2"/>
  <c r="M926" i="2"/>
  <c r="M931" i="2"/>
  <c r="M932" i="2"/>
  <c r="P926" i="2"/>
  <c r="M933" i="2"/>
  <c r="I798" i="2"/>
  <c r="M803" i="2"/>
  <c r="M798" i="2" s="1"/>
  <c r="M1077" i="2"/>
  <c r="M1078" i="2"/>
  <c r="M1073" i="2"/>
  <c r="H987" i="2"/>
  <c r="M993" i="2"/>
  <c r="M995" i="2"/>
  <c r="M988" i="2"/>
  <c r="M989" i="2"/>
  <c r="I987" i="2"/>
  <c r="M992" i="2"/>
  <c r="M987" i="2" s="1"/>
  <c r="P865" i="2"/>
  <c r="M1093" i="2"/>
  <c r="P1073" i="2"/>
  <c r="M967" i="2"/>
  <c r="M972" i="2"/>
  <c r="M974" i="2"/>
  <c r="M968" i="2"/>
  <c r="T821" i="2"/>
  <c r="T823" i="2" s="1"/>
  <c r="T825" i="2" s="1"/>
  <c r="T827" i="2" s="1"/>
  <c r="T829" i="2" s="1"/>
  <c r="T831" i="2" s="1"/>
  <c r="M821" i="2"/>
  <c r="M825" i="2"/>
  <c r="H819" i="2"/>
  <c r="M827" i="2"/>
  <c r="M741" i="2"/>
  <c r="M742" i="2"/>
  <c r="M737" i="2"/>
  <c r="P737" i="2"/>
  <c r="I737" i="2" s="1"/>
  <c r="M743" i="2"/>
  <c r="M744" i="2"/>
  <c r="M736" i="2"/>
  <c r="H735" i="2"/>
  <c r="I735" i="2"/>
  <c r="M740" i="2"/>
  <c r="M735" i="2" s="1"/>
  <c r="H1071" i="2"/>
  <c r="Q989" i="2"/>
  <c r="M975" i="2"/>
  <c r="I945" i="2"/>
  <c r="M950" i="2"/>
  <c r="M945" i="2" s="1"/>
  <c r="M909" i="2"/>
  <c r="H903" i="2"/>
  <c r="M910" i="2"/>
  <c r="M904" i="2"/>
  <c r="M905" i="2"/>
  <c r="P905" i="2"/>
  <c r="M911" i="2"/>
  <c r="X695" i="2"/>
  <c r="X697" i="2" s="1"/>
  <c r="X699" i="2" s="1"/>
  <c r="X701" i="2" s="1"/>
  <c r="X703" i="2" s="1"/>
  <c r="X705" i="2" s="1"/>
  <c r="M702" i="2"/>
  <c r="I903" i="2"/>
  <c r="M908" i="2"/>
  <c r="M903" i="2" s="1"/>
  <c r="M849" i="2"/>
  <c r="H840" i="2"/>
  <c r="M841" i="2"/>
  <c r="P842" i="2"/>
  <c r="M846" i="2"/>
  <c r="M951" i="2"/>
  <c r="M946" i="2"/>
  <c r="M952" i="2"/>
  <c r="M947" i="2"/>
  <c r="M869" i="2"/>
  <c r="M870" i="2"/>
  <c r="M862" i="2"/>
  <c r="H861" i="2"/>
  <c r="M867" i="2"/>
  <c r="P823" i="2"/>
  <c r="M847" i="2"/>
  <c r="I966" i="2"/>
  <c r="M971" i="2"/>
  <c r="M966" i="2" s="1"/>
  <c r="M842" i="2"/>
  <c r="U611" i="2"/>
  <c r="U613" i="2" s="1"/>
  <c r="U615" i="2" s="1"/>
  <c r="U617" i="2" s="1"/>
  <c r="U619" i="2" s="1"/>
  <c r="U621" i="2" s="1"/>
  <c r="M616" i="2"/>
  <c r="H672" i="2"/>
  <c r="P884" i="2"/>
  <c r="H882" i="2"/>
  <c r="I777" i="2"/>
  <c r="M782" i="2"/>
  <c r="M777" i="2" s="1"/>
  <c r="M891" i="2"/>
  <c r="P806" i="2"/>
  <c r="M828" i="2"/>
  <c r="M531" i="2"/>
  <c r="M532" i="2"/>
  <c r="H525" i="2"/>
  <c r="R527" i="2"/>
  <c r="R529" i="2" s="1"/>
  <c r="R531" i="2" s="1"/>
  <c r="R533" i="2" s="1"/>
  <c r="R535" i="2" s="1"/>
  <c r="R537" i="2" s="1"/>
  <c r="M820" i="2"/>
  <c r="P726" i="2"/>
  <c r="Q653" i="2"/>
  <c r="Q655" i="2" s="1"/>
  <c r="Q657" i="2" s="1"/>
  <c r="Q659" i="2" s="1"/>
  <c r="Q661" i="2" s="1"/>
  <c r="Q663" i="2" s="1"/>
  <c r="H651" i="2"/>
  <c r="I651" i="2"/>
  <c r="I819" i="2"/>
  <c r="M824" i="2"/>
  <c r="M819" i="2" s="1"/>
  <c r="M757" i="2"/>
  <c r="M698" i="2"/>
  <c r="M693" i="2" s="1"/>
  <c r="M722" i="2"/>
  <c r="T716" i="2"/>
  <c r="T718" i="2" s="1"/>
  <c r="T720" i="2" s="1"/>
  <c r="T722" i="2" s="1"/>
  <c r="T724" i="2" s="1"/>
  <c r="T726" i="2" s="1"/>
  <c r="U695" i="2"/>
  <c r="U697" i="2" s="1"/>
  <c r="U699" i="2" s="1"/>
  <c r="U701" i="2" s="1"/>
  <c r="U703" i="2" s="1"/>
  <c r="U705" i="2" s="1"/>
  <c r="I630" i="2"/>
  <c r="P128" i="2"/>
  <c r="I128" i="2" s="1"/>
  <c r="M134" i="2"/>
  <c r="M135" i="2"/>
  <c r="H126" i="2"/>
  <c r="M128" i="2"/>
  <c r="M127" i="2"/>
  <c r="M132" i="2"/>
  <c r="M133" i="2"/>
  <c r="M799" i="2"/>
  <c r="M804" i="2"/>
  <c r="M805" i="2"/>
  <c r="M800" i="2"/>
  <c r="H714" i="2"/>
  <c r="M658" i="2"/>
  <c r="M653" i="2"/>
  <c r="P653" i="2"/>
  <c r="M659" i="2"/>
  <c r="M660" i="2"/>
  <c r="M652" i="2"/>
  <c r="M657" i="2"/>
  <c r="M610" i="2"/>
  <c r="M720" i="2"/>
  <c r="M694" i="2"/>
  <c r="AA464" i="2"/>
  <c r="AA466" i="2" s="1"/>
  <c r="AA468" i="2" s="1"/>
  <c r="AA470" i="2" s="1"/>
  <c r="AA472" i="2" s="1"/>
  <c r="AA474" i="2" s="1"/>
  <c r="M468" i="2"/>
  <c r="M866" i="2"/>
  <c r="M861" i="2" s="1"/>
  <c r="M762" i="2"/>
  <c r="M763" i="2"/>
  <c r="M758" i="2"/>
  <c r="P758" i="2"/>
  <c r="M764" i="2"/>
  <c r="S506" i="2"/>
  <c r="S508" i="2" s="1"/>
  <c r="S510" i="2" s="1"/>
  <c r="S512" i="2" s="1"/>
  <c r="S514" i="2" s="1"/>
  <c r="S516" i="2" s="1"/>
  <c r="M509" i="2"/>
  <c r="M504" i="2" s="1"/>
  <c r="M511" i="2"/>
  <c r="M505" i="2"/>
  <c r="M506" i="2"/>
  <c r="M826" i="2"/>
  <c r="M715" i="2"/>
  <c r="I714" i="2"/>
  <c r="M678" i="2"/>
  <c r="M679" i="2"/>
  <c r="M674" i="2"/>
  <c r="P674" i="2"/>
  <c r="M680" i="2"/>
  <c r="M673" i="2"/>
  <c r="AA569" i="2"/>
  <c r="AA571" i="2" s="1"/>
  <c r="AA573" i="2" s="1"/>
  <c r="AA575" i="2" s="1"/>
  <c r="AA577" i="2" s="1"/>
  <c r="AA579" i="2" s="1"/>
  <c r="M575" i="2"/>
  <c r="M637" i="2"/>
  <c r="M632" i="2"/>
  <c r="P632" i="2"/>
  <c r="M638" i="2"/>
  <c r="M639" i="2"/>
  <c r="H630" i="2"/>
  <c r="M631" i="2"/>
  <c r="M723" i="2"/>
  <c r="M611" i="2"/>
  <c r="P611" i="2"/>
  <c r="M617" i="2"/>
  <c r="M618" i="2"/>
  <c r="H609" i="2"/>
  <c r="P594" i="2"/>
  <c r="H592" i="2"/>
  <c r="J592" i="2" s="1"/>
  <c r="M595" i="2"/>
  <c r="M596" i="2"/>
  <c r="M699" i="2"/>
  <c r="M700" i="2"/>
  <c r="M695" i="2"/>
  <c r="P695" i="2"/>
  <c r="H693" i="2"/>
  <c r="Q716" i="2"/>
  <c r="Q718" i="2" s="1"/>
  <c r="I718" i="2" s="1"/>
  <c r="M615" i="2"/>
  <c r="I609" i="2"/>
  <c r="M614" i="2"/>
  <c r="M609" i="2" s="1"/>
  <c r="I592" i="2"/>
  <c r="H567" i="2"/>
  <c r="X548" i="2"/>
  <c r="H548" i="2" s="1"/>
  <c r="M555" i="2"/>
  <c r="M554" i="2"/>
  <c r="I672" i="2"/>
  <c r="M677" i="2"/>
  <c r="M672" i="2" s="1"/>
  <c r="M551" i="2"/>
  <c r="M546" i="2" s="1"/>
  <c r="M721" i="2"/>
  <c r="M701" i="2"/>
  <c r="M636" i="2"/>
  <c r="M576" i="2"/>
  <c r="H546" i="2"/>
  <c r="R422" i="2"/>
  <c r="R424" i="2" s="1"/>
  <c r="R426" i="2" s="1"/>
  <c r="R428" i="2" s="1"/>
  <c r="R430" i="2" s="1"/>
  <c r="R432" i="2" s="1"/>
  <c r="M428" i="2"/>
  <c r="M64" i="2"/>
  <c r="P65" i="2"/>
  <c r="M71" i="2"/>
  <c r="M72" i="2"/>
  <c r="H63" i="2"/>
  <c r="M69" i="2"/>
  <c r="M65" i="2"/>
  <c r="M68" i="2"/>
  <c r="M70" i="2"/>
  <c r="P340" i="2"/>
  <c r="I590" i="2"/>
  <c r="H590" i="2"/>
  <c r="M510" i="2"/>
  <c r="Q506" i="2"/>
  <c r="Q508" i="2" s="1"/>
  <c r="Q510" i="2" s="1"/>
  <c r="Q512" i="2" s="1"/>
  <c r="Q514" i="2" s="1"/>
  <c r="Q516" i="2" s="1"/>
  <c r="H504" i="2"/>
  <c r="Q443" i="2"/>
  <c r="I443" i="2" s="1"/>
  <c r="M442" i="2"/>
  <c r="M448" i="2"/>
  <c r="Q401" i="2"/>
  <c r="M407" i="2"/>
  <c r="M408" i="2"/>
  <c r="M406" i="2"/>
  <c r="P571" i="2"/>
  <c r="P552" i="2"/>
  <c r="H588" i="2"/>
  <c r="M589" i="2"/>
  <c r="M594" i="2"/>
  <c r="M590" i="2"/>
  <c r="M552" i="2"/>
  <c r="I588" i="2"/>
  <c r="M593" i="2"/>
  <c r="M588" i="2" s="1"/>
  <c r="I567" i="2"/>
  <c r="M569" i="2"/>
  <c r="M553" i="2"/>
  <c r="M405" i="2"/>
  <c r="M573" i="2"/>
  <c r="M547" i="2"/>
  <c r="I504" i="2"/>
  <c r="M489" i="2"/>
  <c r="M490" i="2"/>
  <c r="P485" i="2"/>
  <c r="M491" i="2"/>
  <c r="M492" i="2"/>
  <c r="H483" i="2"/>
  <c r="M484" i="2"/>
  <c r="M485" i="2"/>
  <c r="M469" i="2"/>
  <c r="M464" i="2"/>
  <c r="P464" i="2"/>
  <c r="M470" i="2"/>
  <c r="M471" i="2"/>
  <c r="H462" i="2"/>
  <c r="M463" i="2"/>
  <c r="M426" i="2"/>
  <c r="M422" i="2"/>
  <c r="I294" i="2"/>
  <c r="M299" i="2"/>
  <c r="M294" i="2" s="1"/>
  <c r="M526" i="2"/>
  <c r="M446" i="2"/>
  <c r="M441" i="2" s="1"/>
  <c r="M404" i="2"/>
  <c r="M399" i="2" s="1"/>
  <c r="P508" i="2"/>
  <c r="P449" i="2"/>
  <c r="I441" i="2"/>
  <c r="I399" i="2"/>
  <c r="S359" i="2"/>
  <c r="S361" i="2" s="1"/>
  <c r="S363" i="2" s="1"/>
  <c r="S365" i="2" s="1"/>
  <c r="S367" i="2" s="1"/>
  <c r="S369" i="2" s="1"/>
  <c r="M358" i="2"/>
  <c r="M366" i="2"/>
  <c r="M359" i="2"/>
  <c r="M364" i="2"/>
  <c r="M574" i="2"/>
  <c r="M548" i="2"/>
  <c r="I462" i="2"/>
  <c r="M467" i="2"/>
  <c r="M462" i="2" s="1"/>
  <c r="I420" i="2"/>
  <c r="P405" i="2"/>
  <c r="M443" i="2"/>
  <c r="M449" i="2"/>
  <c r="M450" i="2"/>
  <c r="H441" i="2"/>
  <c r="M447" i="2"/>
  <c r="Q422" i="2"/>
  <c r="Q424" i="2" s="1"/>
  <c r="Q426" i="2" s="1"/>
  <c r="Q428" i="2" s="1"/>
  <c r="Q430" i="2" s="1"/>
  <c r="Q432" i="2" s="1"/>
  <c r="I525" i="2"/>
  <c r="M530" i="2"/>
  <c r="M525" i="2" s="1"/>
  <c r="M400" i="2"/>
  <c r="M534" i="2"/>
  <c r="M527" i="2"/>
  <c r="P527" i="2"/>
  <c r="M533" i="2"/>
  <c r="P422" i="2"/>
  <c r="M429" i="2"/>
  <c r="H420" i="2"/>
  <c r="M421" i="2"/>
  <c r="M427" i="2"/>
  <c r="M380" i="2"/>
  <c r="P380" i="2"/>
  <c r="I380" i="2" s="1"/>
  <c r="M386" i="2"/>
  <c r="M387" i="2"/>
  <c r="H378" i="2"/>
  <c r="M385" i="2"/>
  <c r="M384" i="2"/>
  <c r="M379" i="2"/>
  <c r="X317" i="2"/>
  <c r="X319" i="2" s="1"/>
  <c r="X321" i="2" s="1"/>
  <c r="X323" i="2" s="1"/>
  <c r="X325" i="2" s="1"/>
  <c r="X327" i="2" s="1"/>
  <c r="M324" i="2"/>
  <c r="M488" i="2"/>
  <c r="M483" i="2" s="1"/>
  <c r="M363" i="2"/>
  <c r="M572" i="2"/>
  <c r="M567" i="2" s="1"/>
  <c r="I315" i="2"/>
  <c r="I214" i="2"/>
  <c r="M513" i="2"/>
  <c r="M401" i="2"/>
  <c r="H399" i="2"/>
  <c r="I378" i="2"/>
  <c r="M383" i="2"/>
  <c r="M378" i="2" s="1"/>
  <c r="M337" i="2"/>
  <c r="M338" i="2"/>
  <c r="Q338" i="2"/>
  <c r="H338" i="2" s="1"/>
  <c r="M342" i="2"/>
  <c r="M343" i="2"/>
  <c r="M344" i="2"/>
  <c r="M345" i="2"/>
  <c r="M316" i="2"/>
  <c r="W317" i="2"/>
  <c r="M317" i="2"/>
  <c r="M322" i="2"/>
  <c r="M323" i="2"/>
  <c r="M512" i="2"/>
  <c r="Q296" i="2"/>
  <c r="Q298" i="2" s="1"/>
  <c r="Q300" i="2" s="1"/>
  <c r="Q302" i="2" s="1"/>
  <c r="Q304" i="2" s="1"/>
  <c r="Q306" i="2" s="1"/>
  <c r="M303" i="2"/>
  <c r="M300" i="2"/>
  <c r="M301" i="2"/>
  <c r="M425" i="2"/>
  <c r="M420" i="2" s="1"/>
  <c r="H315" i="2"/>
  <c r="M341" i="2"/>
  <c r="M336" i="2" s="1"/>
  <c r="M365" i="2"/>
  <c r="I273" i="2"/>
  <c r="M278" i="2"/>
  <c r="M273" i="2" s="1"/>
  <c r="P359" i="2"/>
  <c r="H336" i="2"/>
  <c r="M275" i="2"/>
  <c r="P275" i="2"/>
  <c r="I275" i="2" s="1"/>
  <c r="M281" i="2"/>
  <c r="M282" i="2"/>
  <c r="H273" i="2"/>
  <c r="M279" i="2"/>
  <c r="M274" i="2"/>
  <c r="M280" i="2"/>
  <c r="M258" i="2"/>
  <c r="P235" i="2"/>
  <c r="M233" i="2"/>
  <c r="T233" i="2"/>
  <c r="T235" i="2" s="1"/>
  <c r="T237" i="2" s="1"/>
  <c r="T239" i="2" s="1"/>
  <c r="T241" i="2" s="1"/>
  <c r="T243" i="2" s="1"/>
  <c r="M238" i="2"/>
  <c r="M196" i="2"/>
  <c r="M197" i="2"/>
  <c r="M195" i="2"/>
  <c r="I210" i="2"/>
  <c r="M215" i="2"/>
  <c r="M210" i="2" s="1"/>
  <c r="M362" i="2"/>
  <c r="M357" i="2" s="1"/>
  <c r="I231" i="2"/>
  <c r="M236" i="2"/>
  <c r="M231" i="2" s="1"/>
  <c r="I357" i="2"/>
  <c r="P319" i="2"/>
  <c r="M320" i="2"/>
  <c r="M315" i="2" s="1"/>
  <c r="H357" i="2"/>
  <c r="I168" i="2"/>
  <c r="M321" i="2"/>
  <c r="M296" i="2"/>
  <c r="P296" i="2"/>
  <c r="M302" i="2"/>
  <c r="H294" i="2"/>
  <c r="M257" i="2"/>
  <c r="M252" i="2" s="1"/>
  <c r="P216" i="2"/>
  <c r="I216" i="2" s="1"/>
  <c r="H214" i="2"/>
  <c r="J214" i="2" s="1"/>
  <c r="M253" i="2"/>
  <c r="M260" i="2"/>
  <c r="M254" i="2"/>
  <c r="M261" i="2"/>
  <c r="P254" i="2"/>
  <c r="I254" i="2" s="1"/>
  <c r="H252" i="2"/>
  <c r="M259" i="2"/>
  <c r="I252" i="2"/>
  <c r="H210" i="2"/>
  <c r="M211" i="2"/>
  <c r="M216" i="2"/>
  <c r="M217" i="2"/>
  <c r="M212" i="2"/>
  <c r="H168" i="2"/>
  <c r="M169" i="2"/>
  <c r="M176" i="2"/>
  <c r="M175" i="2"/>
  <c r="M177" i="2"/>
  <c r="H189" i="2"/>
  <c r="M190" i="2"/>
  <c r="P191" i="2"/>
  <c r="I191" i="2" s="1"/>
  <c r="M191" i="2"/>
  <c r="M198" i="2"/>
  <c r="M174" i="2"/>
  <c r="R233" i="2"/>
  <c r="R235" i="2" s="1"/>
  <c r="R237" i="2" s="1"/>
  <c r="R239" i="2" s="1"/>
  <c r="R241" i="2" s="1"/>
  <c r="R243" i="2" s="1"/>
  <c r="M237" i="2"/>
  <c r="M240" i="2"/>
  <c r="M219" i="2"/>
  <c r="I212" i="2"/>
  <c r="P170" i="2"/>
  <c r="I170" i="2" s="1"/>
  <c r="H231" i="2"/>
  <c r="M218" i="2"/>
  <c r="M239" i="2"/>
  <c r="M170" i="2"/>
  <c r="Q149" i="2"/>
  <c r="Q151" i="2" s="1"/>
  <c r="Q153" i="2" s="1"/>
  <c r="Q155" i="2" s="1"/>
  <c r="Q157" i="2" s="1"/>
  <c r="Q159" i="2" s="1"/>
  <c r="M148" i="2"/>
  <c r="H212" i="2"/>
  <c r="M232" i="2"/>
  <c r="I189" i="2"/>
  <c r="M194" i="2"/>
  <c r="M189" i="2" s="1"/>
  <c r="M149" i="2"/>
  <c r="P149" i="2"/>
  <c r="M155" i="2"/>
  <c r="M156" i="2"/>
  <c r="H147" i="2"/>
  <c r="M154" i="2"/>
  <c r="M153" i="2"/>
  <c r="P107" i="2"/>
  <c r="M106" i="2"/>
  <c r="M114" i="2"/>
  <c r="H105" i="2"/>
  <c r="M112" i="2"/>
  <c r="M113" i="2"/>
  <c r="M111" i="2"/>
  <c r="M107" i="2"/>
  <c r="I147" i="2"/>
  <c r="M152" i="2"/>
  <c r="M147" i="2" s="1"/>
  <c r="M110" i="2"/>
  <c r="M105" i="2" s="1"/>
  <c r="M91" i="2"/>
  <c r="M86" i="2"/>
  <c r="M90" i="2"/>
  <c r="M173" i="2"/>
  <c r="M168" i="2" s="1"/>
  <c r="I126" i="2"/>
  <c r="I105" i="2"/>
  <c r="M89" i="2"/>
  <c r="M131" i="2"/>
  <c r="M126" i="2" s="1"/>
  <c r="I63" i="2"/>
  <c r="AA44" i="2"/>
  <c r="AA46" i="2" s="1"/>
  <c r="AA48" i="2" s="1"/>
  <c r="AA50" i="2" s="1"/>
  <c r="AA52" i="2" s="1"/>
  <c r="AA54" i="2" s="1"/>
  <c r="M44"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P41" i="2" l="1"/>
  <c r="I42" i="2" s="1"/>
  <c r="I84" i="2"/>
  <c r="I1283" i="2"/>
  <c r="H84" i="2"/>
  <c r="M50" i="2"/>
  <c r="M93" i="2"/>
  <c r="M85" i="2"/>
  <c r="M92" i="2"/>
  <c r="M43" i="2"/>
  <c r="H42" i="2"/>
  <c r="M49" i="2"/>
  <c r="M51" i="2"/>
  <c r="M48" i="2"/>
  <c r="I296" i="2"/>
  <c r="H1283" i="2"/>
  <c r="J1283" i="2" s="1"/>
  <c r="H1285" i="2"/>
  <c r="J1285" i="2" s="1"/>
  <c r="I1285" i="2"/>
  <c r="H968" i="2"/>
  <c r="J968" i="2" s="1"/>
  <c r="H2039" i="2"/>
  <c r="J2039" i="2" s="1"/>
  <c r="I1392" i="2"/>
  <c r="I2043" i="2"/>
  <c r="I884" i="2"/>
  <c r="I611" i="2"/>
  <c r="I2041" i="2"/>
  <c r="H1430" i="2"/>
  <c r="J1430" i="2" s="1"/>
  <c r="I1999" i="2"/>
  <c r="I2039" i="2"/>
  <c r="I653" i="2"/>
  <c r="I2020" i="2"/>
  <c r="H1997" i="2"/>
  <c r="J1997" i="2" s="1"/>
  <c r="I2018" i="2"/>
  <c r="H2018" i="2"/>
  <c r="J2018" i="2" s="1"/>
  <c r="I1304" i="2"/>
  <c r="I2001" i="2"/>
  <c r="H1516" i="2"/>
  <c r="J1516" i="2" s="1"/>
  <c r="I970" i="2"/>
  <c r="H2041" i="2"/>
  <c r="J2041" i="2" s="1"/>
  <c r="H1999" i="2"/>
  <c r="J1999" i="2" s="1"/>
  <c r="H1392" i="2"/>
  <c r="J1392" i="2" s="1"/>
  <c r="I149" i="2"/>
  <c r="I506" i="2"/>
  <c r="I716" i="2"/>
  <c r="I1115" i="2"/>
  <c r="H1514" i="2"/>
  <c r="J1514" i="2" s="1"/>
  <c r="I1997" i="2"/>
  <c r="H1955" i="2"/>
  <c r="J1955" i="2" s="1"/>
  <c r="I508" i="2"/>
  <c r="I823" i="2"/>
  <c r="H821" i="2"/>
  <c r="J821" i="2" s="1"/>
  <c r="H1115" i="2"/>
  <c r="I1955" i="2"/>
  <c r="H506" i="2"/>
  <c r="J506" i="2" s="1"/>
  <c r="I821" i="2"/>
  <c r="H233" i="2"/>
  <c r="J233" i="2" s="1"/>
  <c r="I1117" i="2"/>
  <c r="H569" i="2"/>
  <c r="J569" i="2" s="1"/>
  <c r="H716" i="2"/>
  <c r="I1514" i="2"/>
  <c r="H317" i="2"/>
  <c r="J317" i="2" s="1"/>
  <c r="J1598" i="2"/>
  <c r="P424" i="2"/>
  <c r="H422" i="2"/>
  <c r="I422" i="2"/>
  <c r="J548" i="2"/>
  <c r="J338" i="2"/>
  <c r="M141" i="2"/>
  <c r="M120" i="2"/>
  <c r="M99" i="2"/>
  <c r="M183" i="2"/>
  <c r="M204" i="2"/>
  <c r="M267" i="2"/>
  <c r="M246" i="2"/>
  <c r="M288" i="2"/>
  <c r="M162" i="2"/>
  <c r="M225" i="2"/>
  <c r="M330" i="2"/>
  <c r="M372" i="2"/>
  <c r="M309" i="2"/>
  <c r="M393" i="2"/>
  <c r="M351" i="2"/>
  <c r="M435" i="2"/>
  <c r="M456" i="2"/>
  <c r="M519" i="2"/>
  <c r="M414" i="2"/>
  <c r="M498" i="2"/>
  <c r="M477" i="2"/>
  <c r="M540" i="2"/>
  <c r="M561" i="2"/>
  <c r="M582" i="2"/>
  <c r="M603" i="2"/>
  <c r="M624" i="2"/>
  <c r="M645" i="2"/>
  <c r="M666" i="2"/>
  <c r="M687" i="2"/>
  <c r="M708" i="2"/>
  <c r="M729" i="2"/>
  <c r="M750" i="2"/>
  <c r="M771" i="2"/>
  <c r="M792" i="2"/>
  <c r="M813" i="2"/>
  <c r="M918" i="2"/>
  <c r="M939" i="2"/>
  <c r="M897" i="2"/>
  <c r="M855" i="2"/>
  <c r="M1023" i="2"/>
  <c r="M1044" i="2"/>
  <c r="M1065" i="2"/>
  <c r="M834" i="2"/>
  <c r="M1107" i="2"/>
  <c r="M1128" i="2"/>
  <c r="M876" i="2"/>
  <c r="M1233" i="2"/>
  <c r="M1254" i="2"/>
  <c r="M981" i="2"/>
  <c r="M1275" i="2"/>
  <c r="M1002" i="2"/>
  <c r="M1149" i="2"/>
  <c r="M1296" i="2"/>
  <c r="M1338" i="2"/>
  <c r="M1359" i="2"/>
  <c r="M960" i="2"/>
  <c r="M1317" i="2"/>
  <c r="M1464" i="2"/>
  <c r="M1380" i="2"/>
  <c r="M1401" i="2"/>
  <c r="M1170" i="2"/>
  <c r="M1212" i="2"/>
  <c r="M1422" i="2"/>
  <c r="M1086" i="2"/>
  <c r="M1527" i="2"/>
  <c r="M1548" i="2"/>
  <c r="M1569" i="2"/>
  <c r="M1590" i="2"/>
  <c r="M1611" i="2"/>
  <c r="M1191" i="2"/>
  <c r="M1506" i="2"/>
  <c r="M1716" i="2"/>
  <c r="M1737" i="2"/>
  <c r="M1758" i="2"/>
  <c r="M1485" i="2"/>
  <c r="M1632" i="2"/>
  <c r="M1674" i="2"/>
  <c r="M1779" i="2"/>
  <c r="M1800" i="2"/>
  <c r="M1821" i="2"/>
  <c r="M1842" i="2"/>
  <c r="M1863" i="2"/>
  <c r="M1884" i="2"/>
  <c r="M1653" i="2"/>
  <c r="M1905" i="2"/>
  <c r="M1926" i="2"/>
  <c r="M1443" i="2"/>
  <c r="M2052" i="2"/>
  <c r="M2073" i="2"/>
  <c r="M2094" i="2"/>
  <c r="M1947" i="2"/>
  <c r="M2031" i="2"/>
  <c r="M1695" i="2"/>
  <c r="M1989" i="2"/>
  <c r="M1968" i="2"/>
  <c r="M2010" i="2"/>
  <c r="P109" i="2"/>
  <c r="H107" i="2"/>
  <c r="I107" i="2"/>
  <c r="P342" i="2"/>
  <c r="P907" i="2"/>
  <c r="H905" i="2"/>
  <c r="I905" i="2"/>
  <c r="H485" i="2"/>
  <c r="P487" i="2"/>
  <c r="I485" i="2"/>
  <c r="W319" i="2"/>
  <c r="H319" i="2" s="1"/>
  <c r="J319" i="2" s="1"/>
  <c r="I317" i="2"/>
  <c r="H464" i="2"/>
  <c r="P466" i="2"/>
  <c r="Q403" i="2"/>
  <c r="H401" i="2"/>
  <c r="I401" i="2"/>
  <c r="I464" i="2"/>
  <c r="P951" i="2"/>
  <c r="H949" i="2"/>
  <c r="J949" i="2" s="1"/>
  <c r="I949" i="2"/>
  <c r="P1579" i="2"/>
  <c r="H1577" i="2"/>
  <c r="I1577" i="2"/>
  <c r="P1831" i="2"/>
  <c r="H1829" i="2"/>
  <c r="I1829" i="2"/>
  <c r="I1913" i="2"/>
  <c r="P844" i="2"/>
  <c r="H842" i="2"/>
  <c r="I842" i="2"/>
  <c r="P993" i="2"/>
  <c r="H1325" i="2"/>
  <c r="P1327" i="2"/>
  <c r="H1472" i="2"/>
  <c r="P1474" i="2"/>
  <c r="I1472" i="2"/>
  <c r="Q2062" i="2"/>
  <c r="Q2064" i="2" s="1"/>
  <c r="Q2066" i="2" s="1"/>
  <c r="Q2068" i="2" s="1"/>
  <c r="Q2070" i="2" s="1"/>
  <c r="I2060" i="2"/>
  <c r="P1705" i="2"/>
  <c r="H1703" i="2"/>
  <c r="P1978" i="2"/>
  <c r="H1976" i="2"/>
  <c r="I1976" i="2"/>
  <c r="P237" i="2"/>
  <c r="H235" i="2"/>
  <c r="J235" i="2" s="1"/>
  <c r="I235" i="2"/>
  <c r="Q991" i="2"/>
  <c r="H991" i="2" s="1"/>
  <c r="J991" i="2" s="1"/>
  <c r="H989" i="2"/>
  <c r="I989" i="2"/>
  <c r="H926" i="2"/>
  <c r="P928" i="2"/>
  <c r="I926" i="2"/>
  <c r="S865" i="2"/>
  <c r="S867" i="2" s="1"/>
  <c r="S869" i="2" s="1"/>
  <c r="S871" i="2" s="1"/>
  <c r="S873" i="2" s="1"/>
  <c r="H863" i="2"/>
  <c r="P218" i="2"/>
  <c r="H216" i="2"/>
  <c r="J216" i="2" s="1"/>
  <c r="P1938" i="2"/>
  <c r="H1936" i="2"/>
  <c r="J1936" i="2" s="1"/>
  <c r="I1936" i="2"/>
  <c r="P67" i="2"/>
  <c r="H65" i="2"/>
  <c r="I65" i="2"/>
  <c r="P321" i="2"/>
  <c r="P407" i="2"/>
  <c r="I1073" i="2"/>
  <c r="H1493" i="2"/>
  <c r="P1495" i="2"/>
  <c r="I1493" i="2"/>
  <c r="U1600" i="2"/>
  <c r="U1602" i="2" s="1"/>
  <c r="U1604" i="2" s="1"/>
  <c r="U1606" i="2" s="1"/>
  <c r="U1608" i="2" s="1"/>
  <c r="I1598" i="2"/>
  <c r="M1599" i="2" s="1"/>
  <c r="P151" i="2"/>
  <c r="H149" i="2"/>
  <c r="Q340" i="2"/>
  <c r="Q342" i="2" s="1"/>
  <c r="Q344" i="2" s="1"/>
  <c r="Q346" i="2" s="1"/>
  <c r="Q348" i="2" s="1"/>
  <c r="I338" i="2"/>
  <c r="M339" i="2" s="1"/>
  <c r="H695" i="2"/>
  <c r="P697" i="2"/>
  <c r="I695" i="2"/>
  <c r="P634" i="2"/>
  <c r="H632" i="2"/>
  <c r="I632" i="2"/>
  <c r="I1325" i="2"/>
  <c r="Q1411" i="2"/>
  <c r="H1409" i="2"/>
  <c r="H1287" i="2"/>
  <c r="J1287" i="2" s="1"/>
  <c r="P1289" i="2"/>
  <c r="Q1012" i="2"/>
  <c r="Q1014" i="2" s="1"/>
  <c r="Q1016" i="2" s="1"/>
  <c r="Q1018" i="2" s="1"/>
  <c r="Q1020" i="2" s="1"/>
  <c r="I1010" i="2"/>
  <c r="Y1894" i="2"/>
  <c r="Y1896" i="2" s="1"/>
  <c r="Y1898" i="2" s="1"/>
  <c r="Y1900" i="2" s="1"/>
  <c r="Y1902" i="2" s="1"/>
  <c r="I1892" i="2"/>
  <c r="P573" i="2"/>
  <c r="H571" i="2"/>
  <c r="J571" i="2" s="1"/>
  <c r="I571" i="2"/>
  <c r="X550" i="2"/>
  <c r="I548" i="2"/>
  <c r="M549" i="2" s="1"/>
  <c r="R802" i="2"/>
  <c r="H800" i="2"/>
  <c r="I800" i="2"/>
  <c r="T1348" i="2"/>
  <c r="H1348" i="2" s="1"/>
  <c r="J1348" i="2" s="1"/>
  <c r="H1346" i="2"/>
  <c r="I1346" i="2"/>
  <c r="P1434" i="2"/>
  <c r="H508" i="2"/>
  <c r="J508" i="2" s="1"/>
  <c r="P510" i="2"/>
  <c r="J590" i="2"/>
  <c r="M591" i="2"/>
  <c r="Q720" i="2"/>
  <c r="H718" i="2"/>
  <c r="J718" i="2" s="1"/>
  <c r="H611" i="2"/>
  <c r="P613" i="2"/>
  <c r="H823" i="2"/>
  <c r="J823" i="2" s="1"/>
  <c r="P825" i="2"/>
  <c r="H1031" i="2"/>
  <c r="P1033" i="2"/>
  <c r="P1222" i="2"/>
  <c r="H1220" i="2"/>
  <c r="H1178" i="2"/>
  <c r="P1180" i="2"/>
  <c r="H1535" i="2"/>
  <c r="P1537" i="2"/>
  <c r="P1810" i="2"/>
  <c r="H1808" i="2"/>
  <c r="J716" i="2"/>
  <c r="P739" i="2"/>
  <c r="H737" i="2"/>
  <c r="H1073" i="2"/>
  <c r="P1075" i="2"/>
  <c r="H1052" i="2"/>
  <c r="P1054" i="2"/>
  <c r="J1388" i="2"/>
  <c r="M1389" i="2"/>
  <c r="P1417" i="2"/>
  <c r="P1663" i="2"/>
  <c r="H1661" i="2"/>
  <c r="P1915" i="2"/>
  <c r="H1913" i="2"/>
  <c r="H1745" i="2"/>
  <c r="P1747" i="2"/>
  <c r="H1871" i="2"/>
  <c r="P1873" i="2"/>
  <c r="I233" i="2"/>
  <c r="P361" i="2"/>
  <c r="H359" i="2"/>
  <c r="P596" i="2"/>
  <c r="H594" i="2"/>
  <c r="J594" i="2" s="1"/>
  <c r="I594" i="2"/>
  <c r="P886" i="2"/>
  <c r="H884" i="2"/>
  <c r="H970" i="2"/>
  <c r="J970" i="2" s="1"/>
  <c r="P972" i="2"/>
  <c r="H1136" i="2"/>
  <c r="P1138" i="2"/>
  <c r="I1136" i="2"/>
  <c r="I1031" i="2"/>
  <c r="H1304" i="2"/>
  <c r="P1306" i="2"/>
  <c r="J1094" i="2"/>
  <c r="M1095" i="2"/>
  <c r="I1394" i="2"/>
  <c r="I1535" i="2"/>
  <c r="I1516" i="2"/>
  <c r="I1661" i="2"/>
  <c r="P2045" i="2"/>
  <c r="H2043" i="2"/>
  <c r="J2043" i="2" s="1"/>
  <c r="P1520" i="2"/>
  <c r="H1518" i="2"/>
  <c r="J1518" i="2" s="1"/>
  <c r="P1684" i="2"/>
  <c r="H1682" i="2"/>
  <c r="I1871" i="2"/>
  <c r="P2003" i="2"/>
  <c r="H2001" i="2"/>
  <c r="J2001" i="2" s="1"/>
  <c r="P2083" i="2"/>
  <c r="H2081" i="2"/>
  <c r="I2081" i="2"/>
  <c r="P1959" i="2"/>
  <c r="H1957" i="2"/>
  <c r="J1957" i="2" s="1"/>
  <c r="H2102" i="2"/>
  <c r="P2104" i="2"/>
  <c r="P529" i="2"/>
  <c r="H527" i="2"/>
  <c r="I527" i="2"/>
  <c r="H443" i="2"/>
  <c r="Q445" i="2"/>
  <c r="P655" i="2"/>
  <c r="H653" i="2"/>
  <c r="H1262" i="2"/>
  <c r="P1264" i="2"/>
  <c r="I1262" i="2"/>
  <c r="P1012" i="2"/>
  <c r="H1010" i="2"/>
  <c r="H1096" i="2"/>
  <c r="J1096" i="2" s="1"/>
  <c r="P1098" i="2"/>
  <c r="P1119" i="2"/>
  <c r="H1117" i="2"/>
  <c r="J1117" i="2" s="1"/>
  <c r="P1201" i="2"/>
  <c r="H1199" i="2"/>
  <c r="I1199" i="2"/>
  <c r="P1369" i="2"/>
  <c r="H1367" i="2"/>
  <c r="I1367" i="2"/>
  <c r="P1396" i="2"/>
  <c r="H1394" i="2"/>
  <c r="J1394" i="2" s="1"/>
  <c r="P1602" i="2"/>
  <c r="P1625" i="2"/>
  <c r="H1623" i="2"/>
  <c r="J1623" i="2" s="1"/>
  <c r="I1518" i="2"/>
  <c r="I1745" i="2"/>
  <c r="H2060" i="2"/>
  <c r="P2062" i="2"/>
  <c r="P1642" i="2"/>
  <c r="H1640" i="2"/>
  <c r="H86" i="2"/>
  <c r="P88" i="2"/>
  <c r="P172" i="2"/>
  <c r="H170" i="2"/>
  <c r="H254" i="2"/>
  <c r="P256" i="2"/>
  <c r="I569" i="2"/>
  <c r="P867" i="2"/>
  <c r="I1052" i="2"/>
  <c r="I1178" i="2"/>
  <c r="H779" i="2"/>
  <c r="P781" i="2"/>
  <c r="I968" i="2"/>
  <c r="P1558" i="2"/>
  <c r="H1556" i="2"/>
  <c r="P1726" i="2"/>
  <c r="H1724" i="2"/>
  <c r="I1934" i="2"/>
  <c r="I2102" i="2"/>
  <c r="H296" i="2"/>
  <c r="P298" i="2"/>
  <c r="P554" i="2"/>
  <c r="H674" i="2"/>
  <c r="P676" i="2"/>
  <c r="P130" i="2"/>
  <c r="H128" i="2"/>
  <c r="P1159" i="2"/>
  <c r="H1157" i="2"/>
  <c r="P1350" i="2"/>
  <c r="I1220" i="2"/>
  <c r="Q1432" i="2"/>
  <c r="Q1434" i="2" s="1"/>
  <c r="Q1436" i="2" s="1"/>
  <c r="Q1438" i="2" s="1"/>
  <c r="Q1440" i="2" s="1"/>
  <c r="I1430" i="2"/>
  <c r="H1241" i="2"/>
  <c r="I1241" i="2"/>
  <c r="P1243" i="2"/>
  <c r="P1894" i="2"/>
  <c r="H1892" i="2"/>
  <c r="J212" i="2"/>
  <c r="M213" i="2"/>
  <c r="P193" i="2"/>
  <c r="H191" i="2"/>
  <c r="H275" i="2"/>
  <c r="P277" i="2"/>
  <c r="I359" i="2"/>
  <c r="P382" i="2"/>
  <c r="H380" i="2"/>
  <c r="P451" i="2"/>
  <c r="H758" i="2"/>
  <c r="P760" i="2"/>
  <c r="I674" i="2"/>
  <c r="I758" i="2"/>
  <c r="P808" i="2"/>
  <c r="J947" i="2"/>
  <c r="M948" i="2"/>
  <c r="P1453" i="2"/>
  <c r="H1451" i="2"/>
  <c r="J1619" i="2"/>
  <c r="M1620" i="2"/>
  <c r="H1850" i="2"/>
  <c r="P1852" i="2"/>
  <c r="H1766" i="2"/>
  <c r="P1768" i="2"/>
  <c r="H1934" i="2"/>
  <c r="I1808" i="2"/>
  <c r="P1789" i="2"/>
  <c r="H1787" i="2"/>
  <c r="H2020" i="2"/>
  <c r="J2020" i="2" s="1"/>
  <c r="P2022" i="2"/>
  <c r="I1957" i="2"/>
  <c r="B15" i="2"/>
  <c r="J15" i="2" s="1"/>
  <c r="M47" i="2" l="1"/>
  <c r="R44" i="2"/>
  <c r="P44" i="2"/>
  <c r="P43" i="2" s="1"/>
  <c r="Q44" i="2"/>
  <c r="Q43" i="2" s="1"/>
  <c r="M234" i="2"/>
  <c r="M2040" i="2"/>
  <c r="M969" i="2"/>
  <c r="M1998" i="2"/>
  <c r="C15" i="2"/>
  <c r="E19" i="2" s="1"/>
  <c r="M1284" i="2"/>
  <c r="M717" i="2"/>
  <c r="M822" i="2"/>
  <c r="M1116" i="2"/>
  <c r="M1431" i="2"/>
  <c r="M2019" i="2"/>
  <c r="M570" i="2"/>
  <c r="M507" i="2"/>
  <c r="M318" i="2"/>
  <c r="M1956" i="2"/>
  <c r="J1115" i="2"/>
  <c r="M1515" i="2"/>
  <c r="H865" i="2"/>
  <c r="J865" i="2" s="1"/>
  <c r="H1432" i="2"/>
  <c r="J1432" i="2" s="1"/>
  <c r="I865" i="2"/>
  <c r="I1432" i="2"/>
  <c r="I340" i="2"/>
  <c r="J1892" i="2"/>
  <c r="M1893" i="2"/>
  <c r="P409" i="2"/>
  <c r="P1476" i="2"/>
  <c r="H1474" i="2"/>
  <c r="J1474" i="2" s="1"/>
  <c r="I1474" i="2"/>
  <c r="J1850" i="2"/>
  <c r="M1851" i="2"/>
  <c r="M276" i="2"/>
  <c r="J275" i="2"/>
  <c r="P1896" i="2"/>
  <c r="H1894" i="2"/>
  <c r="J1894" i="2" s="1"/>
  <c r="I1894" i="2"/>
  <c r="H130" i="2"/>
  <c r="J130" i="2" s="1"/>
  <c r="P132" i="2"/>
  <c r="I130" i="2"/>
  <c r="J1556" i="2"/>
  <c r="M1557" i="2"/>
  <c r="M255" i="2"/>
  <c r="J254" i="2"/>
  <c r="H1201" i="2"/>
  <c r="J1201" i="2" s="1"/>
  <c r="P1203" i="2"/>
  <c r="I1201" i="2"/>
  <c r="Q447" i="2"/>
  <c r="I445" i="2"/>
  <c r="H445" i="2"/>
  <c r="J445" i="2" s="1"/>
  <c r="J1745" i="2"/>
  <c r="M1746" i="2"/>
  <c r="P1077" i="2"/>
  <c r="H1075" i="2"/>
  <c r="J1075" i="2" s="1"/>
  <c r="I1075" i="2"/>
  <c r="P1436" i="2"/>
  <c r="H1434" i="2"/>
  <c r="I1434" i="2"/>
  <c r="H573" i="2"/>
  <c r="J573" i="2" s="1"/>
  <c r="P575" i="2"/>
  <c r="I573" i="2"/>
  <c r="P323" i="2"/>
  <c r="M1473" i="2"/>
  <c r="J1472" i="2"/>
  <c r="Q405" i="2"/>
  <c r="I403" i="2"/>
  <c r="H403" i="2"/>
  <c r="J403" i="2" s="1"/>
  <c r="H340" i="2"/>
  <c r="P678" i="2"/>
  <c r="H676" i="2"/>
  <c r="J676" i="2" s="1"/>
  <c r="I676" i="2"/>
  <c r="H1625" i="2"/>
  <c r="P1627" i="2"/>
  <c r="I1625" i="2"/>
  <c r="M885" i="2"/>
  <c r="J884" i="2"/>
  <c r="J1829" i="2"/>
  <c r="M1830" i="2"/>
  <c r="J758" i="2"/>
  <c r="M759" i="2"/>
  <c r="H193" i="2"/>
  <c r="J193" i="2" s="1"/>
  <c r="P195" i="2"/>
  <c r="I193" i="2"/>
  <c r="J674" i="2"/>
  <c r="M675" i="2"/>
  <c r="P174" i="2"/>
  <c r="H172" i="2"/>
  <c r="J172" i="2" s="1"/>
  <c r="I172" i="2"/>
  <c r="I1600" i="2"/>
  <c r="P1121" i="2"/>
  <c r="H1119" i="2"/>
  <c r="I1119" i="2"/>
  <c r="P2085" i="2"/>
  <c r="H2083" i="2"/>
  <c r="J2083" i="2" s="1"/>
  <c r="I2083" i="2"/>
  <c r="H886" i="2"/>
  <c r="J886" i="2" s="1"/>
  <c r="P888" i="2"/>
  <c r="I886" i="2"/>
  <c r="P1917" i="2"/>
  <c r="H1915" i="2"/>
  <c r="J1915" i="2" s="1"/>
  <c r="I1915" i="2"/>
  <c r="J737" i="2"/>
  <c r="M738" i="2"/>
  <c r="P1812" i="2"/>
  <c r="H1810" i="2"/>
  <c r="J1810" i="2" s="1"/>
  <c r="I1810" i="2"/>
  <c r="P615" i="2"/>
  <c r="H613" i="2"/>
  <c r="J613" i="2" s="1"/>
  <c r="I613" i="2"/>
  <c r="J632" i="2"/>
  <c r="M633" i="2"/>
  <c r="P1980" i="2"/>
  <c r="H1978" i="2"/>
  <c r="J1978" i="2" s="1"/>
  <c r="I1978" i="2"/>
  <c r="J1325" i="2"/>
  <c r="M1326" i="2"/>
  <c r="P1833" i="2"/>
  <c r="H1831" i="2"/>
  <c r="J1831" i="2" s="1"/>
  <c r="I1831" i="2"/>
  <c r="J464" i="2"/>
  <c r="M465" i="2"/>
  <c r="P1728" i="2"/>
  <c r="H1726" i="2"/>
  <c r="J1726" i="2" s="1"/>
  <c r="I1726" i="2"/>
  <c r="P657" i="2"/>
  <c r="H655" i="2"/>
  <c r="J655" i="2" s="1"/>
  <c r="I655" i="2"/>
  <c r="P1749" i="2"/>
  <c r="H1747" i="2"/>
  <c r="J1747" i="2" s="1"/>
  <c r="I1747" i="2"/>
  <c r="H825" i="2"/>
  <c r="P827" i="2"/>
  <c r="I825" i="2"/>
  <c r="P1245" i="2"/>
  <c r="H1243" i="2"/>
  <c r="J1243" i="2" s="1"/>
  <c r="I1243" i="2"/>
  <c r="M1977" i="2"/>
  <c r="J1976" i="2"/>
  <c r="P2024" i="2"/>
  <c r="H2022" i="2"/>
  <c r="I2022" i="2"/>
  <c r="M1242" i="2"/>
  <c r="J1241" i="2"/>
  <c r="P556" i="2"/>
  <c r="P783" i="2"/>
  <c r="H781" i="2"/>
  <c r="J781" i="2" s="1"/>
  <c r="I781" i="2"/>
  <c r="H88" i="2"/>
  <c r="J88" i="2" s="1"/>
  <c r="P90" i="2"/>
  <c r="I88" i="2"/>
  <c r="H1600" i="2"/>
  <c r="P1100" i="2"/>
  <c r="H1098" i="2"/>
  <c r="J1098" i="2" s="1"/>
  <c r="I1098" i="2"/>
  <c r="M528" i="2"/>
  <c r="J527" i="2"/>
  <c r="M1662" i="2"/>
  <c r="J1661" i="2"/>
  <c r="P741" i="2"/>
  <c r="H739" i="2"/>
  <c r="J739" i="2" s="1"/>
  <c r="I739" i="2"/>
  <c r="P1539" i="2"/>
  <c r="H1537" i="2"/>
  <c r="J1537" i="2" s="1"/>
  <c r="I1537" i="2"/>
  <c r="M612" i="2"/>
  <c r="J611" i="2"/>
  <c r="M1347" i="2"/>
  <c r="J1346" i="2"/>
  <c r="P636" i="2"/>
  <c r="H634" i="2"/>
  <c r="J634" i="2" s="1"/>
  <c r="I634" i="2"/>
  <c r="H1495" i="2"/>
  <c r="J1495" i="2" s="1"/>
  <c r="P1497" i="2"/>
  <c r="I1495" i="2"/>
  <c r="J65" i="2"/>
  <c r="M1704" i="2"/>
  <c r="J1703" i="2"/>
  <c r="P995" i="2"/>
  <c r="M108" i="2"/>
  <c r="J107" i="2"/>
  <c r="M423" i="2"/>
  <c r="J422" i="2"/>
  <c r="M129" i="2"/>
  <c r="J128" i="2"/>
  <c r="J1052" i="2"/>
  <c r="M1053" i="2"/>
  <c r="P239" i="2"/>
  <c r="H237" i="2"/>
  <c r="J237" i="2" s="1"/>
  <c r="I237" i="2"/>
  <c r="P762" i="2"/>
  <c r="H760" i="2"/>
  <c r="J760" i="2" s="1"/>
  <c r="I760" i="2"/>
  <c r="J170" i="2"/>
  <c r="M171" i="2"/>
  <c r="J1073" i="2"/>
  <c r="M1074" i="2"/>
  <c r="M864" i="2"/>
  <c r="J863" i="2"/>
  <c r="P344" i="2"/>
  <c r="H342" i="2"/>
  <c r="J342" i="2" s="1"/>
  <c r="I342" i="2"/>
  <c r="M1452" i="2"/>
  <c r="J1451" i="2"/>
  <c r="J86" i="2"/>
  <c r="P531" i="2"/>
  <c r="H529" i="2"/>
  <c r="J529" i="2" s="1"/>
  <c r="I529" i="2"/>
  <c r="P2005" i="2"/>
  <c r="H2003" i="2"/>
  <c r="I2003" i="2"/>
  <c r="H1663" i="2"/>
  <c r="J1663" i="2" s="1"/>
  <c r="P1665" i="2"/>
  <c r="I1663" i="2"/>
  <c r="J1535" i="2"/>
  <c r="M1536" i="2"/>
  <c r="T1350" i="2"/>
  <c r="T1352" i="2" s="1"/>
  <c r="T1354" i="2" s="1"/>
  <c r="T1356" i="2" s="1"/>
  <c r="I1348" i="2"/>
  <c r="M1494" i="2"/>
  <c r="J1493" i="2"/>
  <c r="P69" i="2"/>
  <c r="H67" i="2"/>
  <c r="J67" i="2" s="1"/>
  <c r="I67" i="2"/>
  <c r="P930" i="2"/>
  <c r="H928" i="2"/>
  <c r="J928" i="2" s="1"/>
  <c r="I928" i="2"/>
  <c r="H1705" i="2"/>
  <c r="J1705" i="2" s="1"/>
  <c r="P1707" i="2"/>
  <c r="I1705" i="2"/>
  <c r="J1577" i="2"/>
  <c r="M1578" i="2"/>
  <c r="W321" i="2"/>
  <c r="W323" i="2" s="1"/>
  <c r="W325" i="2" s="1"/>
  <c r="W327" i="2" s="1"/>
  <c r="I319" i="2"/>
  <c r="H109" i="2"/>
  <c r="J109" i="2" s="1"/>
  <c r="P111" i="2"/>
  <c r="I109" i="2"/>
  <c r="H424" i="2"/>
  <c r="J424" i="2" s="1"/>
  <c r="P426" i="2"/>
  <c r="I424" i="2"/>
  <c r="H1959" i="2"/>
  <c r="I1959" i="2"/>
  <c r="P1961" i="2"/>
  <c r="J1808" i="2"/>
  <c r="M1809" i="2"/>
  <c r="H1327" i="2"/>
  <c r="J1327" i="2" s="1"/>
  <c r="P1329" i="2"/>
  <c r="I1327" i="2"/>
  <c r="J779" i="2"/>
  <c r="M780" i="2"/>
  <c r="H1602" i="2"/>
  <c r="J1602" i="2" s="1"/>
  <c r="P1604" i="2"/>
  <c r="I1602" i="2"/>
  <c r="M1788" i="2"/>
  <c r="J1787" i="2"/>
  <c r="H1453" i="2"/>
  <c r="J1453" i="2" s="1"/>
  <c r="P1455" i="2"/>
  <c r="I1453" i="2"/>
  <c r="P300" i="2"/>
  <c r="H298" i="2"/>
  <c r="J298" i="2" s="1"/>
  <c r="I298" i="2"/>
  <c r="J1640" i="2"/>
  <c r="M1641" i="2"/>
  <c r="M1011" i="2"/>
  <c r="J1010" i="2"/>
  <c r="P2047" i="2"/>
  <c r="H2045" i="2"/>
  <c r="J2045" i="2" s="1"/>
  <c r="I2045" i="2"/>
  <c r="P1308" i="2"/>
  <c r="H1306" i="2"/>
  <c r="J1306" i="2" s="1"/>
  <c r="I1306" i="2"/>
  <c r="P598" i="2"/>
  <c r="H596" i="2"/>
  <c r="I596" i="2"/>
  <c r="H1180" i="2"/>
  <c r="J1180" i="2" s="1"/>
  <c r="P1182" i="2"/>
  <c r="I1180" i="2"/>
  <c r="Q722" i="2"/>
  <c r="I720" i="2"/>
  <c r="H720" i="2"/>
  <c r="H1289" i="2"/>
  <c r="J1289" i="2" s="1"/>
  <c r="P1291" i="2"/>
  <c r="I1289" i="2"/>
  <c r="P699" i="2"/>
  <c r="H697" i="2"/>
  <c r="J697" i="2" s="1"/>
  <c r="I697" i="2"/>
  <c r="M927" i="2"/>
  <c r="J926" i="2"/>
  <c r="P1581" i="2"/>
  <c r="H1579" i="2"/>
  <c r="J1579" i="2" s="1"/>
  <c r="I1579" i="2"/>
  <c r="J401" i="2"/>
  <c r="M402" i="2"/>
  <c r="M192" i="2"/>
  <c r="J191" i="2"/>
  <c r="M444" i="2"/>
  <c r="J443" i="2"/>
  <c r="J1913" i="2"/>
  <c r="M1914" i="2"/>
  <c r="P453" i="2"/>
  <c r="J296" i="2"/>
  <c r="M297" i="2"/>
  <c r="P1644" i="2"/>
  <c r="H1642" i="2"/>
  <c r="J1642" i="2" s="1"/>
  <c r="I1642" i="2"/>
  <c r="H1396" i="2"/>
  <c r="J1396" i="2" s="1"/>
  <c r="P1398" i="2"/>
  <c r="I1396" i="2"/>
  <c r="P1014" i="2"/>
  <c r="H1012" i="2"/>
  <c r="J1012" i="2" s="1"/>
  <c r="I1012" i="2"/>
  <c r="J1682" i="2"/>
  <c r="M1683" i="2"/>
  <c r="J1304" i="2"/>
  <c r="M1305" i="2"/>
  <c r="J359" i="2"/>
  <c r="M360" i="2"/>
  <c r="P1419" i="2"/>
  <c r="J1178" i="2"/>
  <c r="M1179" i="2"/>
  <c r="J800" i="2"/>
  <c r="M801" i="2"/>
  <c r="J695" i="2"/>
  <c r="M696" i="2"/>
  <c r="M843" i="2"/>
  <c r="J842" i="2"/>
  <c r="H487" i="2"/>
  <c r="J487" i="2" s="1"/>
  <c r="P489" i="2"/>
  <c r="I487" i="2"/>
  <c r="P1854" i="2"/>
  <c r="H1852" i="2"/>
  <c r="J1852" i="2" s="1"/>
  <c r="I1852" i="2"/>
  <c r="P1560" i="2"/>
  <c r="H1558" i="2"/>
  <c r="J1558" i="2" s="1"/>
  <c r="I1558" i="2"/>
  <c r="J2081" i="2"/>
  <c r="M2082" i="2"/>
  <c r="P468" i="2"/>
  <c r="H466" i="2"/>
  <c r="J466" i="2" s="1"/>
  <c r="I466" i="2"/>
  <c r="P1791" i="2"/>
  <c r="H1789" i="2"/>
  <c r="J1789" i="2" s="1"/>
  <c r="I1789" i="2"/>
  <c r="P2064" i="2"/>
  <c r="H2062" i="2"/>
  <c r="J2062" i="2" s="1"/>
  <c r="I2062" i="2"/>
  <c r="H1684" i="2"/>
  <c r="J1684" i="2" s="1"/>
  <c r="P1686" i="2"/>
  <c r="I1684" i="2"/>
  <c r="P363" i="2"/>
  <c r="H361" i="2"/>
  <c r="J361" i="2" s="1"/>
  <c r="I361" i="2"/>
  <c r="M1221" i="2"/>
  <c r="J1220" i="2"/>
  <c r="R804" i="2"/>
  <c r="H802" i="2"/>
  <c r="J802" i="2" s="1"/>
  <c r="I802" i="2"/>
  <c r="M1410" i="2"/>
  <c r="J1409" i="2"/>
  <c r="P1940" i="2"/>
  <c r="H1938" i="2"/>
  <c r="J1938" i="2" s="1"/>
  <c r="I1938" i="2"/>
  <c r="J989" i="2"/>
  <c r="M990" i="2"/>
  <c r="H844" i="2"/>
  <c r="J844" i="2" s="1"/>
  <c r="P846" i="2"/>
  <c r="I844" i="2"/>
  <c r="J485" i="2"/>
  <c r="M486" i="2"/>
  <c r="Q993" i="2"/>
  <c r="Q995" i="2" s="1"/>
  <c r="Q997" i="2" s="1"/>
  <c r="Q999" i="2" s="1"/>
  <c r="I991" i="2"/>
  <c r="H951" i="2"/>
  <c r="P953" i="2"/>
  <c r="I951" i="2"/>
  <c r="P279" i="2"/>
  <c r="H277" i="2"/>
  <c r="J277" i="2" s="1"/>
  <c r="I277" i="2"/>
  <c r="J1199" i="2"/>
  <c r="M1200" i="2"/>
  <c r="J380" i="2"/>
  <c r="M381" i="2"/>
  <c r="H1222" i="2"/>
  <c r="J1222" i="2" s="1"/>
  <c r="P1224" i="2"/>
  <c r="I1222" i="2"/>
  <c r="Q1413" i="2"/>
  <c r="H1411" i="2"/>
  <c r="J1411" i="2" s="1"/>
  <c r="I1411" i="2"/>
  <c r="H1768" i="2"/>
  <c r="J1768" i="2" s="1"/>
  <c r="P1770" i="2"/>
  <c r="I1768" i="2"/>
  <c r="P810" i="2"/>
  <c r="P384" i="2"/>
  <c r="H382" i="2"/>
  <c r="J382" i="2" s="1"/>
  <c r="I382" i="2"/>
  <c r="M1158" i="2"/>
  <c r="J1157" i="2"/>
  <c r="P1371" i="2"/>
  <c r="H1369" i="2"/>
  <c r="J1369" i="2" s="1"/>
  <c r="I1369" i="2"/>
  <c r="J1262" i="2"/>
  <c r="M1263" i="2"/>
  <c r="J2102" i="2"/>
  <c r="M2103" i="2"/>
  <c r="P1522" i="2"/>
  <c r="H1520" i="2"/>
  <c r="J1520" i="2" s="1"/>
  <c r="I1520" i="2"/>
  <c r="P1140" i="2"/>
  <c r="H1138" i="2"/>
  <c r="J1138" i="2" s="1"/>
  <c r="I1138" i="2"/>
  <c r="P1875" i="2"/>
  <c r="H1873" i="2"/>
  <c r="J1873" i="2" s="1"/>
  <c r="I1873" i="2"/>
  <c r="P1035" i="2"/>
  <c r="H1033" i="2"/>
  <c r="J1033" i="2" s="1"/>
  <c r="I1033" i="2"/>
  <c r="H510" i="2"/>
  <c r="P512" i="2"/>
  <c r="I510" i="2"/>
  <c r="X552" i="2"/>
  <c r="I550" i="2"/>
  <c r="H550" i="2"/>
  <c r="M150" i="2"/>
  <c r="J149" i="2"/>
  <c r="P220" i="2"/>
  <c r="H218" i="2"/>
  <c r="I218" i="2"/>
  <c r="M906" i="2"/>
  <c r="J905" i="2"/>
  <c r="H256" i="2"/>
  <c r="J256" i="2" s="1"/>
  <c r="P258" i="2"/>
  <c r="I256" i="2"/>
  <c r="H972" i="2"/>
  <c r="J972" i="2" s="1"/>
  <c r="P974" i="2"/>
  <c r="I972" i="2"/>
  <c r="J1934" i="2"/>
  <c r="M1935" i="2"/>
  <c r="P1352" i="2"/>
  <c r="H867" i="2"/>
  <c r="J867" i="2" s="1"/>
  <c r="P869" i="2"/>
  <c r="I867" i="2"/>
  <c r="M2061" i="2"/>
  <c r="J2060" i="2"/>
  <c r="J1367" i="2"/>
  <c r="M1368" i="2"/>
  <c r="P1266" i="2"/>
  <c r="H1264" i="2"/>
  <c r="J1264" i="2" s="1"/>
  <c r="I1264" i="2"/>
  <c r="P2106" i="2"/>
  <c r="H2104" i="2"/>
  <c r="J2104" i="2" s="1"/>
  <c r="I2104" i="2"/>
  <c r="J1766" i="2"/>
  <c r="M1767" i="2"/>
  <c r="P1161" i="2"/>
  <c r="H1159" i="2"/>
  <c r="J1159" i="2" s="1"/>
  <c r="I1159" i="2"/>
  <c r="M1725" i="2"/>
  <c r="J1724" i="2"/>
  <c r="J653" i="2"/>
  <c r="M654" i="2"/>
  <c r="J1136" i="2"/>
  <c r="M1137" i="2"/>
  <c r="J1871" i="2"/>
  <c r="M1872" i="2"/>
  <c r="P1056" i="2"/>
  <c r="I1054" i="2"/>
  <c r="H1054" i="2"/>
  <c r="J1054" i="2" s="1"/>
  <c r="J1031" i="2"/>
  <c r="M1032" i="2"/>
  <c r="P153" i="2"/>
  <c r="H151" i="2"/>
  <c r="J151" i="2" s="1"/>
  <c r="I151" i="2"/>
  <c r="H907" i="2"/>
  <c r="J907" i="2" s="1"/>
  <c r="P909" i="2"/>
  <c r="I907" i="2"/>
  <c r="E2" i="2"/>
  <c r="V19" i="2"/>
  <c r="W19" i="2"/>
  <c r="X19" i="2"/>
  <c r="Y19" i="2"/>
  <c r="Z19" i="2"/>
  <c r="AA19" i="2"/>
  <c r="AB19" i="2"/>
  <c r="AC19" i="2"/>
  <c r="AD19" i="2"/>
  <c r="AE19" i="2"/>
  <c r="AF19" i="2"/>
  <c r="AG19" i="2"/>
  <c r="AH19" i="2"/>
  <c r="AI19" i="2"/>
  <c r="Q19" i="2"/>
  <c r="R19" i="2"/>
  <c r="S19" i="2"/>
  <c r="S21" i="2" s="1"/>
  <c r="T19" i="2"/>
  <c r="U19" i="2"/>
  <c r="R43" i="2" l="1"/>
  <c r="R46" i="2" s="1"/>
  <c r="R45" i="2" s="1"/>
  <c r="I44" i="2"/>
  <c r="H44" i="2"/>
  <c r="J44" i="2" s="1"/>
  <c r="Q46" i="2"/>
  <c r="Q45" i="2" s="1"/>
  <c r="P46" i="2"/>
  <c r="R21" i="2"/>
  <c r="Q21" i="2"/>
  <c r="P21" i="2"/>
  <c r="I1350" i="2"/>
  <c r="H321" i="2"/>
  <c r="J321" i="2" s="1"/>
  <c r="H1350" i="2"/>
  <c r="J1350" i="2" s="1"/>
  <c r="H1371" i="2"/>
  <c r="P1373" i="2"/>
  <c r="I1371" i="2"/>
  <c r="P113" i="2"/>
  <c r="H111" i="2"/>
  <c r="J111" i="2" s="1"/>
  <c r="I111" i="2"/>
  <c r="P176" i="2"/>
  <c r="H174" i="2"/>
  <c r="I174" i="2"/>
  <c r="P1667" i="2"/>
  <c r="H1665" i="2"/>
  <c r="J1665" i="2" s="1"/>
  <c r="I1665" i="2"/>
  <c r="J1600" i="2"/>
  <c r="P617" i="2"/>
  <c r="H615" i="2"/>
  <c r="J615" i="2" s="1"/>
  <c r="I615" i="2"/>
  <c r="P1268" i="2"/>
  <c r="H1266" i="2"/>
  <c r="J1266" i="2" s="1"/>
  <c r="I1266" i="2"/>
  <c r="P1524" i="2"/>
  <c r="H1522" i="2"/>
  <c r="I1522" i="2"/>
  <c r="P386" i="2"/>
  <c r="H384" i="2"/>
  <c r="I384" i="2"/>
  <c r="J951" i="2"/>
  <c r="P71" i="2"/>
  <c r="H69" i="2"/>
  <c r="J69" i="2" s="1"/>
  <c r="I69" i="2"/>
  <c r="P346" i="2"/>
  <c r="H344" i="2"/>
  <c r="J344" i="2" s="1"/>
  <c r="I344" i="2"/>
  <c r="P764" i="2"/>
  <c r="H762" i="2"/>
  <c r="J762" i="2" s="1"/>
  <c r="I762" i="2"/>
  <c r="P1541" i="2"/>
  <c r="H1539" i="2"/>
  <c r="J1539" i="2" s="1"/>
  <c r="I1539" i="2"/>
  <c r="H90" i="2"/>
  <c r="P92" i="2"/>
  <c r="I90" i="2"/>
  <c r="H1627" i="2"/>
  <c r="J1627" i="2" s="1"/>
  <c r="P1629" i="2"/>
  <c r="I1627" i="2"/>
  <c r="P577" i="2"/>
  <c r="H575" i="2"/>
  <c r="I575" i="2"/>
  <c r="P1205" i="2"/>
  <c r="H1203" i="2"/>
  <c r="I1203" i="2"/>
  <c r="P2108" i="2"/>
  <c r="H2106" i="2"/>
  <c r="J2106" i="2" s="1"/>
  <c r="I2106" i="2"/>
  <c r="P134" i="2"/>
  <c r="H132" i="2"/>
  <c r="I132" i="2"/>
  <c r="J2003" i="2"/>
  <c r="H1224" i="2"/>
  <c r="J1224" i="2" s="1"/>
  <c r="P1226" i="2"/>
  <c r="I1224" i="2"/>
  <c r="P2026" i="2"/>
  <c r="H2024" i="2"/>
  <c r="J2024" i="2" s="1"/>
  <c r="I2024" i="2"/>
  <c r="J218" i="2"/>
  <c r="P848" i="2"/>
  <c r="H846" i="2"/>
  <c r="J846" i="2" s="1"/>
  <c r="I846" i="2"/>
  <c r="P1646" i="2"/>
  <c r="H1644" i="2"/>
  <c r="J1644" i="2" s="1"/>
  <c r="I1644" i="2"/>
  <c r="P1331" i="2"/>
  <c r="H1329" i="2"/>
  <c r="I1329" i="2"/>
  <c r="I993" i="2"/>
  <c r="P1814" i="2"/>
  <c r="H1812" i="2"/>
  <c r="I1812" i="2"/>
  <c r="J1625" i="2"/>
  <c r="J340" i="2"/>
  <c r="H1896" i="2"/>
  <c r="J1896" i="2" s="1"/>
  <c r="P1898" i="2"/>
  <c r="I1896" i="2"/>
  <c r="P1142" i="2"/>
  <c r="H1140" i="2"/>
  <c r="I1140" i="2"/>
  <c r="P1354" i="2"/>
  <c r="H1352" i="2"/>
  <c r="J1352" i="2" s="1"/>
  <c r="I1352" i="2"/>
  <c r="H220" i="2"/>
  <c r="J220" i="2" s="1"/>
  <c r="P222" i="2"/>
  <c r="I220" i="2"/>
  <c r="P1037" i="2"/>
  <c r="H1035" i="2"/>
  <c r="I1035" i="2"/>
  <c r="J596" i="2"/>
  <c r="P1457" i="2"/>
  <c r="H1455" i="2"/>
  <c r="J1455" i="2" s="1"/>
  <c r="I1455" i="2"/>
  <c r="H531" i="2"/>
  <c r="J531" i="2" s="1"/>
  <c r="P533" i="2"/>
  <c r="I531" i="2"/>
  <c r="P997" i="2"/>
  <c r="H995" i="2"/>
  <c r="J995" i="2" s="1"/>
  <c r="I995" i="2"/>
  <c r="P1751" i="2"/>
  <c r="H1749" i="2"/>
  <c r="J1749" i="2" s="1"/>
  <c r="I1749" i="2"/>
  <c r="H2085" i="2"/>
  <c r="P2087" i="2"/>
  <c r="I2085" i="2"/>
  <c r="P197" i="2"/>
  <c r="H195" i="2"/>
  <c r="I195" i="2"/>
  <c r="P1478" i="2"/>
  <c r="H1476" i="2"/>
  <c r="I1476" i="2"/>
  <c r="Q1415" i="2"/>
  <c r="H1413" i="2"/>
  <c r="J1413" i="2" s="1"/>
  <c r="I1413" i="2"/>
  <c r="J825" i="2"/>
  <c r="P281" i="2"/>
  <c r="H279" i="2"/>
  <c r="J279" i="2" s="1"/>
  <c r="I279" i="2"/>
  <c r="P701" i="2"/>
  <c r="H699" i="2"/>
  <c r="I699" i="2"/>
  <c r="H598" i="2"/>
  <c r="J598" i="2" s="1"/>
  <c r="P600" i="2"/>
  <c r="I598" i="2"/>
  <c r="H300" i="2"/>
  <c r="P302" i="2"/>
  <c r="I300" i="2"/>
  <c r="H993" i="2"/>
  <c r="P638" i="2"/>
  <c r="H636" i="2"/>
  <c r="J636" i="2" s="1"/>
  <c r="I636" i="2"/>
  <c r="P743" i="2"/>
  <c r="H741" i="2"/>
  <c r="J741" i="2" s="1"/>
  <c r="I741" i="2"/>
  <c r="J1434" i="2"/>
  <c r="P1942" i="2"/>
  <c r="H1940" i="2"/>
  <c r="I1940" i="2"/>
  <c r="P1856" i="2"/>
  <c r="H1854" i="2"/>
  <c r="J1854" i="2" s="1"/>
  <c r="I1854" i="2"/>
  <c r="H1398" i="2"/>
  <c r="J1398" i="2" s="1"/>
  <c r="P1399" i="2" s="1"/>
  <c r="I1398" i="2"/>
  <c r="Q724" i="2"/>
  <c r="H722" i="2"/>
  <c r="J722" i="2" s="1"/>
  <c r="I722" i="2"/>
  <c r="P932" i="2"/>
  <c r="H930" i="2"/>
  <c r="I930" i="2"/>
  <c r="J2022" i="2"/>
  <c r="P1835" i="2"/>
  <c r="H1833" i="2"/>
  <c r="J1833" i="2" s="1"/>
  <c r="I1833" i="2"/>
  <c r="P955" i="2"/>
  <c r="H953" i="2"/>
  <c r="J953" i="2" s="1"/>
  <c r="I953" i="2"/>
  <c r="P155" i="2"/>
  <c r="H153" i="2"/>
  <c r="J153" i="2" s="1"/>
  <c r="I153" i="2"/>
  <c r="P1058" i="2"/>
  <c r="H1056" i="2"/>
  <c r="J1056" i="2" s="1"/>
  <c r="I1056" i="2"/>
  <c r="R806" i="2"/>
  <c r="H804" i="2"/>
  <c r="J804" i="2" s="1"/>
  <c r="I804" i="2"/>
  <c r="P241" i="2"/>
  <c r="H239" i="2"/>
  <c r="I239" i="2"/>
  <c r="P785" i="2"/>
  <c r="H783" i="2"/>
  <c r="I783" i="2"/>
  <c r="P1982" i="2"/>
  <c r="H1980" i="2"/>
  <c r="J1980" i="2" s="1"/>
  <c r="I1980" i="2"/>
  <c r="J1119" i="2"/>
  <c r="H678" i="2"/>
  <c r="P680" i="2"/>
  <c r="I678" i="2"/>
  <c r="Q407" i="2"/>
  <c r="H405" i="2"/>
  <c r="I405" i="2"/>
  <c r="P1438" i="2"/>
  <c r="H1436" i="2"/>
  <c r="J1436" i="2" s="1"/>
  <c r="I1436" i="2"/>
  <c r="P411" i="2"/>
  <c r="H1581" i="2"/>
  <c r="J1581" i="2" s="1"/>
  <c r="P1583" i="2"/>
  <c r="I1581" i="2"/>
  <c r="P890" i="2"/>
  <c r="H888" i="2"/>
  <c r="I888" i="2"/>
  <c r="P514" i="2"/>
  <c r="H512" i="2"/>
  <c r="J512" i="2" s="1"/>
  <c r="I512" i="2"/>
  <c r="H827" i="2"/>
  <c r="J827" i="2" s="1"/>
  <c r="P829" i="2"/>
  <c r="I827" i="2"/>
  <c r="P1184" i="2"/>
  <c r="H1182" i="2"/>
  <c r="I1182" i="2"/>
  <c r="H974" i="2"/>
  <c r="P976" i="2"/>
  <c r="I974" i="2"/>
  <c r="P1772" i="2"/>
  <c r="H1770" i="2"/>
  <c r="I1770" i="2"/>
  <c r="H1560" i="2"/>
  <c r="J1560" i="2" s="1"/>
  <c r="P1562" i="2"/>
  <c r="I1560" i="2"/>
  <c r="P1293" i="2"/>
  <c r="H1291" i="2"/>
  <c r="I1291" i="2"/>
  <c r="P1709" i="2"/>
  <c r="H1707" i="2"/>
  <c r="J1707" i="2" s="1"/>
  <c r="I1707" i="2"/>
  <c r="H657" i="2"/>
  <c r="P659" i="2"/>
  <c r="I657" i="2"/>
  <c r="H1121" i="2"/>
  <c r="J1121" i="2" s="1"/>
  <c r="P1123" i="2"/>
  <c r="I1121" i="2"/>
  <c r="H1100" i="2"/>
  <c r="P1102" i="2"/>
  <c r="I1100" i="2"/>
  <c r="P325" i="2"/>
  <c r="H323" i="2"/>
  <c r="J323" i="2" s="1"/>
  <c r="I323" i="2"/>
  <c r="P2066" i="2"/>
  <c r="H2064" i="2"/>
  <c r="J2064" i="2" s="1"/>
  <c r="I2064" i="2"/>
  <c r="Q449" i="2"/>
  <c r="I447" i="2"/>
  <c r="H447" i="2"/>
  <c r="J510" i="2"/>
  <c r="P470" i="2"/>
  <c r="I468" i="2"/>
  <c r="H468" i="2"/>
  <c r="J468" i="2" s="1"/>
  <c r="H1497" i="2"/>
  <c r="P1499" i="2"/>
  <c r="I1497" i="2"/>
  <c r="P911" i="2"/>
  <c r="H909" i="2"/>
  <c r="J909" i="2" s="1"/>
  <c r="I909" i="2"/>
  <c r="P1163" i="2"/>
  <c r="H1161" i="2"/>
  <c r="I1161" i="2"/>
  <c r="J550" i="2"/>
  <c r="H1875" i="2"/>
  <c r="P1877" i="2"/>
  <c r="I1875" i="2"/>
  <c r="P1688" i="2"/>
  <c r="H1686" i="2"/>
  <c r="J1686" i="2" s="1"/>
  <c r="I1686" i="2"/>
  <c r="H1308" i="2"/>
  <c r="P1310" i="2"/>
  <c r="I1308" i="2"/>
  <c r="P1963" i="2"/>
  <c r="H1961" i="2"/>
  <c r="J1961" i="2" s="1"/>
  <c r="I1961" i="2"/>
  <c r="P365" i="2"/>
  <c r="H363" i="2"/>
  <c r="I363" i="2"/>
  <c r="P1793" i="2"/>
  <c r="H1791" i="2"/>
  <c r="J1791" i="2" s="1"/>
  <c r="I1791" i="2"/>
  <c r="P1016" i="2"/>
  <c r="H1014" i="2"/>
  <c r="J1014" i="2" s="1"/>
  <c r="I1014" i="2"/>
  <c r="J720" i="2"/>
  <c r="P558" i="2"/>
  <c r="P1247" i="2"/>
  <c r="H1245" i="2"/>
  <c r="I1245" i="2"/>
  <c r="H1917" i="2"/>
  <c r="P1919" i="2"/>
  <c r="I1917" i="2"/>
  <c r="H1077" i="2"/>
  <c r="P1079" i="2"/>
  <c r="I1077" i="2"/>
  <c r="H2047" i="2"/>
  <c r="P2049" i="2"/>
  <c r="I2047" i="2"/>
  <c r="P428" i="2"/>
  <c r="H426" i="2"/>
  <c r="J426" i="2" s="1"/>
  <c r="I426" i="2"/>
  <c r="H2005" i="2"/>
  <c r="J2005" i="2" s="1"/>
  <c r="P2007" i="2"/>
  <c r="I2005" i="2"/>
  <c r="P871" i="2"/>
  <c r="H869" i="2"/>
  <c r="J869" i="2" s="1"/>
  <c r="I869" i="2"/>
  <c r="P260" i="2"/>
  <c r="H258" i="2"/>
  <c r="J258" i="2" s="1"/>
  <c r="I258" i="2"/>
  <c r="X554" i="2"/>
  <c r="I552" i="2"/>
  <c r="H552" i="2"/>
  <c r="J552" i="2" s="1"/>
  <c r="P491" i="2"/>
  <c r="H489" i="2"/>
  <c r="I489" i="2"/>
  <c r="P1606" i="2"/>
  <c r="H1604" i="2"/>
  <c r="J1604" i="2" s="1"/>
  <c r="I1604" i="2"/>
  <c r="J1959" i="2"/>
  <c r="P1730" i="2"/>
  <c r="H1728" i="2"/>
  <c r="I1728" i="2"/>
  <c r="I3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P45" i="2" l="1"/>
  <c r="H46" i="2"/>
  <c r="J46" i="2" s="1"/>
  <c r="W1399" i="2"/>
  <c r="AB1399" i="2"/>
  <c r="AI1399" i="2"/>
  <c r="X1399" i="2"/>
  <c r="AC1399" i="2"/>
  <c r="AE1399" i="2"/>
  <c r="V1399" i="2"/>
  <c r="Y1399" i="2"/>
  <c r="AG1399" i="2"/>
  <c r="U1399" i="2"/>
  <c r="AA1399" i="2"/>
  <c r="J678" i="2"/>
  <c r="P850" i="2"/>
  <c r="H848" i="2"/>
  <c r="J848" i="2" s="1"/>
  <c r="I848" i="2"/>
  <c r="H2108" i="2"/>
  <c r="P2110" i="2"/>
  <c r="I2108" i="2"/>
  <c r="P73" i="2"/>
  <c r="H71" i="2"/>
  <c r="I71" i="2"/>
  <c r="H2007" i="2"/>
  <c r="J2007" i="2" s="1"/>
  <c r="R2008" i="2" s="1"/>
  <c r="I2007" i="2"/>
  <c r="H1247" i="2"/>
  <c r="J1247" i="2" s="1"/>
  <c r="P1249" i="2"/>
  <c r="I1247" i="2"/>
  <c r="H1016" i="2"/>
  <c r="J1016" i="2" s="1"/>
  <c r="P1018" i="2"/>
  <c r="I1016" i="2"/>
  <c r="H1963" i="2"/>
  <c r="J1963" i="2" s="1"/>
  <c r="P1965" i="2"/>
  <c r="I1963" i="2"/>
  <c r="H470" i="2"/>
  <c r="P472" i="2"/>
  <c r="I470" i="2"/>
  <c r="P327" i="2"/>
  <c r="H325" i="2"/>
  <c r="J325" i="2" s="1"/>
  <c r="I325" i="2"/>
  <c r="P1186" i="2"/>
  <c r="H1184" i="2"/>
  <c r="J1184" i="2" s="1"/>
  <c r="I1184" i="2"/>
  <c r="H638" i="2"/>
  <c r="J638" i="2" s="1"/>
  <c r="P640" i="2"/>
  <c r="I638" i="2"/>
  <c r="H302" i="2"/>
  <c r="J302" i="2" s="1"/>
  <c r="P304" i="2"/>
  <c r="I302" i="2"/>
  <c r="Q1417" i="2"/>
  <c r="H1415" i="2"/>
  <c r="J1415" i="2" s="1"/>
  <c r="I1415" i="2"/>
  <c r="H222" i="2"/>
  <c r="J222" i="2" s="1"/>
  <c r="T223" i="2" s="1"/>
  <c r="I222" i="2"/>
  <c r="J174" i="2"/>
  <c r="J1203" i="2"/>
  <c r="P178" i="2"/>
  <c r="H176" i="2"/>
  <c r="J176" i="2" s="1"/>
  <c r="I176" i="2"/>
  <c r="P1608" i="2"/>
  <c r="H1606" i="2"/>
  <c r="J1606" i="2" s="1"/>
  <c r="I1606" i="2"/>
  <c r="H1079" i="2"/>
  <c r="J1079" i="2" s="1"/>
  <c r="P1081" i="2"/>
  <c r="I1079" i="2"/>
  <c r="P1921" i="2"/>
  <c r="H1919" i="2"/>
  <c r="J1919" i="2" s="1"/>
  <c r="I1919" i="2"/>
  <c r="J1161" i="2"/>
  <c r="P1104" i="2"/>
  <c r="H1102" i="2"/>
  <c r="J1102" i="2" s="1"/>
  <c r="I1102" i="2"/>
  <c r="P1774" i="2"/>
  <c r="H1772" i="2"/>
  <c r="J1772" i="2" s="1"/>
  <c r="I1772" i="2"/>
  <c r="P1984" i="2"/>
  <c r="H1982" i="2"/>
  <c r="J1982" i="2" s="1"/>
  <c r="I1982" i="2"/>
  <c r="H1058" i="2"/>
  <c r="J1058" i="2" s="1"/>
  <c r="P1060" i="2"/>
  <c r="I1058" i="2"/>
  <c r="J1476" i="2"/>
  <c r="P1228" i="2"/>
  <c r="H1226" i="2"/>
  <c r="I1226" i="2"/>
  <c r="P1207" i="2"/>
  <c r="H1205" i="2"/>
  <c r="J1205" i="2" s="1"/>
  <c r="I1205" i="2"/>
  <c r="H1268" i="2"/>
  <c r="J1268" i="2" s="1"/>
  <c r="P1270" i="2"/>
  <c r="I1268" i="2"/>
  <c r="H997" i="2"/>
  <c r="J997" i="2" s="1"/>
  <c r="P999" i="2"/>
  <c r="I997" i="2"/>
  <c r="J489" i="2"/>
  <c r="H2049" i="2"/>
  <c r="J2049" i="2" s="1"/>
  <c r="I2049" i="2"/>
  <c r="J1077" i="2"/>
  <c r="J1917" i="2"/>
  <c r="P1165" i="2"/>
  <c r="H1163" i="2"/>
  <c r="J1163" i="2" s="1"/>
  <c r="I1163" i="2"/>
  <c r="J1100" i="2"/>
  <c r="P516" i="2"/>
  <c r="H514" i="2"/>
  <c r="I514" i="2"/>
  <c r="J1940" i="2"/>
  <c r="H1478" i="2"/>
  <c r="J1478" i="2" s="1"/>
  <c r="P1480" i="2"/>
  <c r="I1478" i="2"/>
  <c r="J1329" i="2"/>
  <c r="Q1399" i="2"/>
  <c r="P1375" i="2"/>
  <c r="H1373" i="2"/>
  <c r="J1373" i="2" s="1"/>
  <c r="I1373" i="2"/>
  <c r="J1182" i="2"/>
  <c r="P1858" i="2"/>
  <c r="H1856" i="2"/>
  <c r="I1856" i="2"/>
  <c r="P493" i="2"/>
  <c r="H491" i="2"/>
  <c r="J491" i="2" s="1"/>
  <c r="I491" i="2"/>
  <c r="J2047" i="2"/>
  <c r="P1312" i="2"/>
  <c r="H1310" i="2"/>
  <c r="J1310" i="2" s="1"/>
  <c r="I1310" i="2"/>
  <c r="J447" i="2"/>
  <c r="P1125" i="2"/>
  <c r="H1123" i="2"/>
  <c r="I1123" i="2"/>
  <c r="H1709" i="2"/>
  <c r="P1711" i="2"/>
  <c r="I1709" i="2"/>
  <c r="J930" i="2"/>
  <c r="H1942" i="2"/>
  <c r="J1942" i="2" s="1"/>
  <c r="P1944" i="2"/>
  <c r="I1942" i="2"/>
  <c r="H533" i="2"/>
  <c r="P535" i="2"/>
  <c r="I533" i="2"/>
  <c r="J1140" i="2"/>
  <c r="J1812" i="2"/>
  <c r="P1333" i="2"/>
  <c r="H1331" i="2"/>
  <c r="J1331" i="2" s="1"/>
  <c r="I1331" i="2"/>
  <c r="AD1399" i="2"/>
  <c r="AH1399" i="2"/>
  <c r="H113" i="2"/>
  <c r="P115" i="2"/>
  <c r="I113" i="2"/>
  <c r="J1371" i="2"/>
  <c r="H829" i="2"/>
  <c r="J829" i="2" s="1"/>
  <c r="P831" i="2"/>
  <c r="I829" i="2"/>
  <c r="H1793" i="2"/>
  <c r="J1793" i="2" s="1"/>
  <c r="P1795" i="2"/>
  <c r="I1793" i="2"/>
  <c r="J1308" i="2"/>
  <c r="J888" i="2"/>
  <c r="H1438" i="2"/>
  <c r="J1438" i="2" s="1"/>
  <c r="P1440" i="2"/>
  <c r="I1438" i="2"/>
  <c r="J783" i="2"/>
  <c r="H155" i="2"/>
  <c r="P157" i="2"/>
  <c r="I155" i="2"/>
  <c r="P934" i="2"/>
  <c r="H932" i="2"/>
  <c r="J932" i="2" s="1"/>
  <c r="I932" i="2"/>
  <c r="H600" i="2"/>
  <c r="J600" i="2" s="1"/>
  <c r="W601" i="2" s="1"/>
  <c r="I600" i="2"/>
  <c r="J195" i="2"/>
  <c r="H1457" i="2"/>
  <c r="P1459" i="2"/>
  <c r="I1457" i="2"/>
  <c r="P1356" i="2"/>
  <c r="H1354" i="2"/>
  <c r="I1354" i="2"/>
  <c r="P1144" i="2"/>
  <c r="H1142" i="2"/>
  <c r="J1142" i="2" s="1"/>
  <c r="I1142" i="2"/>
  <c r="H1814" i="2"/>
  <c r="J1814" i="2" s="1"/>
  <c r="P1816" i="2"/>
  <c r="I1814" i="2"/>
  <c r="Z1399" i="2"/>
  <c r="P766" i="2"/>
  <c r="H764" i="2"/>
  <c r="I764" i="2"/>
  <c r="J384" i="2"/>
  <c r="AF1399" i="2"/>
  <c r="P430" i="2"/>
  <c r="H428" i="2"/>
  <c r="J428" i="2" s="1"/>
  <c r="I428" i="2"/>
  <c r="J300" i="2"/>
  <c r="J1728" i="2"/>
  <c r="P1879" i="2"/>
  <c r="H1877" i="2"/>
  <c r="J1877" i="2" s="1"/>
  <c r="I1877" i="2"/>
  <c r="P913" i="2"/>
  <c r="H911" i="2"/>
  <c r="J911" i="2" s="1"/>
  <c r="I911" i="2"/>
  <c r="Q451" i="2"/>
  <c r="H449" i="2"/>
  <c r="J449" i="2" s="1"/>
  <c r="I449" i="2"/>
  <c r="J1291" i="2"/>
  <c r="P978" i="2"/>
  <c r="H976" i="2"/>
  <c r="J976" i="2" s="1"/>
  <c r="I976" i="2"/>
  <c r="P892" i="2"/>
  <c r="H890" i="2"/>
  <c r="J890" i="2" s="1"/>
  <c r="I890" i="2"/>
  <c r="P787" i="2"/>
  <c r="H785" i="2"/>
  <c r="J785" i="2" s="1"/>
  <c r="I785" i="2"/>
  <c r="H281" i="2"/>
  <c r="P283" i="2"/>
  <c r="I281" i="2"/>
  <c r="M1390" i="2"/>
  <c r="H197" i="2"/>
  <c r="J197" i="2" s="1"/>
  <c r="P199" i="2"/>
  <c r="I197" i="2"/>
  <c r="H2026" i="2"/>
  <c r="P2028" i="2"/>
  <c r="I2026" i="2"/>
  <c r="J575" i="2"/>
  <c r="H386" i="2"/>
  <c r="J386" i="2" s="1"/>
  <c r="P388" i="2"/>
  <c r="I386" i="2"/>
  <c r="J993" i="2"/>
  <c r="P1543" i="2"/>
  <c r="H1541" i="2"/>
  <c r="I1541" i="2"/>
  <c r="H1730" i="2"/>
  <c r="J1730" i="2" s="1"/>
  <c r="P1732" i="2"/>
  <c r="I1730" i="2"/>
  <c r="X556" i="2"/>
  <c r="H554" i="2"/>
  <c r="J554" i="2" s="1"/>
  <c r="I554" i="2"/>
  <c r="J363" i="2"/>
  <c r="J1875" i="2"/>
  <c r="H1293" i="2"/>
  <c r="J1293" i="2" s="1"/>
  <c r="I1293" i="2"/>
  <c r="J974" i="2"/>
  <c r="J405" i="2"/>
  <c r="R808" i="2"/>
  <c r="I806" i="2"/>
  <c r="H806" i="2"/>
  <c r="J806" i="2" s="1"/>
  <c r="P1900" i="2"/>
  <c r="H1898" i="2"/>
  <c r="I1898" i="2"/>
  <c r="P1648" i="2"/>
  <c r="H1646" i="2"/>
  <c r="J1646" i="2" s="1"/>
  <c r="I1646" i="2"/>
  <c r="J132" i="2"/>
  <c r="P579" i="2"/>
  <c r="H577" i="2"/>
  <c r="J577" i="2" s="1"/>
  <c r="I577" i="2"/>
  <c r="P1669" i="2"/>
  <c r="H1667" i="2"/>
  <c r="I1667" i="2"/>
  <c r="H365" i="2"/>
  <c r="J365" i="2" s="1"/>
  <c r="P367" i="2"/>
  <c r="I365" i="2"/>
  <c r="H1499" i="2"/>
  <c r="J1499" i="2" s="1"/>
  <c r="P1501" i="2"/>
  <c r="I1499" i="2"/>
  <c r="H659" i="2"/>
  <c r="J659" i="2" s="1"/>
  <c r="P661" i="2"/>
  <c r="I659" i="2"/>
  <c r="P1585" i="2"/>
  <c r="H1583" i="2"/>
  <c r="I1583" i="2"/>
  <c r="Q409" i="2"/>
  <c r="H407" i="2"/>
  <c r="J407" i="2" s="1"/>
  <c r="I407" i="2"/>
  <c r="J239" i="2"/>
  <c r="P957" i="2"/>
  <c r="H955" i="2"/>
  <c r="J955" i="2" s="1"/>
  <c r="I955" i="2"/>
  <c r="Q726" i="2"/>
  <c r="I724" i="2"/>
  <c r="H724" i="2"/>
  <c r="J699" i="2"/>
  <c r="H2087" i="2"/>
  <c r="J2087" i="2" s="1"/>
  <c r="P2089" i="2"/>
  <c r="I2087" i="2"/>
  <c r="P136" i="2"/>
  <c r="H134" i="2"/>
  <c r="J134" i="2" s="1"/>
  <c r="I134" i="2"/>
  <c r="H346" i="2"/>
  <c r="P348" i="2"/>
  <c r="I346" i="2"/>
  <c r="J1522" i="2"/>
  <c r="H617" i="2"/>
  <c r="P619" i="2"/>
  <c r="I617" i="2"/>
  <c r="J1770" i="2"/>
  <c r="J1497" i="2"/>
  <c r="H2066" i="2"/>
  <c r="J2066" i="2" s="1"/>
  <c r="P2068" i="2"/>
  <c r="I2066" i="2"/>
  <c r="J657" i="2"/>
  <c r="H241" i="2"/>
  <c r="J241" i="2" s="1"/>
  <c r="P243" i="2"/>
  <c r="I241" i="2"/>
  <c r="H743" i="2"/>
  <c r="J743" i="2" s="1"/>
  <c r="P745" i="2"/>
  <c r="I743" i="2"/>
  <c r="P703" i="2"/>
  <c r="H701" i="2"/>
  <c r="J701" i="2" s="1"/>
  <c r="I701" i="2"/>
  <c r="J2085" i="2"/>
  <c r="J1035" i="2"/>
  <c r="H1629" i="2"/>
  <c r="I1629" i="2"/>
  <c r="H92" i="2"/>
  <c r="J92" i="2" s="1"/>
  <c r="P94" i="2"/>
  <c r="I92" i="2"/>
  <c r="H1524" i="2"/>
  <c r="J1524" i="2" s="1"/>
  <c r="I1524" i="2"/>
  <c r="J1245" i="2"/>
  <c r="H1835" i="2"/>
  <c r="P1837" i="2"/>
  <c r="I1835" i="2"/>
  <c r="H871" i="2"/>
  <c r="J871" i="2" s="1"/>
  <c r="P873" i="2"/>
  <c r="I871" i="2"/>
  <c r="H1751" i="2"/>
  <c r="P1753" i="2"/>
  <c r="I1751" i="2"/>
  <c r="P262" i="2"/>
  <c r="H260" i="2"/>
  <c r="I260" i="2"/>
  <c r="P1690" i="2"/>
  <c r="H1688" i="2"/>
  <c r="J1688" i="2" s="1"/>
  <c r="I1688" i="2"/>
  <c r="P1564" i="2"/>
  <c r="H1562" i="2"/>
  <c r="J1562" i="2" s="1"/>
  <c r="I1562" i="2"/>
  <c r="H680" i="2"/>
  <c r="J680" i="2" s="1"/>
  <c r="P682" i="2"/>
  <c r="I680" i="2"/>
  <c r="S1399" i="2"/>
  <c r="M1384" i="2"/>
  <c r="R1399" i="2"/>
  <c r="H1037" i="2"/>
  <c r="J1037" i="2" s="1"/>
  <c r="P1039" i="2"/>
  <c r="I1037" i="2"/>
  <c r="J90" i="2"/>
  <c r="T1399" i="2"/>
  <c r="M23" i="2"/>
  <c r="O33" i="2"/>
  <c r="O32" i="2"/>
  <c r="O31" i="2"/>
  <c r="O30" i="2"/>
  <c r="O29" i="2"/>
  <c r="O28" i="2"/>
  <c r="O27" i="2"/>
  <c r="O26" i="2"/>
  <c r="O25" i="2"/>
  <c r="O24" i="2"/>
  <c r="O23" i="2"/>
  <c r="O22" i="2"/>
  <c r="I46" i="2" l="1"/>
  <c r="R48" i="2"/>
  <c r="R47" i="2" s="1"/>
  <c r="Q48" i="2"/>
  <c r="Q47" i="2" s="1"/>
  <c r="P48" i="2"/>
  <c r="T2008" i="2"/>
  <c r="Q2008" i="2"/>
  <c r="Y2008" i="2"/>
  <c r="S2008" i="2"/>
  <c r="AI2008" i="2"/>
  <c r="W2008" i="2"/>
  <c r="U2008" i="2"/>
  <c r="M1993" i="2"/>
  <c r="AD2008" i="2"/>
  <c r="AG2008" i="2"/>
  <c r="Z2008" i="2"/>
  <c r="AC2008" i="2"/>
  <c r="AF2008" i="2"/>
  <c r="AH2008" i="2"/>
  <c r="V2008" i="2"/>
  <c r="AB2008" i="2"/>
  <c r="AE2008" i="2"/>
  <c r="P2008" i="2"/>
  <c r="X2008" i="2"/>
  <c r="M2041" i="2"/>
  <c r="AA2008" i="2"/>
  <c r="M1999" i="2"/>
  <c r="V223" i="2"/>
  <c r="R223" i="2"/>
  <c r="AG223" i="2"/>
  <c r="M214" i="2"/>
  <c r="AE223" i="2"/>
  <c r="S223" i="2"/>
  <c r="M208" i="2"/>
  <c r="X223" i="2"/>
  <c r="Z223" i="2"/>
  <c r="U223" i="2"/>
  <c r="M1516" i="2"/>
  <c r="AH601" i="2"/>
  <c r="Y601" i="2"/>
  <c r="V601" i="2"/>
  <c r="X601" i="2"/>
  <c r="AF601" i="2"/>
  <c r="Z601" i="2"/>
  <c r="AC601" i="2"/>
  <c r="P601" i="2"/>
  <c r="AA601" i="2"/>
  <c r="AD601" i="2"/>
  <c r="M592" i="2"/>
  <c r="M586" i="2"/>
  <c r="T601" i="2"/>
  <c r="AB601" i="2"/>
  <c r="AE601" i="2"/>
  <c r="AI601" i="2"/>
  <c r="AD223" i="2"/>
  <c r="R601" i="2"/>
  <c r="AG601" i="2"/>
  <c r="S601" i="2"/>
  <c r="AI223" i="2"/>
  <c r="U601" i="2"/>
  <c r="Q601" i="2"/>
  <c r="AC223" i="2"/>
  <c r="H1965" i="2"/>
  <c r="J1965" i="2" s="1"/>
  <c r="T1966" i="2" s="1"/>
  <c r="I1965" i="2"/>
  <c r="P684" i="2"/>
  <c r="H682" i="2"/>
  <c r="J682" i="2" s="1"/>
  <c r="I682" i="2"/>
  <c r="J1835" i="2"/>
  <c r="P2070" i="2"/>
  <c r="H2068" i="2"/>
  <c r="J2068" i="2" s="1"/>
  <c r="I2068" i="2"/>
  <c r="H348" i="2"/>
  <c r="J348" i="2" s="1"/>
  <c r="I348" i="2"/>
  <c r="I726" i="2"/>
  <c r="H726" i="2"/>
  <c r="J726" i="2" s="1"/>
  <c r="H199" i="2"/>
  <c r="J199" i="2" s="1"/>
  <c r="P201" i="2"/>
  <c r="I199" i="2"/>
  <c r="H1459" i="2"/>
  <c r="J1459" i="2" s="1"/>
  <c r="P1461" i="2"/>
  <c r="I1459" i="2"/>
  <c r="H115" i="2"/>
  <c r="J115" i="2" s="1"/>
  <c r="P117" i="2"/>
  <c r="I115" i="2"/>
  <c r="H535" i="2"/>
  <c r="J535" i="2" s="1"/>
  <c r="P537" i="2"/>
  <c r="I535" i="2"/>
  <c r="H1165" i="2"/>
  <c r="J1165" i="2" s="1"/>
  <c r="P1167" i="2"/>
  <c r="I1165" i="2"/>
  <c r="H178" i="2"/>
  <c r="J178" i="2" s="1"/>
  <c r="P180" i="2"/>
  <c r="I178" i="2"/>
  <c r="P1020" i="2"/>
  <c r="H1018" i="2"/>
  <c r="I1018" i="2"/>
  <c r="P1902" i="2"/>
  <c r="H1900" i="2"/>
  <c r="J1900" i="2" s="1"/>
  <c r="I1900" i="2"/>
  <c r="P1818" i="2"/>
  <c r="H1816" i="2"/>
  <c r="J1816" i="2" s="1"/>
  <c r="I1816" i="2"/>
  <c r="J281" i="2"/>
  <c r="P705" i="2"/>
  <c r="H703" i="2"/>
  <c r="J703" i="2" s="1"/>
  <c r="I703" i="2"/>
  <c r="J346" i="2"/>
  <c r="P1503" i="2"/>
  <c r="H1501" i="2"/>
  <c r="I1501" i="2"/>
  <c r="P915" i="2"/>
  <c r="H913" i="2"/>
  <c r="I913" i="2"/>
  <c r="P1146" i="2"/>
  <c r="H1144" i="2"/>
  <c r="J1144" i="2" s="1"/>
  <c r="I1144" i="2"/>
  <c r="J1457" i="2"/>
  <c r="J113" i="2"/>
  <c r="J533" i="2"/>
  <c r="W2050" i="2"/>
  <c r="AI2050" i="2"/>
  <c r="S2050" i="2"/>
  <c r="T2050" i="2"/>
  <c r="AH2050" i="2"/>
  <c r="AE2050" i="2"/>
  <c r="AG2050" i="2"/>
  <c r="Y2050" i="2"/>
  <c r="AF2050" i="2"/>
  <c r="P2050" i="2"/>
  <c r="Q2050" i="2"/>
  <c r="AB2050" i="2"/>
  <c r="V2050" i="2"/>
  <c r="X2050" i="2"/>
  <c r="R2050" i="2"/>
  <c r="AA2050" i="2"/>
  <c r="M2035" i="2"/>
  <c r="AC2050" i="2"/>
  <c r="AD2050" i="2"/>
  <c r="Z2050" i="2"/>
  <c r="U2050" i="2"/>
  <c r="P1923" i="2"/>
  <c r="H1921" i="2"/>
  <c r="I1921" i="2"/>
  <c r="P285" i="2"/>
  <c r="H283" i="2"/>
  <c r="J283" i="2" s="1"/>
  <c r="I283" i="2"/>
  <c r="H1608" i="2"/>
  <c r="I1608" i="2"/>
  <c r="P1839" i="2"/>
  <c r="H1837" i="2"/>
  <c r="J1837" i="2" s="1"/>
  <c r="I1837" i="2"/>
  <c r="H892" i="2"/>
  <c r="J892" i="2" s="1"/>
  <c r="P894" i="2"/>
  <c r="I892" i="2"/>
  <c r="H1774" i="2"/>
  <c r="J1774" i="2" s="1"/>
  <c r="P1776" i="2"/>
  <c r="I1774" i="2"/>
  <c r="Q411" i="2"/>
  <c r="I409" i="2"/>
  <c r="H409" i="2"/>
  <c r="P1377" i="2"/>
  <c r="H1375" i="2"/>
  <c r="I1375" i="2"/>
  <c r="J514" i="2"/>
  <c r="P1272" i="2"/>
  <c r="H1270" i="2"/>
  <c r="I1270" i="2"/>
  <c r="AA223" i="2"/>
  <c r="H327" i="2"/>
  <c r="I327" i="2"/>
  <c r="J2026" i="2"/>
  <c r="P663" i="2"/>
  <c r="H661" i="2"/>
  <c r="I661" i="2"/>
  <c r="H999" i="2"/>
  <c r="I999" i="2"/>
  <c r="H579" i="2"/>
  <c r="J579" i="2" s="1"/>
  <c r="Y580" i="2" s="1"/>
  <c r="I579" i="2"/>
  <c r="J155" i="2"/>
  <c r="H850" i="2"/>
  <c r="J850" i="2" s="1"/>
  <c r="P852" i="2"/>
  <c r="I850" i="2"/>
  <c r="H243" i="2"/>
  <c r="I243" i="2"/>
  <c r="H957" i="2"/>
  <c r="J957" i="2" s="1"/>
  <c r="AD958" i="2" s="1"/>
  <c r="I957" i="2"/>
  <c r="H1944" i="2"/>
  <c r="J1944" i="2" s="1"/>
  <c r="W1945" i="2" s="1"/>
  <c r="I1944" i="2"/>
  <c r="P1314" i="2"/>
  <c r="H1312" i="2"/>
  <c r="I1312" i="2"/>
  <c r="H516" i="2"/>
  <c r="J516" i="2" s="1"/>
  <c r="I516" i="2"/>
  <c r="P1083" i="2"/>
  <c r="H1081" i="2"/>
  <c r="I1081" i="2"/>
  <c r="Q1419" i="2"/>
  <c r="H1417" i="2"/>
  <c r="I1417" i="2"/>
  <c r="P1230" i="2"/>
  <c r="H1228" i="2"/>
  <c r="J1228" i="2" s="1"/>
  <c r="I1228" i="2"/>
  <c r="P1062" i="2"/>
  <c r="H1060" i="2"/>
  <c r="I1060" i="2"/>
  <c r="J260" i="2"/>
  <c r="P1566" i="2"/>
  <c r="H1564" i="2"/>
  <c r="J1564" i="2" s="1"/>
  <c r="I1564" i="2"/>
  <c r="H262" i="2"/>
  <c r="J262" i="2" s="1"/>
  <c r="P264" i="2"/>
  <c r="I262" i="2"/>
  <c r="H136" i="2"/>
  <c r="J136" i="2" s="1"/>
  <c r="P138" i="2"/>
  <c r="I136" i="2"/>
  <c r="J1583" i="2"/>
  <c r="H1648" i="2"/>
  <c r="P1650" i="2"/>
  <c r="I1648" i="2"/>
  <c r="X558" i="2"/>
  <c r="I556" i="2"/>
  <c r="H556" i="2"/>
  <c r="H978" i="2"/>
  <c r="I978" i="2"/>
  <c r="P1881" i="2"/>
  <c r="H1879" i="2"/>
  <c r="I1879" i="2"/>
  <c r="J1354" i="2"/>
  <c r="H1711" i="2"/>
  <c r="J1711" i="2" s="1"/>
  <c r="P1713" i="2"/>
  <c r="I1711" i="2"/>
  <c r="H493" i="2"/>
  <c r="J493" i="2" s="1"/>
  <c r="P495" i="2"/>
  <c r="I493" i="2"/>
  <c r="Y223" i="2"/>
  <c r="W223" i="2"/>
  <c r="H1104" i="2"/>
  <c r="I1104" i="2"/>
  <c r="P474" i="2"/>
  <c r="H472" i="2"/>
  <c r="I472" i="2"/>
  <c r="J71" i="2"/>
  <c r="H1690" i="2"/>
  <c r="P1692" i="2"/>
  <c r="I1690" i="2"/>
  <c r="P1482" i="2"/>
  <c r="H1480" i="2"/>
  <c r="J1480" i="2" s="1"/>
  <c r="I1480" i="2"/>
  <c r="J1226" i="2"/>
  <c r="P747" i="2"/>
  <c r="H745" i="2"/>
  <c r="I745" i="2"/>
  <c r="P1587" i="2"/>
  <c r="H1585" i="2"/>
  <c r="J1585" i="2" s="1"/>
  <c r="I1585" i="2"/>
  <c r="J1667" i="2"/>
  <c r="M1285" i="2"/>
  <c r="H1356" i="2"/>
  <c r="J1356" i="2" s="1"/>
  <c r="I1356" i="2"/>
  <c r="J1709" i="2"/>
  <c r="AF223" i="2"/>
  <c r="AB223" i="2"/>
  <c r="H304" i="2"/>
  <c r="P306" i="2"/>
  <c r="I304" i="2"/>
  <c r="J470" i="2"/>
  <c r="P75" i="2"/>
  <c r="H73" i="2"/>
  <c r="I73" i="2"/>
  <c r="H1984" i="2"/>
  <c r="P1986" i="2"/>
  <c r="I1984" i="2"/>
  <c r="H157" i="2"/>
  <c r="J157" i="2" s="1"/>
  <c r="P159" i="2"/>
  <c r="I157" i="2"/>
  <c r="H1333" i="2"/>
  <c r="J1333" i="2" s="1"/>
  <c r="P1335" i="2"/>
  <c r="I1333" i="2"/>
  <c r="J1629" i="2"/>
  <c r="M1621" i="2"/>
  <c r="P1041" i="2"/>
  <c r="H1039" i="2"/>
  <c r="J1039" i="2" s="1"/>
  <c r="I1039" i="2"/>
  <c r="P2091" i="2"/>
  <c r="H2089" i="2"/>
  <c r="I2089" i="2"/>
  <c r="H1669" i="2"/>
  <c r="J1669" i="2" s="1"/>
  <c r="P1671" i="2"/>
  <c r="I1669" i="2"/>
  <c r="R810" i="2"/>
  <c r="H808" i="2"/>
  <c r="I808" i="2"/>
  <c r="P1734" i="2"/>
  <c r="H1732" i="2"/>
  <c r="J1732" i="2" s="1"/>
  <c r="I1732" i="2"/>
  <c r="P390" i="2"/>
  <c r="H388" i="2"/>
  <c r="I388" i="2"/>
  <c r="AF1294" i="2"/>
  <c r="S1294" i="2"/>
  <c r="Z1294" i="2"/>
  <c r="T1294" i="2"/>
  <c r="AE1294" i="2"/>
  <c r="R1294" i="2"/>
  <c r="AA1294" i="2"/>
  <c r="Y1294" i="2"/>
  <c r="U1294" i="2"/>
  <c r="P1294" i="2"/>
  <c r="V1294" i="2"/>
  <c r="AD1294" i="2"/>
  <c r="AC1294" i="2"/>
  <c r="X1294" i="2"/>
  <c r="AB1294" i="2"/>
  <c r="AH1294" i="2"/>
  <c r="M1279" i="2"/>
  <c r="AI1294" i="2"/>
  <c r="W1294" i="2"/>
  <c r="AG1294" i="2"/>
  <c r="Q1294" i="2"/>
  <c r="J764" i="2"/>
  <c r="P1797" i="2"/>
  <c r="H1795" i="2"/>
  <c r="J1795" i="2" s="1"/>
  <c r="I1795" i="2"/>
  <c r="P223" i="2"/>
  <c r="Q223" i="2"/>
  <c r="J1541" i="2"/>
  <c r="P642" i="2"/>
  <c r="H640" i="2"/>
  <c r="J640" i="2" s="1"/>
  <c r="I640" i="2"/>
  <c r="X1525" i="2"/>
  <c r="AH1525" i="2"/>
  <c r="AD1525" i="2"/>
  <c r="AF1525" i="2"/>
  <c r="P1525" i="2"/>
  <c r="AI1525" i="2"/>
  <c r="Z1525" i="2"/>
  <c r="R1525" i="2"/>
  <c r="AG1525" i="2"/>
  <c r="S1525" i="2"/>
  <c r="W1525" i="2"/>
  <c r="Y1525" i="2"/>
  <c r="V1525" i="2"/>
  <c r="U1525" i="2"/>
  <c r="AB1525" i="2"/>
  <c r="AA1525" i="2"/>
  <c r="M1510" i="2"/>
  <c r="T1525" i="2"/>
  <c r="Q1525" i="2"/>
  <c r="AC1525" i="2"/>
  <c r="AE1525" i="2"/>
  <c r="P1755" i="2"/>
  <c r="H1753" i="2"/>
  <c r="J1753" i="2" s="1"/>
  <c r="I1753" i="2"/>
  <c r="P621" i="2"/>
  <c r="H619" i="2"/>
  <c r="J619" i="2" s="1"/>
  <c r="I619" i="2"/>
  <c r="P369" i="2"/>
  <c r="H367" i="2"/>
  <c r="I367" i="2"/>
  <c r="P768" i="2"/>
  <c r="H766" i="2"/>
  <c r="J766" i="2" s="1"/>
  <c r="I766" i="2"/>
  <c r="H831" i="2"/>
  <c r="I831" i="2"/>
  <c r="J1123" i="2"/>
  <c r="J1856" i="2"/>
  <c r="H1207" i="2"/>
  <c r="P1209" i="2"/>
  <c r="I1207" i="2"/>
  <c r="AH223" i="2"/>
  <c r="P1251" i="2"/>
  <c r="H1249" i="2"/>
  <c r="I1249" i="2"/>
  <c r="P2112" i="2"/>
  <c r="H2110" i="2"/>
  <c r="J2110" i="2" s="1"/>
  <c r="I2110" i="2"/>
  <c r="H94" i="2"/>
  <c r="J94" i="2" s="1"/>
  <c r="P96" i="2"/>
  <c r="I94" i="2"/>
  <c r="J724" i="2"/>
  <c r="P1545" i="2"/>
  <c r="H1543" i="2"/>
  <c r="I1543" i="2"/>
  <c r="Q453" i="2"/>
  <c r="H451" i="2"/>
  <c r="I451" i="2"/>
  <c r="H1186" i="2"/>
  <c r="P1188" i="2"/>
  <c r="I1186" i="2"/>
  <c r="J1751" i="2"/>
  <c r="H873" i="2"/>
  <c r="I873" i="2"/>
  <c r="J617" i="2"/>
  <c r="J1898" i="2"/>
  <c r="H2028" i="2"/>
  <c r="J2028" i="2" s="1"/>
  <c r="I2028" i="2"/>
  <c r="P789" i="2"/>
  <c r="H787" i="2"/>
  <c r="J787" i="2" s="1"/>
  <c r="I787" i="2"/>
  <c r="H430" i="2"/>
  <c r="P432" i="2"/>
  <c r="I430" i="2"/>
  <c r="P936" i="2"/>
  <c r="H934" i="2"/>
  <c r="J934" i="2" s="1"/>
  <c r="I934" i="2"/>
  <c r="H1440" i="2"/>
  <c r="I1440" i="2"/>
  <c r="H1125" i="2"/>
  <c r="J1125" i="2" s="1"/>
  <c r="I1125" i="2"/>
  <c r="P1860" i="2"/>
  <c r="H1858" i="2"/>
  <c r="J1858" i="2" s="1"/>
  <c r="I1858" i="2"/>
  <c r="J2108" i="2"/>
  <c r="E3" i="10"/>
  <c r="P47" i="2" l="1"/>
  <c r="I48" i="2" s="1"/>
  <c r="H48" i="2"/>
  <c r="J48" i="2" s="1"/>
  <c r="Q958" i="2"/>
  <c r="M949" i="2"/>
  <c r="X580" i="2"/>
  <c r="AC1966" i="2"/>
  <c r="T958" i="2"/>
  <c r="R958" i="2"/>
  <c r="Y1966" i="2"/>
  <c r="V1966" i="2"/>
  <c r="U1966" i="2"/>
  <c r="Z1966" i="2"/>
  <c r="AI1966" i="2"/>
  <c r="M508" i="2"/>
  <c r="Q1945" i="2"/>
  <c r="M1957" i="2"/>
  <c r="M718" i="2"/>
  <c r="R1966" i="2"/>
  <c r="Q1966" i="2"/>
  <c r="S1966" i="2"/>
  <c r="AD1966" i="2"/>
  <c r="V580" i="2"/>
  <c r="AE1966" i="2"/>
  <c r="W580" i="2"/>
  <c r="M565" i="2"/>
  <c r="AB580" i="2"/>
  <c r="T1945" i="2"/>
  <c r="X1945" i="2"/>
  <c r="M1936" i="2"/>
  <c r="M1117" i="2"/>
  <c r="AE580" i="2"/>
  <c r="T580" i="2"/>
  <c r="AH1945" i="2"/>
  <c r="AF1966" i="2"/>
  <c r="AG580" i="2"/>
  <c r="AF580" i="2"/>
  <c r="AD580" i="2"/>
  <c r="V1945" i="2"/>
  <c r="AF1945" i="2"/>
  <c r="AD1945" i="2"/>
  <c r="AA1966" i="2"/>
  <c r="AH580" i="2"/>
  <c r="S580" i="2"/>
  <c r="AH1966" i="2"/>
  <c r="AC1945" i="2"/>
  <c r="P1966" i="2"/>
  <c r="P580" i="2"/>
  <c r="AA1945" i="2"/>
  <c r="AC580" i="2"/>
  <c r="Z580" i="2"/>
  <c r="AG1966" i="2"/>
  <c r="S1945" i="2"/>
  <c r="M1951" i="2"/>
  <c r="U580" i="2"/>
  <c r="Y1945" i="2"/>
  <c r="M1930" i="2"/>
  <c r="AA580" i="2"/>
  <c r="Q580" i="2"/>
  <c r="R580" i="2"/>
  <c r="AI580" i="2"/>
  <c r="AE1945" i="2"/>
  <c r="M571" i="2"/>
  <c r="M2020" i="2"/>
  <c r="H1881" i="2"/>
  <c r="J1881" i="2" s="1"/>
  <c r="I1881" i="2"/>
  <c r="H1692" i="2"/>
  <c r="J1692" i="2" s="1"/>
  <c r="I1692" i="2"/>
  <c r="J978" i="2"/>
  <c r="M970" i="2"/>
  <c r="H1566" i="2"/>
  <c r="J1566" i="2" s="1"/>
  <c r="W1567" i="2" s="1"/>
  <c r="I1566" i="2"/>
  <c r="H1377" i="2"/>
  <c r="J1377" i="2" s="1"/>
  <c r="I1377" i="2"/>
  <c r="H369" i="2"/>
  <c r="J369" i="2" s="1"/>
  <c r="I369" i="2"/>
  <c r="J2089" i="2"/>
  <c r="J1186" i="2"/>
  <c r="H75" i="2"/>
  <c r="J75" i="2" s="1"/>
  <c r="I75" i="2"/>
  <c r="J1690" i="2"/>
  <c r="H852" i="2"/>
  <c r="J852" i="2" s="1"/>
  <c r="AG853" i="2" s="1"/>
  <c r="I852" i="2"/>
  <c r="H285" i="2"/>
  <c r="I285" i="2"/>
  <c r="H768" i="2"/>
  <c r="J768" i="2" s="1"/>
  <c r="AF769" i="2" s="1"/>
  <c r="I768" i="2"/>
  <c r="H747" i="2"/>
  <c r="J747" i="2" s="1"/>
  <c r="I747" i="2"/>
  <c r="H432" i="2"/>
  <c r="J432" i="2" s="1"/>
  <c r="I432" i="2"/>
  <c r="AI1126" i="2"/>
  <c r="V1126" i="2"/>
  <c r="AH1126" i="2"/>
  <c r="AA1126" i="2"/>
  <c r="X1126" i="2"/>
  <c r="AC1126" i="2"/>
  <c r="Z1126" i="2"/>
  <c r="AB1126" i="2"/>
  <c r="R1126" i="2"/>
  <c r="M1111" i="2"/>
  <c r="P1126" i="2"/>
  <c r="AE1126" i="2"/>
  <c r="AD1126" i="2"/>
  <c r="AG1126" i="2"/>
  <c r="AF1126" i="2"/>
  <c r="Y1126" i="2"/>
  <c r="U1126" i="2"/>
  <c r="T1126" i="2"/>
  <c r="Q1126" i="2"/>
  <c r="S1126" i="2"/>
  <c r="W1126" i="2"/>
  <c r="H621" i="2"/>
  <c r="J621" i="2" s="1"/>
  <c r="Z622" i="2" s="1"/>
  <c r="I621" i="2"/>
  <c r="H1041" i="2"/>
  <c r="I1041" i="2"/>
  <c r="H159" i="2"/>
  <c r="J159" i="2" s="1"/>
  <c r="U160" i="2" s="1"/>
  <c r="I159" i="2"/>
  <c r="H1482" i="2"/>
  <c r="J1482" i="2" s="1"/>
  <c r="U1483" i="2" s="1"/>
  <c r="I1482" i="2"/>
  <c r="J1312" i="2"/>
  <c r="J1104" i="2"/>
  <c r="M1096" i="2"/>
  <c r="AD1630" i="2"/>
  <c r="AI1630" i="2"/>
  <c r="AF1630" i="2"/>
  <c r="U1630" i="2"/>
  <c r="X1630" i="2"/>
  <c r="P1630" i="2"/>
  <c r="Q1630" i="2"/>
  <c r="AE1630" i="2"/>
  <c r="AG1630" i="2"/>
  <c r="AA1630" i="2"/>
  <c r="T1630" i="2"/>
  <c r="AC1630" i="2"/>
  <c r="Y1630" i="2"/>
  <c r="M1615" i="2"/>
  <c r="W1630" i="2"/>
  <c r="V1630" i="2"/>
  <c r="S1630" i="2"/>
  <c r="AH1630" i="2"/>
  <c r="R1630" i="2"/>
  <c r="Z1630" i="2"/>
  <c r="AB1630" i="2"/>
  <c r="H558" i="2"/>
  <c r="J558" i="2" s="1"/>
  <c r="I558" i="2"/>
  <c r="H138" i="2"/>
  <c r="I138" i="2"/>
  <c r="H1314" i="2"/>
  <c r="J1314" i="2" s="1"/>
  <c r="I1314" i="2"/>
  <c r="H1188" i="2"/>
  <c r="J1188" i="2" s="1"/>
  <c r="I1188" i="2"/>
  <c r="J73" i="2"/>
  <c r="J304" i="2"/>
  <c r="J327" i="2"/>
  <c r="M319" i="2"/>
  <c r="J1249" i="2"/>
  <c r="H2091" i="2"/>
  <c r="J2091" i="2" s="1"/>
  <c r="I2091" i="2"/>
  <c r="H1860" i="2"/>
  <c r="J1860" i="2" s="1"/>
  <c r="AC1861" i="2" s="1"/>
  <c r="I1860" i="2"/>
  <c r="H453" i="2"/>
  <c r="J453" i="2" s="1"/>
  <c r="I453" i="2"/>
  <c r="H789" i="2"/>
  <c r="I789" i="2"/>
  <c r="J1543" i="2"/>
  <c r="J472" i="2"/>
  <c r="J999" i="2"/>
  <c r="M991" i="2"/>
  <c r="J388" i="2"/>
  <c r="H642" i="2"/>
  <c r="J642" i="2" s="1"/>
  <c r="AE643" i="2" s="1"/>
  <c r="I642" i="2"/>
  <c r="H390" i="2"/>
  <c r="J390" i="2" s="1"/>
  <c r="I390" i="2"/>
  <c r="H1251" i="2"/>
  <c r="J1251" i="2" s="1"/>
  <c r="I1251" i="2"/>
  <c r="J430" i="2"/>
  <c r="J451" i="2"/>
  <c r="H1797" i="2"/>
  <c r="I1797" i="2"/>
  <c r="J873" i="2"/>
  <c r="M865" i="2"/>
  <c r="H1545" i="2"/>
  <c r="J1545" i="2" s="1"/>
  <c r="I1545" i="2"/>
  <c r="J831" i="2"/>
  <c r="M823" i="2"/>
  <c r="H1671" i="2"/>
  <c r="J1671" i="2" s="1"/>
  <c r="AI1672" i="2" s="1"/>
  <c r="I1671" i="2"/>
  <c r="H474" i="2"/>
  <c r="J474" i="2" s="1"/>
  <c r="I474" i="2"/>
  <c r="H495" i="2"/>
  <c r="I495" i="2"/>
  <c r="J661" i="2"/>
  <c r="AE517" i="2"/>
  <c r="U517" i="2"/>
  <c r="Z517" i="2"/>
  <c r="T517" i="2"/>
  <c r="AG517" i="2"/>
  <c r="M502" i="2"/>
  <c r="AC517" i="2"/>
  <c r="AA517" i="2"/>
  <c r="R517" i="2"/>
  <c r="V517" i="2"/>
  <c r="AH517" i="2"/>
  <c r="AI517" i="2"/>
  <c r="Q517" i="2"/>
  <c r="AF517" i="2"/>
  <c r="S517" i="2"/>
  <c r="Y517" i="2"/>
  <c r="AD517" i="2"/>
  <c r="AB517" i="2"/>
  <c r="W517" i="2"/>
  <c r="X517" i="2"/>
  <c r="P517" i="2"/>
  <c r="U1357" i="2"/>
  <c r="W1357" i="2"/>
  <c r="V1357" i="2"/>
  <c r="AI1357" i="2"/>
  <c r="AA1357" i="2"/>
  <c r="M1342" i="2"/>
  <c r="X1357" i="2"/>
  <c r="AD1357" i="2"/>
  <c r="Y1357" i="2"/>
  <c r="AE1357" i="2"/>
  <c r="Z1357" i="2"/>
  <c r="AF1357" i="2"/>
  <c r="T1357" i="2"/>
  <c r="P1357" i="2"/>
  <c r="AG1357" i="2"/>
  <c r="R1357" i="2"/>
  <c r="AB1357" i="2"/>
  <c r="AH1357" i="2"/>
  <c r="S1357" i="2"/>
  <c r="Q1357" i="2"/>
  <c r="AC1357" i="2"/>
  <c r="J1440" i="2"/>
  <c r="M1432" i="2"/>
  <c r="W727" i="2"/>
  <c r="AB727" i="2"/>
  <c r="U727" i="2"/>
  <c r="Y727" i="2"/>
  <c r="T727" i="2"/>
  <c r="P727" i="2"/>
  <c r="V727" i="2"/>
  <c r="AG727" i="2"/>
  <c r="R727" i="2"/>
  <c r="M712" i="2"/>
  <c r="Z727" i="2"/>
  <c r="X727" i="2"/>
  <c r="AF727" i="2"/>
  <c r="AD727" i="2"/>
  <c r="AH727" i="2"/>
  <c r="Q727" i="2"/>
  <c r="AA727" i="2"/>
  <c r="AC727" i="2"/>
  <c r="AE727" i="2"/>
  <c r="S727" i="2"/>
  <c r="AI727" i="2"/>
  <c r="H2112" i="2"/>
  <c r="J2112" i="2" s="1"/>
  <c r="Q2113" i="2" s="1"/>
  <c r="I2112" i="2"/>
  <c r="J1879" i="2"/>
  <c r="AA958" i="2"/>
  <c r="M943" i="2"/>
  <c r="AG958" i="2"/>
  <c r="AC958" i="2"/>
  <c r="P958" i="2"/>
  <c r="AB958" i="2"/>
  <c r="AI958" i="2"/>
  <c r="Y958" i="2"/>
  <c r="AH958" i="2"/>
  <c r="AF958" i="2"/>
  <c r="W958" i="2"/>
  <c r="U958" i="2"/>
  <c r="V958" i="2"/>
  <c r="Z958" i="2"/>
  <c r="S958" i="2"/>
  <c r="X958" i="2"/>
  <c r="AE958" i="2"/>
  <c r="H1923" i="2"/>
  <c r="J1923" i="2" s="1"/>
  <c r="I1923" i="2"/>
  <c r="H1839" i="2"/>
  <c r="J1839" i="2" s="1"/>
  <c r="AE1840" i="2" s="1"/>
  <c r="I1839" i="2"/>
  <c r="H201" i="2"/>
  <c r="I201" i="2"/>
  <c r="H936" i="2"/>
  <c r="I936" i="2"/>
  <c r="J1207" i="2"/>
  <c r="H810" i="2"/>
  <c r="J810" i="2" s="1"/>
  <c r="I810" i="2"/>
  <c r="J1984" i="2"/>
  <c r="P1945" i="2"/>
  <c r="R1945" i="2"/>
  <c r="J556" i="2"/>
  <c r="H1272" i="2"/>
  <c r="J1272" i="2" s="1"/>
  <c r="I1272" i="2"/>
  <c r="J1018" i="2"/>
  <c r="J1060" i="2"/>
  <c r="J1417" i="2"/>
  <c r="R2029" i="2"/>
  <c r="AB2029" i="2"/>
  <c r="AA2029" i="2"/>
  <c r="AI2029" i="2"/>
  <c r="AH2029" i="2"/>
  <c r="AC2029" i="2"/>
  <c r="AD2029" i="2"/>
  <c r="Q2029" i="2"/>
  <c r="X2029" i="2"/>
  <c r="V2029" i="2"/>
  <c r="U2029" i="2"/>
  <c r="S2029" i="2"/>
  <c r="AE2029" i="2"/>
  <c r="P2029" i="2"/>
  <c r="Y2029" i="2"/>
  <c r="M2014" i="2"/>
  <c r="AF2029" i="2"/>
  <c r="T2029" i="2"/>
  <c r="W2029" i="2"/>
  <c r="Z2029" i="2"/>
  <c r="AG2029" i="2"/>
  <c r="H411" i="2"/>
  <c r="J411" i="2" s="1"/>
  <c r="I411" i="2"/>
  <c r="U1945" i="2"/>
  <c r="AI1945" i="2"/>
  <c r="H1650" i="2"/>
  <c r="J1650" i="2" s="1"/>
  <c r="I1650" i="2"/>
  <c r="H264" i="2"/>
  <c r="I264" i="2"/>
  <c r="H1062" i="2"/>
  <c r="J1062" i="2" s="1"/>
  <c r="I1062" i="2"/>
  <c r="H1419" i="2"/>
  <c r="J1419" i="2" s="1"/>
  <c r="I1419" i="2"/>
  <c r="J1501" i="2"/>
  <c r="H117" i="2"/>
  <c r="I117" i="2"/>
  <c r="H2070" i="2"/>
  <c r="I2070" i="2"/>
  <c r="H96" i="2"/>
  <c r="M87" i="2" s="1"/>
  <c r="M84" i="2" s="1"/>
  <c r="M78" i="2" s="1"/>
  <c r="I96" i="2"/>
  <c r="H1209" i="2"/>
  <c r="J1209" i="2" s="1"/>
  <c r="I1209" i="2"/>
  <c r="H1755" i="2"/>
  <c r="I1755" i="2"/>
  <c r="J808" i="2"/>
  <c r="H1335" i="2"/>
  <c r="I1335" i="2"/>
  <c r="H1986" i="2"/>
  <c r="J1986" i="2" s="1"/>
  <c r="I1986" i="2"/>
  <c r="AB1945" i="2"/>
  <c r="AG1945" i="2"/>
  <c r="H1713" i="2"/>
  <c r="I1713" i="2"/>
  <c r="J1648" i="2"/>
  <c r="J1270" i="2"/>
  <c r="J1608" i="2"/>
  <c r="M1600" i="2"/>
  <c r="H1503" i="2"/>
  <c r="J1503" i="2" s="1"/>
  <c r="I1503" i="2"/>
  <c r="H1167" i="2"/>
  <c r="I1167" i="2"/>
  <c r="J367" i="2"/>
  <c r="H306" i="2"/>
  <c r="J306" i="2" s="1"/>
  <c r="I306" i="2"/>
  <c r="Z1945" i="2"/>
  <c r="M1348" i="2"/>
  <c r="H1230" i="2"/>
  <c r="I1230" i="2"/>
  <c r="M340" i="2"/>
  <c r="H1020" i="2"/>
  <c r="J1020" i="2" s="1"/>
  <c r="I1020" i="2"/>
  <c r="AA349" i="2"/>
  <c r="AI349" i="2"/>
  <c r="AC349" i="2"/>
  <c r="S349" i="2"/>
  <c r="U349" i="2"/>
  <c r="Q349" i="2"/>
  <c r="AD349" i="2"/>
  <c r="X349" i="2"/>
  <c r="V349" i="2"/>
  <c r="M334" i="2"/>
  <c r="R349" i="2"/>
  <c r="AH349" i="2"/>
  <c r="Y349" i="2"/>
  <c r="AG349" i="2"/>
  <c r="W349" i="2"/>
  <c r="T349" i="2"/>
  <c r="AE349" i="2"/>
  <c r="Z349" i="2"/>
  <c r="AF349" i="2"/>
  <c r="P349" i="2"/>
  <c r="AB349" i="2"/>
  <c r="H1461" i="2"/>
  <c r="J1461" i="2" s="1"/>
  <c r="R1462" i="2" s="1"/>
  <c r="I1461" i="2"/>
  <c r="H1818" i="2"/>
  <c r="J1818" i="2" s="1"/>
  <c r="AI1819" i="2" s="1"/>
  <c r="I1818" i="2"/>
  <c r="H180" i="2"/>
  <c r="I180" i="2"/>
  <c r="H1776" i="2"/>
  <c r="J1776" i="2" s="1"/>
  <c r="AC1777" i="2" s="1"/>
  <c r="I1776" i="2"/>
  <c r="J1921" i="2"/>
  <c r="H1146" i="2"/>
  <c r="J1146" i="2" s="1"/>
  <c r="U1147" i="2" s="1"/>
  <c r="I1146" i="2"/>
  <c r="H684" i="2"/>
  <c r="J684" i="2" s="1"/>
  <c r="U685" i="2" s="1"/>
  <c r="I684" i="2"/>
  <c r="J1081" i="2"/>
  <c r="J243" i="2"/>
  <c r="M235" i="2"/>
  <c r="H663" i="2"/>
  <c r="J663" i="2" s="1"/>
  <c r="I663" i="2"/>
  <c r="H537" i="2"/>
  <c r="I537" i="2"/>
  <c r="W1966" i="2"/>
  <c r="AB1966" i="2"/>
  <c r="H1587" i="2"/>
  <c r="J1587" i="2" s="1"/>
  <c r="AD1588" i="2" s="1"/>
  <c r="I1587" i="2"/>
  <c r="J745" i="2"/>
  <c r="H1083" i="2"/>
  <c r="J1083" i="2" s="1"/>
  <c r="I1083" i="2"/>
  <c r="J1375" i="2"/>
  <c r="J409" i="2"/>
  <c r="H894" i="2"/>
  <c r="J894" i="2" s="1"/>
  <c r="Y895" i="2" s="1"/>
  <c r="I894" i="2"/>
  <c r="J913" i="2"/>
  <c r="H1902" i="2"/>
  <c r="I1902" i="2"/>
  <c r="X1966" i="2"/>
  <c r="H915" i="2"/>
  <c r="J915" i="2" s="1"/>
  <c r="I915" i="2"/>
  <c r="H705" i="2"/>
  <c r="I705" i="2"/>
  <c r="I1734" i="2"/>
  <c r="H1734" i="2"/>
  <c r="J1734" i="2" s="1"/>
  <c r="X1735" i="2" s="1"/>
  <c r="J21" i="2"/>
  <c r="R50" i="2" l="1"/>
  <c r="R49" i="2" s="1"/>
  <c r="P50" i="2"/>
  <c r="P49" i="2" s="1"/>
  <c r="Q50" i="2"/>
  <c r="M760" i="2"/>
  <c r="V769" i="2"/>
  <c r="AH769" i="2"/>
  <c r="AI769" i="2"/>
  <c r="AD769" i="2"/>
  <c r="T769" i="2"/>
  <c r="P769" i="2"/>
  <c r="AA769" i="2"/>
  <c r="Z769" i="2"/>
  <c r="AG769" i="2"/>
  <c r="Q769" i="2"/>
  <c r="M739" i="2"/>
  <c r="V475" i="2"/>
  <c r="M550" i="2"/>
  <c r="AB769" i="2"/>
  <c r="Y769" i="2"/>
  <c r="AE769" i="2"/>
  <c r="X769" i="2"/>
  <c r="R769" i="2"/>
  <c r="W769" i="2"/>
  <c r="S769" i="2"/>
  <c r="M754" i="2"/>
  <c r="U769" i="2"/>
  <c r="AC769" i="2"/>
  <c r="S1567" i="2"/>
  <c r="X76" i="2"/>
  <c r="M1852" i="2"/>
  <c r="R1483" i="2"/>
  <c r="M66" i="2"/>
  <c r="M63" i="2" s="1"/>
  <c r="M57" i="2" s="1"/>
  <c r="P76" i="2"/>
  <c r="AG1483" i="2"/>
  <c r="AI1483" i="2"/>
  <c r="M802" i="2"/>
  <c r="S76" i="2"/>
  <c r="AE475" i="2"/>
  <c r="AB76" i="2"/>
  <c r="U1546" i="2"/>
  <c r="AF76" i="2"/>
  <c r="AI76" i="2"/>
  <c r="M403" i="2"/>
  <c r="Y76" i="2"/>
  <c r="M67" i="2"/>
  <c r="W76" i="2"/>
  <c r="AA76" i="2"/>
  <c r="U76" i="2"/>
  <c r="M61" i="2"/>
  <c r="Q160" i="2"/>
  <c r="Q76" i="2"/>
  <c r="R1546" i="2"/>
  <c r="AI1546" i="2"/>
  <c r="AD1546" i="2"/>
  <c r="M445" i="2"/>
  <c r="Z76" i="2"/>
  <c r="R76" i="2"/>
  <c r="X1987" i="2"/>
  <c r="W475" i="2"/>
  <c r="AG76" i="2"/>
  <c r="T76" i="2"/>
  <c r="AC76" i="2"/>
  <c r="AE76" i="2"/>
  <c r="AH76" i="2"/>
  <c r="AD76" i="2"/>
  <c r="M1264" i="2"/>
  <c r="V76" i="2"/>
  <c r="P1546" i="2"/>
  <c r="AG475" i="2"/>
  <c r="Q475" i="2"/>
  <c r="Q1546" i="2"/>
  <c r="Y1546" i="2"/>
  <c r="M1915" i="2"/>
  <c r="P475" i="2"/>
  <c r="AI475" i="2"/>
  <c r="AB1546" i="2"/>
  <c r="T1546" i="2"/>
  <c r="AH475" i="2"/>
  <c r="M1369" i="2"/>
  <c r="AB475" i="2"/>
  <c r="V1546" i="2"/>
  <c r="X1546" i="2"/>
  <c r="M607" i="2"/>
  <c r="AD475" i="2"/>
  <c r="AF475" i="2"/>
  <c r="AC475" i="2"/>
  <c r="AC1546" i="2"/>
  <c r="AG1546" i="2"/>
  <c r="M1873" i="2"/>
  <c r="Z475" i="2"/>
  <c r="M361" i="2"/>
  <c r="M460" i="2"/>
  <c r="Z1546" i="2"/>
  <c r="S1546" i="2"/>
  <c r="AA1546" i="2"/>
  <c r="X622" i="2"/>
  <c r="U475" i="2"/>
  <c r="AA475" i="2"/>
  <c r="W1546" i="2"/>
  <c r="AH1546" i="2"/>
  <c r="S475" i="2"/>
  <c r="X475" i="2"/>
  <c r="AE1546" i="2"/>
  <c r="T475" i="2"/>
  <c r="Y475" i="2"/>
  <c r="AF1546" i="2"/>
  <c r="U1693" i="2"/>
  <c r="R475" i="2"/>
  <c r="M1531" i="2"/>
  <c r="X1462" i="2"/>
  <c r="R1147" i="2"/>
  <c r="AI1861" i="2"/>
  <c r="W1861" i="2"/>
  <c r="M1306" i="2"/>
  <c r="M1201" i="2"/>
  <c r="V2113" i="2"/>
  <c r="Z1861" i="2"/>
  <c r="P1861" i="2"/>
  <c r="M1657" i="2"/>
  <c r="AF1861" i="2"/>
  <c r="Y1672" i="2"/>
  <c r="T1462" i="2"/>
  <c r="U1672" i="2"/>
  <c r="Y1462" i="2"/>
  <c r="S622" i="2"/>
  <c r="V622" i="2"/>
  <c r="AC1567" i="2"/>
  <c r="M1642" i="2"/>
  <c r="AH1672" i="2"/>
  <c r="AF622" i="2"/>
  <c r="AD643" i="2"/>
  <c r="M613" i="2"/>
  <c r="AE160" i="2"/>
  <c r="AE1567" i="2"/>
  <c r="P160" i="2"/>
  <c r="W160" i="2"/>
  <c r="R160" i="2"/>
  <c r="U1462" i="2"/>
  <c r="R1567" i="2"/>
  <c r="AD622" i="2"/>
  <c r="W643" i="2"/>
  <c r="M676" i="2"/>
  <c r="AI1567" i="2"/>
  <c r="P853" i="2"/>
  <c r="AC622" i="2"/>
  <c r="V1567" i="2"/>
  <c r="AG1567" i="2"/>
  <c r="AB160" i="2"/>
  <c r="AD160" i="2"/>
  <c r="Z160" i="2"/>
  <c r="T1567" i="2"/>
  <c r="AH1567" i="2"/>
  <c r="V1588" i="2"/>
  <c r="AG685" i="2"/>
  <c r="AB622" i="2"/>
  <c r="R622" i="2"/>
  <c r="M1720" i="2"/>
  <c r="AF160" i="2"/>
  <c r="S160" i="2"/>
  <c r="W895" i="2"/>
  <c r="X160" i="2"/>
  <c r="AC160" i="2"/>
  <c r="T895" i="2"/>
  <c r="U1819" i="2"/>
  <c r="M1573" i="2"/>
  <c r="AD1672" i="2"/>
  <c r="P622" i="2"/>
  <c r="Q622" i="2"/>
  <c r="AH1777" i="2"/>
  <c r="T160" i="2"/>
  <c r="AG160" i="2"/>
  <c r="AI160" i="2"/>
  <c r="M907" i="2"/>
  <c r="P1588" i="2"/>
  <c r="AB1672" i="2"/>
  <c r="M424" i="2"/>
  <c r="M382" i="2"/>
  <c r="U622" i="2"/>
  <c r="M1762" i="2"/>
  <c r="M145" i="2"/>
  <c r="AH160" i="2"/>
  <c r="AA160" i="2"/>
  <c r="Y160" i="2"/>
  <c r="AI622" i="2"/>
  <c r="S1483" i="2"/>
  <c r="M151" i="2"/>
  <c r="M1558" i="2"/>
  <c r="V160" i="2"/>
  <c r="M1075" i="2"/>
  <c r="V895" i="2"/>
  <c r="AC1672" i="2"/>
  <c r="Z2113" i="2"/>
  <c r="T1735" i="2"/>
  <c r="AH622" i="2"/>
  <c r="AG1861" i="2"/>
  <c r="U853" i="2"/>
  <c r="AE853" i="2"/>
  <c r="S853" i="2"/>
  <c r="AC853" i="2"/>
  <c r="AA853" i="2"/>
  <c r="AH853" i="2"/>
  <c r="M838" i="2"/>
  <c r="V853" i="2"/>
  <c r="AB853" i="2"/>
  <c r="AD853" i="2"/>
  <c r="Z853" i="2"/>
  <c r="Q853" i="2"/>
  <c r="AB1735" i="2"/>
  <c r="AF1378" i="2"/>
  <c r="AA1378" i="2"/>
  <c r="AH1378" i="2"/>
  <c r="AE1378" i="2"/>
  <c r="T1378" i="2"/>
  <c r="Q1378" i="2"/>
  <c r="W1378" i="2"/>
  <c r="P1378" i="2"/>
  <c r="Z1378" i="2"/>
  <c r="V1378" i="2"/>
  <c r="Y1378" i="2"/>
  <c r="S1378" i="2"/>
  <c r="AD1378" i="2"/>
  <c r="X1378" i="2"/>
  <c r="R1378" i="2"/>
  <c r="AB1378" i="2"/>
  <c r="M1363" i="2"/>
  <c r="U1378" i="2"/>
  <c r="AG1378" i="2"/>
  <c r="AI1378" i="2"/>
  <c r="AC1378" i="2"/>
  <c r="AI1084" i="2"/>
  <c r="Y1084" i="2"/>
  <c r="AG1084" i="2"/>
  <c r="AF1084" i="2"/>
  <c r="AC1084" i="2"/>
  <c r="T1084" i="2"/>
  <c r="AH1084" i="2"/>
  <c r="P1084" i="2"/>
  <c r="W1084" i="2"/>
  <c r="M1069" i="2"/>
  <c r="AD1084" i="2"/>
  <c r="AB1084" i="2"/>
  <c r="Z1084" i="2"/>
  <c r="S1084" i="2"/>
  <c r="X1084" i="2"/>
  <c r="Q1084" i="2"/>
  <c r="V1084" i="2"/>
  <c r="R1084" i="2"/>
  <c r="U1084" i="2"/>
  <c r="AE1084" i="2"/>
  <c r="AA1084" i="2"/>
  <c r="V1462" i="2"/>
  <c r="AC1462" i="2"/>
  <c r="AF1819" i="2"/>
  <c r="X1588" i="2"/>
  <c r="AA1588" i="2"/>
  <c r="Z895" i="2"/>
  <c r="AD1651" i="2"/>
  <c r="P1651" i="2"/>
  <c r="AI1651" i="2"/>
  <c r="T1651" i="2"/>
  <c r="V1651" i="2"/>
  <c r="Y1651" i="2"/>
  <c r="AF1651" i="2"/>
  <c r="AG1651" i="2"/>
  <c r="AH1651" i="2"/>
  <c r="AC1651" i="2"/>
  <c r="AA1651" i="2"/>
  <c r="S1651" i="2"/>
  <c r="U1651" i="2"/>
  <c r="Q1651" i="2"/>
  <c r="W1651" i="2"/>
  <c r="R1651" i="2"/>
  <c r="X1651" i="2"/>
  <c r="M1636" i="2"/>
  <c r="Z1651" i="2"/>
  <c r="AB1651" i="2"/>
  <c r="AE1651" i="2"/>
  <c r="M1495" i="2"/>
  <c r="M1825" i="2"/>
  <c r="AC1840" i="2"/>
  <c r="AF685" i="2"/>
  <c r="AB1147" i="2"/>
  <c r="V1210" i="2"/>
  <c r="AF1210" i="2"/>
  <c r="Z1210" i="2"/>
  <c r="U1210" i="2"/>
  <c r="S1210" i="2"/>
  <c r="AG1210" i="2"/>
  <c r="AC1210" i="2"/>
  <c r="AH1210" i="2"/>
  <c r="T1210" i="2"/>
  <c r="X1210" i="2"/>
  <c r="AB1210" i="2"/>
  <c r="Y1210" i="2"/>
  <c r="AE1210" i="2"/>
  <c r="W1210" i="2"/>
  <c r="P1210" i="2"/>
  <c r="Q1210" i="2"/>
  <c r="AI1210" i="2"/>
  <c r="R1210" i="2"/>
  <c r="AD1210" i="2"/>
  <c r="AA1210" i="2"/>
  <c r="M1195" i="2"/>
  <c r="V1777" i="2"/>
  <c r="AE1672" i="2"/>
  <c r="W1672" i="2"/>
  <c r="M1663" i="2"/>
  <c r="J1797" i="2"/>
  <c r="M1789" i="2"/>
  <c r="Y2113" i="2"/>
  <c r="AD2113" i="2"/>
  <c r="M376" i="2"/>
  <c r="P391" i="2"/>
  <c r="Y391" i="2"/>
  <c r="AF391" i="2"/>
  <c r="AB391" i="2"/>
  <c r="X391" i="2"/>
  <c r="W391" i="2"/>
  <c r="AA391" i="2"/>
  <c r="AD391" i="2"/>
  <c r="S391" i="2"/>
  <c r="AE391" i="2"/>
  <c r="AG391" i="2"/>
  <c r="AI391" i="2"/>
  <c r="U391" i="2"/>
  <c r="V391" i="2"/>
  <c r="AH391" i="2"/>
  <c r="R391" i="2"/>
  <c r="Z391" i="2"/>
  <c r="T391" i="2"/>
  <c r="Q391" i="2"/>
  <c r="AC391" i="2"/>
  <c r="J789" i="2"/>
  <c r="M781" i="2"/>
  <c r="AB895" i="2"/>
  <c r="W622" i="2"/>
  <c r="T622" i="2"/>
  <c r="Y1861" i="2"/>
  <c r="AH1861" i="2"/>
  <c r="AB643" i="2"/>
  <c r="R643" i="2"/>
  <c r="AG1777" i="2"/>
  <c r="R1777" i="2"/>
  <c r="AB1483" i="2"/>
  <c r="M1684" i="2"/>
  <c r="AF1735" i="2"/>
  <c r="S1735" i="2"/>
  <c r="J1167" i="2"/>
  <c r="M1159" i="2"/>
  <c r="J1902" i="2"/>
  <c r="M1894" i="2"/>
  <c r="S1819" i="2"/>
  <c r="J537" i="2"/>
  <c r="M529" i="2"/>
  <c r="AG895" i="2"/>
  <c r="AH1462" i="2"/>
  <c r="S1462" i="2"/>
  <c r="Y853" i="2"/>
  <c r="R1588" i="2"/>
  <c r="AG1588" i="2"/>
  <c r="W1147" i="2"/>
  <c r="R853" i="2"/>
  <c r="M886" i="2"/>
  <c r="AH1504" i="2"/>
  <c r="AI1504" i="2"/>
  <c r="M1489" i="2"/>
  <c r="AB1504" i="2"/>
  <c r="T1504" i="2"/>
  <c r="AD1504" i="2"/>
  <c r="AC1504" i="2"/>
  <c r="AE1504" i="2"/>
  <c r="Z1504" i="2"/>
  <c r="X1504" i="2"/>
  <c r="R1504" i="2"/>
  <c r="U1504" i="2"/>
  <c r="AA1504" i="2"/>
  <c r="Y1504" i="2"/>
  <c r="W1504" i="2"/>
  <c r="S1504" i="2"/>
  <c r="AF1504" i="2"/>
  <c r="AG1504" i="2"/>
  <c r="Q1504" i="2"/>
  <c r="V1504" i="2"/>
  <c r="P1504" i="2"/>
  <c r="AI685" i="2"/>
  <c r="W1840" i="2"/>
  <c r="S1840" i="2"/>
  <c r="S2113" i="2"/>
  <c r="P2113" i="2"/>
  <c r="P1000" i="2"/>
  <c r="AB1000" i="2"/>
  <c r="U1000" i="2"/>
  <c r="AD1000" i="2"/>
  <c r="Q1000" i="2"/>
  <c r="T1000" i="2"/>
  <c r="R1000" i="2"/>
  <c r="AH1000" i="2"/>
  <c r="W1000" i="2"/>
  <c r="AF1000" i="2"/>
  <c r="S1000" i="2"/>
  <c r="V1000" i="2"/>
  <c r="AG1000" i="2"/>
  <c r="AC1000" i="2"/>
  <c r="AI1000" i="2"/>
  <c r="AA1000" i="2"/>
  <c r="Z1000" i="2"/>
  <c r="Y1000" i="2"/>
  <c r="X1000" i="2"/>
  <c r="M985" i="2"/>
  <c r="AE1000" i="2"/>
  <c r="AA1735" i="2"/>
  <c r="U643" i="2"/>
  <c r="AF643" i="2"/>
  <c r="P1777" i="2"/>
  <c r="W1777" i="2"/>
  <c r="AF1483" i="2"/>
  <c r="Z1693" i="2"/>
  <c r="AI1693" i="2"/>
  <c r="W1693" i="2"/>
  <c r="S1693" i="2"/>
  <c r="Y1693" i="2"/>
  <c r="AG1693" i="2"/>
  <c r="AA1693" i="2"/>
  <c r="R1693" i="2"/>
  <c r="P1693" i="2"/>
  <c r="AF1693" i="2"/>
  <c r="AC1693" i="2"/>
  <c r="Q1693" i="2"/>
  <c r="M1678" i="2"/>
  <c r="AD1693" i="2"/>
  <c r="AH1693" i="2"/>
  <c r="AE1693" i="2"/>
  <c r="T1693" i="2"/>
  <c r="X1693" i="2"/>
  <c r="V1693" i="2"/>
  <c r="AB1693" i="2"/>
  <c r="P1735" i="2"/>
  <c r="M1180" i="2"/>
  <c r="AB1567" i="2"/>
  <c r="Z1567" i="2"/>
  <c r="U1567" i="2"/>
  <c r="AD1567" i="2"/>
  <c r="Q1567" i="2"/>
  <c r="AF1567" i="2"/>
  <c r="AA1567" i="2"/>
  <c r="X1567" i="2"/>
  <c r="M1552" i="2"/>
  <c r="Y1567" i="2"/>
  <c r="P1567" i="2"/>
  <c r="V685" i="2"/>
  <c r="AD895" i="2"/>
  <c r="J180" i="2"/>
  <c r="M172" i="2"/>
  <c r="AE1462" i="2"/>
  <c r="Q1462" i="2"/>
  <c r="AB1588" i="2"/>
  <c r="W1588" i="2"/>
  <c r="Q895" i="2"/>
  <c r="M670" i="2"/>
  <c r="U1840" i="2"/>
  <c r="AH1840" i="2"/>
  <c r="AI2113" i="2"/>
  <c r="AC2113" i="2"/>
  <c r="AE1861" i="2"/>
  <c r="V1861" i="2"/>
  <c r="AD1483" i="2"/>
  <c r="T643" i="2"/>
  <c r="X643" i="2"/>
  <c r="U1777" i="2"/>
  <c r="W1735" i="2"/>
  <c r="M1468" i="2"/>
  <c r="M2104" i="2"/>
  <c r="AD1735" i="2"/>
  <c r="X1189" i="2"/>
  <c r="S1189" i="2"/>
  <c r="M1174" i="2"/>
  <c r="AE1189" i="2"/>
  <c r="AC1189" i="2"/>
  <c r="AF1189" i="2"/>
  <c r="V1189" i="2"/>
  <c r="Q1189" i="2"/>
  <c r="AB1189" i="2"/>
  <c r="AH1189" i="2"/>
  <c r="AA1189" i="2"/>
  <c r="R1189" i="2"/>
  <c r="W1189" i="2"/>
  <c r="T1189" i="2"/>
  <c r="AD1189" i="2"/>
  <c r="Z1189" i="2"/>
  <c r="AG1189" i="2"/>
  <c r="P1189" i="2"/>
  <c r="U1189" i="2"/>
  <c r="Y1189" i="2"/>
  <c r="AI1189" i="2"/>
  <c r="Y685" i="2"/>
  <c r="AF1462" i="2"/>
  <c r="P1462" i="2"/>
  <c r="J1230" i="2"/>
  <c r="M1222" i="2"/>
  <c r="AC1588" i="2"/>
  <c r="S1588" i="2"/>
  <c r="J1713" i="2"/>
  <c r="M1705" i="2"/>
  <c r="AF1147" i="2"/>
  <c r="J264" i="2"/>
  <c r="M256" i="2"/>
  <c r="Z1840" i="2"/>
  <c r="AD1840" i="2"/>
  <c r="M1978" i="2"/>
  <c r="M655" i="2"/>
  <c r="AA1672" i="2"/>
  <c r="Q1672" i="2"/>
  <c r="V454" i="2"/>
  <c r="X454" i="2"/>
  <c r="P454" i="2"/>
  <c r="AA454" i="2"/>
  <c r="W454" i="2"/>
  <c r="T454" i="2"/>
  <c r="AH454" i="2"/>
  <c r="AE454" i="2"/>
  <c r="Z454" i="2"/>
  <c r="AC454" i="2"/>
  <c r="R454" i="2"/>
  <c r="Q454" i="2"/>
  <c r="S454" i="2"/>
  <c r="AB454" i="2"/>
  <c r="Y454" i="2"/>
  <c r="AD454" i="2"/>
  <c r="U454" i="2"/>
  <c r="AG454" i="2"/>
  <c r="AF454" i="2"/>
  <c r="M439" i="2"/>
  <c r="AI454" i="2"/>
  <c r="AE2113" i="2"/>
  <c r="M466" i="2"/>
  <c r="X328" i="2"/>
  <c r="P328" i="2"/>
  <c r="W328" i="2"/>
  <c r="Y328" i="2"/>
  <c r="AH328" i="2"/>
  <c r="T328" i="2"/>
  <c r="Q328" i="2"/>
  <c r="AG328" i="2"/>
  <c r="AD328" i="2"/>
  <c r="V328" i="2"/>
  <c r="AI328" i="2"/>
  <c r="U328" i="2"/>
  <c r="AF328" i="2"/>
  <c r="AB328" i="2"/>
  <c r="AA328" i="2"/>
  <c r="AE328" i="2"/>
  <c r="Z328" i="2"/>
  <c r="AC328" i="2"/>
  <c r="M313" i="2"/>
  <c r="R328" i="2"/>
  <c r="S328" i="2"/>
  <c r="S1861" i="2"/>
  <c r="Q1861" i="2"/>
  <c r="AA643" i="2"/>
  <c r="M628" i="2"/>
  <c r="Y1777" i="2"/>
  <c r="M1474" i="2"/>
  <c r="Y1483" i="2"/>
  <c r="AG1735" i="2"/>
  <c r="M2083" i="2"/>
  <c r="W979" i="2"/>
  <c r="R979" i="2"/>
  <c r="T979" i="2"/>
  <c r="AF979" i="2"/>
  <c r="AI979" i="2"/>
  <c r="Z979" i="2"/>
  <c r="AC979" i="2"/>
  <c r="AH979" i="2"/>
  <c r="Q979" i="2"/>
  <c r="AE979" i="2"/>
  <c r="U979" i="2"/>
  <c r="V979" i="2"/>
  <c r="AD979" i="2"/>
  <c r="AG979" i="2"/>
  <c r="P979" i="2"/>
  <c r="AA979" i="2"/>
  <c r="S979" i="2"/>
  <c r="M964" i="2"/>
  <c r="X979" i="2"/>
  <c r="AB979" i="2"/>
  <c r="Y979" i="2"/>
  <c r="AG643" i="2"/>
  <c r="Z685" i="2"/>
  <c r="P685" i="2"/>
  <c r="AH685" i="2"/>
  <c r="X685" i="2"/>
  <c r="W685" i="2"/>
  <c r="S685" i="2"/>
  <c r="AB685" i="2"/>
  <c r="AA1819" i="2"/>
  <c r="X1819" i="2"/>
  <c r="Y1819" i="2"/>
  <c r="AB1819" i="2"/>
  <c r="Q1819" i="2"/>
  <c r="AH1819" i="2"/>
  <c r="AD1819" i="2"/>
  <c r="AC1819" i="2"/>
  <c r="AB1462" i="2"/>
  <c r="AI1462" i="2"/>
  <c r="Q1588" i="2"/>
  <c r="AH1588" i="2"/>
  <c r="AC685" i="2"/>
  <c r="AE1147" i="2"/>
  <c r="R685" i="2"/>
  <c r="V1819" i="2"/>
  <c r="AG1840" i="2"/>
  <c r="P1840" i="2"/>
  <c r="X1273" i="2"/>
  <c r="AF1987" i="2"/>
  <c r="R1987" i="2"/>
  <c r="AI1987" i="2"/>
  <c r="AC1987" i="2"/>
  <c r="P1987" i="2"/>
  <c r="T1987" i="2"/>
  <c r="S1987" i="2"/>
  <c r="AD1987" i="2"/>
  <c r="U1987" i="2"/>
  <c r="W1987" i="2"/>
  <c r="AH1987" i="2"/>
  <c r="Z1987" i="2"/>
  <c r="M1972" i="2"/>
  <c r="Q1987" i="2"/>
  <c r="V1987" i="2"/>
  <c r="AB1987" i="2"/>
  <c r="AG1987" i="2"/>
  <c r="AA1987" i="2"/>
  <c r="Y1987" i="2"/>
  <c r="AE1987" i="2"/>
  <c r="J936" i="2"/>
  <c r="M928" i="2"/>
  <c r="T664" i="2"/>
  <c r="R664" i="2"/>
  <c r="AI664" i="2"/>
  <c r="V664" i="2"/>
  <c r="AC664" i="2"/>
  <c r="AE664" i="2"/>
  <c r="AH664" i="2"/>
  <c r="AA664" i="2"/>
  <c r="U664" i="2"/>
  <c r="W664" i="2"/>
  <c r="Q664" i="2"/>
  <c r="AB664" i="2"/>
  <c r="Z664" i="2"/>
  <c r="P664" i="2"/>
  <c r="Y664" i="2"/>
  <c r="AD664" i="2"/>
  <c r="M649" i="2"/>
  <c r="X664" i="2"/>
  <c r="S664" i="2"/>
  <c r="AF664" i="2"/>
  <c r="AG664" i="2"/>
  <c r="T1672" i="2"/>
  <c r="V1672" i="2"/>
  <c r="X2113" i="2"/>
  <c r="T1483" i="2"/>
  <c r="AA622" i="2"/>
  <c r="AE622" i="2"/>
  <c r="U1861" i="2"/>
  <c r="AA1861" i="2"/>
  <c r="J138" i="2"/>
  <c r="M130" i="2"/>
  <c r="Z643" i="2"/>
  <c r="AH1735" i="2"/>
  <c r="AB1777" i="2"/>
  <c r="W853" i="2"/>
  <c r="Z1483" i="2"/>
  <c r="U1735" i="2"/>
  <c r="AI2092" i="2"/>
  <c r="Y2092" i="2"/>
  <c r="AA2092" i="2"/>
  <c r="P2092" i="2"/>
  <c r="Z2092" i="2"/>
  <c r="AH2092" i="2"/>
  <c r="M2077" i="2"/>
  <c r="X2092" i="2"/>
  <c r="S2092" i="2"/>
  <c r="V2092" i="2"/>
  <c r="AG2092" i="2"/>
  <c r="AD2092" i="2"/>
  <c r="Q2092" i="2"/>
  <c r="W2092" i="2"/>
  <c r="AF2092" i="2"/>
  <c r="T2092" i="2"/>
  <c r="AC2092" i="2"/>
  <c r="U2092" i="2"/>
  <c r="R2092" i="2"/>
  <c r="AB2092" i="2"/>
  <c r="AE2092" i="2"/>
  <c r="M1810" i="2"/>
  <c r="M1411" i="2"/>
  <c r="AF1840" i="2"/>
  <c r="Q1840" i="2"/>
  <c r="M1804" i="2"/>
  <c r="M1831" i="2"/>
  <c r="Z1735" i="2"/>
  <c r="AE1735" i="2"/>
  <c r="T832" i="2"/>
  <c r="M817" i="2"/>
  <c r="Y832" i="2"/>
  <c r="X832" i="2"/>
  <c r="P832" i="2"/>
  <c r="R832" i="2"/>
  <c r="AI832" i="2"/>
  <c r="V832" i="2"/>
  <c r="AE832" i="2"/>
  <c r="AH832" i="2"/>
  <c r="Z832" i="2"/>
  <c r="U832" i="2"/>
  <c r="AG832" i="2"/>
  <c r="AD832" i="2"/>
  <c r="W832" i="2"/>
  <c r="AA832" i="2"/>
  <c r="S832" i="2"/>
  <c r="AF832" i="2"/>
  <c r="AC832" i="2"/>
  <c r="AB832" i="2"/>
  <c r="Q832" i="2"/>
  <c r="AI433" i="2"/>
  <c r="Q433" i="2"/>
  <c r="AE433" i="2"/>
  <c r="M418" i="2"/>
  <c r="V433" i="2"/>
  <c r="AA433" i="2"/>
  <c r="AC433" i="2"/>
  <c r="X433" i="2"/>
  <c r="U433" i="2"/>
  <c r="Z433" i="2"/>
  <c r="AF433" i="2"/>
  <c r="R433" i="2"/>
  <c r="AD433" i="2"/>
  <c r="P433" i="2"/>
  <c r="W433" i="2"/>
  <c r="Y433" i="2"/>
  <c r="AG433" i="2"/>
  <c r="T433" i="2"/>
  <c r="AB433" i="2"/>
  <c r="S433" i="2"/>
  <c r="AH433" i="2"/>
  <c r="T2113" i="2"/>
  <c r="P643" i="2"/>
  <c r="AF1777" i="2"/>
  <c r="AC1483" i="2"/>
  <c r="P1483" i="2"/>
  <c r="AI1735" i="2"/>
  <c r="T1021" i="2"/>
  <c r="M1006" i="2"/>
  <c r="AA685" i="2"/>
  <c r="M1447" i="2"/>
  <c r="Q685" i="2"/>
  <c r="Y1588" i="2"/>
  <c r="U1588" i="2"/>
  <c r="AA370" i="2"/>
  <c r="V370" i="2"/>
  <c r="S370" i="2"/>
  <c r="X370" i="2"/>
  <c r="Q370" i="2"/>
  <c r="Y370" i="2"/>
  <c r="W370" i="2"/>
  <c r="AG370" i="2"/>
  <c r="AC370" i="2"/>
  <c r="AB370" i="2"/>
  <c r="AI370" i="2"/>
  <c r="T370" i="2"/>
  <c r="AF370" i="2"/>
  <c r="Z370" i="2"/>
  <c r="U370" i="2"/>
  <c r="AD370" i="2"/>
  <c r="P370" i="2"/>
  <c r="AH370" i="2"/>
  <c r="M355" i="2"/>
  <c r="R370" i="2"/>
  <c r="AE370" i="2"/>
  <c r="X1609" i="2"/>
  <c r="AD1609" i="2"/>
  <c r="AI1609" i="2"/>
  <c r="AB1609" i="2"/>
  <c r="P1609" i="2"/>
  <c r="AF1609" i="2"/>
  <c r="Q1609" i="2"/>
  <c r="Z1609" i="2"/>
  <c r="U1609" i="2"/>
  <c r="Y1609" i="2"/>
  <c r="V1609" i="2"/>
  <c r="AG1609" i="2"/>
  <c r="AC1609" i="2"/>
  <c r="AH1609" i="2"/>
  <c r="T1609" i="2"/>
  <c r="M1594" i="2"/>
  <c r="S1609" i="2"/>
  <c r="R1609" i="2"/>
  <c r="W1609" i="2"/>
  <c r="AA1609" i="2"/>
  <c r="AE1609" i="2"/>
  <c r="J96" i="2"/>
  <c r="M88" i="2"/>
  <c r="X853" i="2"/>
  <c r="V1420" i="2"/>
  <c r="AD1420" i="2"/>
  <c r="AH1420" i="2"/>
  <c r="T1420" i="2"/>
  <c r="AG1420" i="2"/>
  <c r="U1420" i="2"/>
  <c r="M1405" i="2"/>
  <c r="AE1420" i="2"/>
  <c r="AB1420" i="2"/>
  <c r="S1420" i="2"/>
  <c r="AF1420" i="2"/>
  <c r="X1420" i="2"/>
  <c r="Z1420" i="2"/>
  <c r="P1420" i="2"/>
  <c r="R1420" i="2"/>
  <c r="AC1420" i="2"/>
  <c r="Q1420" i="2"/>
  <c r="AA1420" i="2"/>
  <c r="Y1420" i="2"/>
  <c r="R1840" i="2"/>
  <c r="AI1840" i="2"/>
  <c r="T1819" i="2"/>
  <c r="R1672" i="2"/>
  <c r="AF2113" i="2"/>
  <c r="AA2113" i="2"/>
  <c r="P1819" i="2"/>
  <c r="AD1861" i="2"/>
  <c r="AB1861" i="2"/>
  <c r="AI643" i="2"/>
  <c r="Z1315" i="2"/>
  <c r="Y1315" i="2"/>
  <c r="AB1315" i="2"/>
  <c r="AA1315" i="2"/>
  <c r="AC1315" i="2"/>
  <c r="T1315" i="2"/>
  <c r="AD1315" i="2"/>
  <c r="M1300" i="2"/>
  <c r="W1315" i="2"/>
  <c r="Q1315" i="2"/>
  <c r="AH1315" i="2"/>
  <c r="AE1315" i="2"/>
  <c r="AG1315" i="2"/>
  <c r="X1315" i="2"/>
  <c r="R1315" i="2"/>
  <c r="AF1315" i="2"/>
  <c r="AI1315" i="2"/>
  <c r="U1315" i="2"/>
  <c r="S1315" i="2"/>
  <c r="V1315" i="2"/>
  <c r="P1315" i="2"/>
  <c r="AE1777" i="2"/>
  <c r="V1483" i="2"/>
  <c r="X1483" i="2"/>
  <c r="Q1735" i="2"/>
  <c r="J705" i="2"/>
  <c r="M697" i="2"/>
  <c r="U748" i="2"/>
  <c r="AA748" i="2"/>
  <c r="AH748" i="2"/>
  <c r="S748" i="2"/>
  <c r="Q748" i="2"/>
  <c r="Y748" i="2"/>
  <c r="R748" i="2"/>
  <c r="AI748" i="2"/>
  <c r="X748" i="2"/>
  <c r="AC748" i="2"/>
  <c r="AE748" i="2"/>
  <c r="W748" i="2"/>
  <c r="P748" i="2"/>
  <c r="AD748" i="2"/>
  <c r="V748" i="2"/>
  <c r="AG748" i="2"/>
  <c r="AB748" i="2"/>
  <c r="Z748" i="2"/>
  <c r="AF748" i="2"/>
  <c r="T748" i="2"/>
  <c r="M733" i="2"/>
  <c r="AA1462" i="2"/>
  <c r="AE685" i="2"/>
  <c r="Z1588" i="2"/>
  <c r="T1588" i="2"/>
  <c r="J1335" i="2"/>
  <c r="M1327" i="2"/>
  <c r="T853" i="2"/>
  <c r="AF853" i="2"/>
  <c r="M1054" i="2"/>
  <c r="T1840" i="2"/>
  <c r="V1840" i="2"/>
  <c r="M1579" i="2"/>
  <c r="M844" i="2"/>
  <c r="J201" i="2"/>
  <c r="M193" i="2"/>
  <c r="M1426" i="2"/>
  <c r="AE1441" i="2"/>
  <c r="X1441" i="2"/>
  <c r="Q1441" i="2"/>
  <c r="AC1441" i="2"/>
  <c r="AA1441" i="2"/>
  <c r="W1441" i="2"/>
  <c r="AH1441" i="2"/>
  <c r="AI1441" i="2"/>
  <c r="Z1441" i="2"/>
  <c r="T1441" i="2"/>
  <c r="V1441" i="2"/>
  <c r="AF1441" i="2"/>
  <c r="R1441" i="2"/>
  <c r="AG1441" i="2"/>
  <c r="U1441" i="2"/>
  <c r="P1441" i="2"/>
  <c r="AB1441" i="2"/>
  <c r="S1441" i="2"/>
  <c r="Y1441" i="2"/>
  <c r="AD1441" i="2"/>
  <c r="AG1672" i="2"/>
  <c r="AB2113" i="2"/>
  <c r="M2098" i="2"/>
  <c r="M298" i="2"/>
  <c r="AG622" i="2"/>
  <c r="Y622" i="2"/>
  <c r="R1861" i="2"/>
  <c r="Q643" i="2"/>
  <c r="AA1777" i="2"/>
  <c r="X1777" i="2"/>
  <c r="Q1483" i="2"/>
  <c r="AE1483" i="2"/>
  <c r="AC1735" i="2"/>
  <c r="AI1420" i="2"/>
  <c r="W1420" i="2"/>
  <c r="X1840" i="2"/>
  <c r="J1041" i="2"/>
  <c r="M1033" i="2"/>
  <c r="AI895" i="2"/>
  <c r="AA895" i="2"/>
  <c r="AF895" i="2"/>
  <c r="R895" i="2"/>
  <c r="AC895" i="2"/>
  <c r="AE895" i="2"/>
  <c r="X895" i="2"/>
  <c r="S895" i="2"/>
  <c r="U895" i="2"/>
  <c r="M880" i="2"/>
  <c r="AH1147" i="2"/>
  <c r="AC1147" i="2"/>
  <c r="X1147" i="2"/>
  <c r="AD1147" i="2"/>
  <c r="Z1147" i="2"/>
  <c r="AA1147" i="2"/>
  <c r="Q1147" i="2"/>
  <c r="P1147" i="2"/>
  <c r="AG1147" i="2"/>
  <c r="Y1147" i="2"/>
  <c r="T1147" i="2"/>
  <c r="S1147" i="2"/>
  <c r="AI1147" i="2"/>
  <c r="AD1462" i="2"/>
  <c r="AI1588" i="2"/>
  <c r="AE1588" i="2"/>
  <c r="T1273" i="2"/>
  <c r="M1258" i="2"/>
  <c r="AF1273" i="2"/>
  <c r="AD1273" i="2"/>
  <c r="AE1273" i="2"/>
  <c r="AB1273" i="2"/>
  <c r="Q1273" i="2"/>
  <c r="V1273" i="2"/>
  <c r="Y1273" i="2"/>
  <c r="U1273" i="2"/>
  <c r="AC1273" i="2"/>
  <c r="P1273" i="2"/>
  <c r="AG1273" i="2"/>
  <c r="AA1273" i="2"/>
  <c r="S1273" i="2"/>
  <c r="R1273" i="2"/>
  <c r="AI1273" i="2"/>
  <c r="W1273" i="2"/>
  <c r="Z1273" i="2"/>
  <c r="AH1273" i="2"/>
  <c r="J2070" i="2"/>
  <c r="M2062" i="2"/>
  <c r="R1819" i="2"/>
  <c r="V1147" i="2"/>
  <c r="AC1063" i="2"/>
  <c r="R1063" i="2"/>
  <c r="AH1063" i="2"/>
  <c r="S1063" i="2"/>
  <c r="P1063" i="2"/>
  <c r="AI1063" i="2"/>
  <c r="AB1063" i="2"/>
  <c r="AG1063" i="2"/>
  <c r="AF1063" i="2"/>
  <c r="Q1063" i="2"/>
  <c r="AA1063" i="2"/>
  <c r="Y1063" i="2"/>
  <c r="AE1063" i="2"/>
  <c r="T1063" i="2"/>
  <c r="M1048" i="2"/>
  <c r="Z1063" i="2"/>
  <c r="X1063" i="2"/>
  <c r="AD1063" i="2"/>
  <c r="W1063" i="2"/>
  <c r="V1063" i="2"/>
  <c r="U1063" i="2"/>
  <c r="AB1840" i="2"/>
  <c r="Y1840" i="2"/>
  <c r="AF1672" i="2"/>
  <c r="P1672" i="2"/>
  <c r="J495" i="2"/>
  <c r="M487" i="2"/>
  <c r="AG2113" i="2"/>
  <c r="R2113" i="2"/>
  <c r="M1537" i="2"/>
  <c r="AI307" i="2"/>
  <c r="U307" i="2"/>
  <c r="AE307" i="2"/>
  <c r="S307" i="2"/>
  <c r="P307" i="2"/>
  <c r="AG307" i="2"/>
  <c r="X307" i="2"/>
  <c r="Z307" i="2"/>
  <c r="V307" i="2"/>
  <c r="AA307" i="2"/>
  <c r="M292" i="2"/>
  <c r="AF307" i="2"/>
  <c r="W307" i="2"/>
  <c r="AB307" i="2"/>
  <c r="AH307" i="2"/>
  <c r="R307" i="2"/>
  <c r="Y307" i="2"/>
  <c r="AD307" i="2"/>
  <c r="T307" i="2"/>
  <c r="AC307" i="2"/>
  <c r="Q307" i="2"/>
  <c r="V643" i="2"/>
  <c r="X1861" i="2"/>
  <c r="Y643" i="2"/>
  <c r="Z1777" i="2"/>
  <c r="AD1777" i="2"/>
  <c r="AA1483" i="2"/>
  <c r="J285" i="2"/>
  <c r="M277" i="2"/>
  <c r="Y1735" i="2"/>
  <c r="S643" i="2"/>
  <c r="AH244" i="2"/>
  <c r="M229" i="2"/>
  <c r="Y244" i="2"/>
  <c r="W244" i="2"/>
  <c r="Q244" i="2"/>
  <c r="AE244" i="2"/>
  <c r="AD244" i="2"/>
  <c r="AA244" i="2"/>
  <c r="AG244" i="2"/>
  <c r="AC244" i="2"/>
  <c r="Z244" i="2"/>
  <c r="X244" i="2"/>
  <c r="T244" i="2"/>
  <c r="P244" i="2"/>
  <c r="AI244" i="2"/>
  <c r="R244" i="2"/>
  <c r="S244" i="2"/>
  <c r="V244" i="2"/>
  <c r="AF244" i="2"/>
  <c r="U244" i="2"/>
  <c r="AB244" i="2"/>
  <c r="AG1462" i="2"/>
  <c r="Z1462" i="2"/>
  <c r="AF1588" i="2"/>
  <c r="W1819" i="2"/>
  <c r="V811" i="2"/>
  <c r="W811" i="2"/>
  <c r="Z811" i="2"/>
  <c r="S811" i="2"/>
  <c r="AI811" i="2"/>
  <c r="M796" i="2"/>
  <c r="AG811" i="2"/>
  <c r="R811" i="2"/>
  <c r="U811" i="2"/>
  <c r="AD811" i="2"/>
  <c r="AC811" i="2"/>
  <c r="Y811" i="2"/>
  <c r="P811" i="2"/>
  <c r="AF811" i="2"/>
  <c r="AB811" i="2"/>
  <c r="AE811" i="2"/>
  <c r="AA811" i="2"/>
  <c r="X811" i="2"/>
  <c r="Q811" i="2"/>
  <c r="AH811" i="2"/>
  <c r="T811" i="2"/>
  <c r="AE1819" i="2"/>
  <c r="AH895" i="2"/>
  <c r="AA1840" i="2"/>
  <c r="M1012" i="2"/>
  <c r="AC559" i="2"/>
  <c r="X559" i="2"/>
  <c r="Z559" i="2"/>
  <c r="R559" i="2"/>
  <c r="AF559" i="2"/>
  <c r="AA559" i="2"/>
  <c r="Y559" i="2"/>
  <c r="AH559" i="2"/>
  <c r="AD559" i="2"/>
  <c r="AG559" i="2"/>
  <c r="Q559" i="2"/>
  <c r="T559" i="2"/>
  <c r="P559" i="2"/>
  <c r="W559" i="2"/>
  <c r="V559" i="2"/>
  <c r="M544" i="2"/>
  <c r="AE559" i="2"/>
  <c r="U559" i="2"/>
  <c r="S559" i="2"/>
  <c r="AB559" i="2"/>
  <c r="AI559" i="2"/>
  <c r="AI853" i="2"/>
  <c r="T685" i="2"/>
  <c r="S1882" i="2"/>
  <c r="X1882" i="2"/>
  <c r="W1882" i="2"/>
  <c r="AH1882" i="2"/>
  <c r="Q1882" i="2"/>
  <c r="Y1882" i="2"/>
  <c r="AC1882" i="2"/>
  <c r="R1882" i="2"/>
  <c r="M1867" i="2"/>
  <c r="P1882" i="2"/>
  <c r="AI1882" i="2"/>
  <c r="V1882" i="2"/>
  <c r="AD1882" i="2"/>
  <c r="AF1882" i="2"/>
  <c r="AA1882" i="2"/>
  <c r="AE1882" i="2"/>
  <c r="U1882" i="2"/>
  <c r="AG1882" i="2"/>
  <c r="Z1882" i="2"/>
  <c r="AB1882" i="2"/>
  <c r="T1882" i="2"/>
  <c r="Z1672" i="2"/>
  <c r="X1672" i="2"/>
  <c r="X874" i="2"/>
  <c r="M859" i="2"/>
  <c r="S874" i="2"/>
  <c r="AB874" i="2"/>
  <c r="U874" i="2"/>
  <c r="AC874" i="2"/>
  <c r="R874" i="2"/>
  <c r="Q874" i="2"/>
  <c r="AE874" i="2"/>
  <c r="Z874" i="2"/>
  <c r="AD874" i="2"/>
  <c r="W874" i="2"/>
  <c r="AA874" i="2"/>
  <c r="Y874" i="2"/>
  <c r="AI874" i="2"/>
  <c r="AH874" i="2"/>
  <c r="P874" i="2"/>
  <c r="T874" i="2"/>
  <c r="AF874" i="2"/>
  <c r="V874" i="2"/>
  <c r="AG874" i="2"/>
  <c r="AH2113" i="2"/>
  <c r="U2113" i="2"/>
  <c r="M1243" i="2"/>
  <c r="AH643" i="2"/>
  <c r="M1846" i="2"/>
  <c r="AD685" i="2"/>
  <c r="AC643" i="2"/>
  <c r="Q1777" i="2"/>
  <c r="AI1777" i="2"/>
  <c r="AH1483" i="2"/>
  <c r="R1735" i="2"/>
  <c r="V1735" i="2"/>
  <c r="T916" i="2"/>
  <c r="W916" i="2"/>
  <c r="AA916" i="2"/>
  <c r="AD916" i="2"/>
  <c r="Y916" i="2"/>
  <c r="AB916" i="2"/>
  <c r="AE916" i="2"/>
  <c r="X916" i="2"/>
  <c r="Q916" i="2"/>
  <c r="V916" i="2"/>
  <c r="S916" i="2"/>
  <c r="U916" i="2"/>
  <c r="Z916" i="2"/>
  <c r="R916" i="2"/>
  <c r="AG916" i="2"/>
  <c r="AC916" i="2"/>
  <c r="AH916" i="2"/>
  <c r="P916" i="2"/>
  <c r="AI916" i="2"/>
  <c r="AF916" i="2"/>
  <c r="M901" i="2"/>
  <c r="AH412" i="2"/>
  <c r="Q412" i="2"/>
  <c r="W412" i="2"/>
  <c r="AF412" i="2"/>
  <c r="AC412" i="2"/>
  <c r="U412" i="2"/>
  <c r="AB412" i="2"/>
  <c r="Z412" i="2"/>
  <c r="S412" i="2"/>
  <c r="T412" i="2"/>
  <c r="AG412" i="2"/>
  <c r="M397" i="2"/>
  <c r="R412" i="2"/>
  <c r="AA412" i="2"/>
  <c r="X412" i="2"/>
  <c r="Y412" i="2"/>
  <c r="V412" i="2"/>
  <c r="AI412" i="2"/>
  <c r="AD412" i="2"/>
  <c r="P412" i="2"/>
  <c r="AE412" i="2"/>
  <c r="Z1819" i="2"/>
  <c r="AC1924" i="2"/>
  <c r="AD1924" i="2"/>
  <c r="Y1924" i="2"/>
  <c r="W1924" i="2"/>
  <c r="P1924" i="2"/>
  <c r="Z1924" i="2"/>
  <c r="V1924" i="2"/>
  <c r="Q1924" i="2"/>
  <c r="U1924" i="2"/>
  <c r="AA1924" i="2"/>
  <c r="T1924" i="2"/>
  <c r="M1909" i="2"/>
  <c r="R1924" i="2"/>
  <c r="S1924" i="2"/>
  <c r="AH1924" i="2"/>
  <c r="AF1924" i="2"/>
  <c r="AB1924" i="2"/>
  <c r="AI1924" i="2"/>
  <c r="AE1924" i="2"/>
  <c r="X1924" i="2"/>
  <c r="AG1924" i="2"/>
  <c r="W1462" i="2"/>
  <c r="M1138" i="2"/>
  <c r="AG1819" i="2"/>
  <c r="J1755" i="2"/>
  <c r="M1747" i="2"/>
  <c r="J117" i="2"/>
  <c r="M109" i="2"/>
  <c r="M1132" i="2"/>
  <c r="AC1021" i="2"/>
  <c r="Q1021" i="2"/>
  <c r="W1021" i="2"/>
  <c r="AA1021" i="2"/>
  <c r="AG1021" i="2"/>
  <c r="X1021" i="2"/>
  <c r="Z1021" i="2"/>
  <c r="Y1021" i="2"/>
  <c r="V1021" i="2"/>
  <c r="U1021" i="2"/>
  <c r="P1021" i="2"/>
  <c r="AH1021" i="2"/>
  <c r="AB1021" i="2"/>
  <c r="AD1021" i="2"/>
  <c r="AF1021" i="2"/>
  <c r="AE1021" i="2"/>
  <c r="R1021" i="2"/>
  <c r="AI1021" i="2"/>
  <c r="S1021" i="2"/>
  <c r="M1453" i="2"/>
  <c r="P895" i="2"/>
  <c r="S1672" i="2"/>
  <c r="W2113" i="2"/>
  <c r="M1768" i="2"/>
  <c r="P1252" i="2"/>
  <c r="Z1252" i="2"/>
  <c r="Q1252" i="2"/>
  <c r="AB1252" i="2"/>
  <c r="AG1252" i="2"/>
  <c r="Y1252" i="2"/>
  <c r="R1252" i="2"/>
  <c r="U1252" i="2"/>
  <c r="AA1252" i="2"/>
  <c r="T1252" i="2"/>
  <c r="S1252" i="2"/>
  <c r="X1252" i="2"/>
  <c r="AE1252" i="2"/>
  <c r="AH1252" i="2"/>
  <c r="W1252" i="2"/>
  <c r="V1252" i="2"/>
  <c r="AC1252" i="2"/>
  <c r="M1237" i="2"/>
  <c r="AF1252" i="2"/>
  <c r="AI1252" i="2"/>
  <c r="AD1252" i="2"/>
  <c r="M634" i="2"/>
  <c r="T1861" i="2"/>
  <c r="M1726" i="2"/>
  <c r="AE1105" i="2"/>
  <c r="S1105" i="2"/>
  <c r="AB1105" i="2"/>
  <c r="U1105" i="2"/>
  <c r="V1105" i="2"/>
  <c r="M1090" i="2"/>
  <c r="AA1105" i="2"/>
  <c r="AC1105" i="2"/>
  <c r="X1105" i="2"/>
  <c r="P1105" i="2"/>
  <c r="R1105" i="2"/>
  <c r="T1105" i="2"/>
  <c r="Y1105" i="2"/>
  <c r="AD1105" i="2"/>
  <c r="Z1105" i="2"/>
  <c r="W1105" i="2"/>
  <c r="AG1105" i="2"/>
  <c r="AF1105" i="2"/>
  <c r="AI1105" i="2"/>
  <c r="AH1105" i="2"/>
  <c r="Q1105" i="2"/>
  <c r="S1777" i="2"/>
  <c r="T1777" i="2"/>
  <c r="W1483" i="2"/>
  <c r="U20" i="2"/>
  <c r="P20" i="2"/>
  <c r="Q20" i="2"/>
  <c r="R20" i="2"/>
  <c r="Q49" i="2" l="1"/>
  <c r="Q52" i="2" s="1"/>
  <c r="Q51" i="2" s="1"/>
  <c r="H50" i="2"/>
  <c r="J50" i="2" s="1"/>
  <c r="AI1903" i="2"/>
  <c r="AC1903" i="2"/>
  <c r="M1888" i="2"/>
  <c r="AB1903" i="2"/>
  <c r="Q1903" i="2"/>
  <c r="R1903" i="2"/>
  <c r="X1903" i="2"/>
  <c r="P1903" i="2"/>
  <c r="V1903" i="2"/>
  <c r="AH1903" i="2"/>
  <c r="Y1903" i="2"/>
  <c r="AD1903" i="2"/>
  <c r="AF1903" i="2"/>
  <c r="S1903" i="2"/>
  <c r="T1903" i="2"/>
  <c r="AE1903" i="2"/>
  <c r="AA1903" i="2"/>
  <c r="U1903" i="2"/>
  <c r="Z1903" i="2"/>
  <c r="AG1903" i="2"/>
  <c r="W1903" i="2"/>
  <c r="Q265" i="2"/>
  <c r="Z265" i="2"/>
  <c r="T265" i="2"/>
  <c r="AA265" i="2"/>
  <c r="Y265" i="2"/>
  <c r="M250" i="2"/>
  <c r="R265" i="2"/>
  <c r="AF265" i="2"/>
  <c r="W265" i="2"/>
  <c r="AE265" i="2"/>
  <c r="AG265" i="2"/>
  <c r="AI265" i="2"/>
  <c r="X265" i="2"/>
  <c r="U265" i="2"/>
  <c r="AC265" i="2"/>
  <c r="AH265" i="2"/>
  <c r="S265" i="2"/>
  <c r="P265" i="2"/>
  <c r="V265" i="2"/>
  <c r="AD265" i="2"/>
  <c r="AB265" i="2"/>
  <c r="AI496" i="2"/>
  <c r="W496" i="2"/>
  <c r="AA496" i="2"/>
  <c r="AB496" i="2"/>
  <c r="R496" i="2"/>
  <c r="P496" i="2"/>
  <c r="Z496" i="2"/>
  <c r="AC496" i="2"/>
  <c r="AH496" i="2"/>
  <c r="AD496" i="2"/>
  <c r="M481" i="2"/>
  <c r="AG496" i="2"/>
  <c r="X496" i="2"/>
  <c r="Q496" i="2"/>
  <c r="Y496" i="2"/>
  <c r="V496" i="2"/>
  <c r="AF496" i="2"/>
  <c r="AE496" i="2"/>
  <c r="S496" i="2"/>
  <c r="U496" i="2"/>
  <c r="T496" i="2"/>
  <c r="R1168" i="2"/>
  <c r="V1168" i="2"/>
  <c r="AD1168" i="2"/>
  <c r="AF1168" i="2"/>
  <c r="W1168" i="2"/>
  <c r="U1168" i="2"/>
  <c r="AI1168" i="2"/>
  <c r="AB1168" i="2"/>
  <c r="Q1168" i="2"/>
  <c r="AG1168" i="2"/>
  <c r="M1153" i="2"/>
  <c r="P1168" i="2"/>
  <c r="AC1168" i="2"/>
  <c r="Y1168" i="2"/>
  <c r="AH1168" i="2"/>
  <c r="AE1168" i="2"/>
  <c r="AA1168" i="2"/>
  <c r="S1168" i="2"/>
  <c r="Z1168" i="2"/>
  <c r="X1168" i="2"/>
  <c r="T1168" i="2"/>
  <c r="AD937" i="2"/>
  <c r="P937" i="2"/>
  <c r="S937" i="2"/>
  <c r="AF937" i="2"/>
  <c r="V937" i="2"/>
  <c r="M922" i="2"/>
  <c r="AG937" i="2"/>
  <c r="AB937" i="2"/>
  <c r="R937" i="2"/>
  <c r="AH937" i="2"/>
  <c r="Q937" i="2"/>
  <c r="T937" i="2"/>
  <c r="X937" i="2"/>
  <c r="AE937" i="2"/>
  <c r="AA937" i="2"/>
  <c r="AI937" i="2"/>
  <c r="U937" i="2"/>
  <c r="W937" i="2"/>
  <c r="AC937" i="2"/>
  <c r="Z937" i="2"/>
  <c r="Y937" i="2"/>
  <c r="Z1714" i="2"/>
  <c r="AC1714" i="2"/>
  <c r="P1714" i="2"/>
  <c r="M1699" i="2"/>
  <c r="T1714" i="2"/>
  <c r="AA1714" i="2"/>
  <c r="R1714" i="2"/>
  <c r="S1714" i="2"/>
  <c r="AH1714" i="2"/>
  <c r="X1714" i="2"/>
  <c r="W1714" i="2"/>
  <c r="AG1714" i="2"/>
  <c r="AB1714" i="2"/>
  <c r="AI1714" i="2"/>
  <c r="U1714" i="2"/>
  <c r="Y1714" i="2"/>
  <c r="Q1714" i="2"/>
  <c r="AD1714" i="2"/>
  <c r="AE1714" i="2"/>
  <c r="V1714" i="2"/>
  <c r="AF1714" i="2"/>
  <c r="R790" i="2"/>
  <c r="S790" i="2"/>
  <c r="AB790" i="2"/>
  <c r="Q790" i="2"/>
  <c r="T790" i="2"/>
  <c r="U790" i="2"/>
  <c r="M775" i="2"/>
  <c r="Z790" i="2"/>
  <c r="AI790" i="2"/>
  <c r="AG790" i="2"/>
  <c r="AC790" i="2"/>
  <c r="V790" i="2"/>
  <c r="AD790" i="2"/>
  <c r="AA790" i="2"/>
  <c r="P790" i="2"/>
  <c r="AH790" i="2"/>
  <c r="AF790" i="2"/>
  <c r="Y790" i="2"/>
  <c r="W790" i="2"/>
  <c r="AE790" i="2"/>
  <c r="X790" i="2"/>
  <c r="M271" i="2"/>
  <c r="X286" i="2"/>
  <c r="Z286" i="2"/>
  <c r="Q286" i="2"/>
  <c r="AB286" i="2"/>
  <c r="V286" i="2"/>
  <c r="AD286" i="2"/>
  <c r="W286" i="2"/>
  <c r="AH286" i="2"/>
  <c r="AE286" i="2"/>
  <c r="AF286" i="2"/>
  <c r="AG286" i="2"/>
  <c r="U286" i="2"/>
  <c r="Y286" i="2"/>
  <c r="S286" i="2"/>
  <c r="P286" i="2"/>
  <c r="T286" i="2"/>
  <c r="AI286" i="2"/>
  <c r="AA286" i="2"/>
  <c r="R286" i="2"/>
  <c r="AC286" i="2"/>
  <c r="W181" i="2"/>
  <c r="AC181" i="2"/>
  <c r="Y181" i="2"/>
  <c r="P181" i="2"/>
  <c r="R181" i="2"/>
  <c r="AD181" i="2"/>
  <c r="T181" i="2"/>
  <c r="S181" i="2"/>
  <c r="M166" i="2"/>
  <c r="AH181" i="2"/>
  <c r="Z181" i="2"/>
  <c r="V181" i="2"/>
  <c r="AE181" i="2"/>
  <c r="AG181" i="2"/>
  <c r="AF181" i="2"/>
  <c r="Q181" i="2"/>
  <c r="AB181" i="2"/>
  <c r="AA181" i="2"/>
  <c r="U181" i="2"/>
  <c r="AI181" i="2"/>
  <c r="X181" i="2"/>
  <c r="M1783" i="2"/>
  <c r="P1798" i="2"/>
  <c r="AB1798" i="2"/>
  <c r="V1798" i="2"/>
  <c r="Q1798" i="2"/>
  <c r="S1798" i="2"/>
  <c r="AI1798" i="2"/>
  <c r="R1798" i="2"/>
  <c r="AH1798" i="2"/>
  <c r="T1798" i="2"/>
  <c r="AE1798" i="2"/>
  <c r="AA1798" i="2"/>
  <c r="AF1798" i="2"/>
  <c r="X1798" i="2"/>
  <c r="AC1798" i="2"/>
  <c r="U1798" i="2"/>
  <c r="AD1798" i="2"/>
  <c r="Y1798" i="2"/>
  <c r="W1798" i="2"/>
  <c r="Z1798" i="2"/>
  <c r="AG1798" i="2"/>
  <c r="S2071" i="2"/>
  <c r="X2071" i="2"/>
  <c r="M2056" i="2"/>
  <c r="AE2071" i="2"/>
  <c r="AB2071" i="2"/>
  <c r="T2071" i="2"/>
  <c r="AA2071" i="2"/>
  <c r="Q2071" i="2"/>
  <c r="AI2071" i="2"/>
  <c r="R2071" i="2"/>
  <c r="Z2071" i="2"/>
  <c r="V2071" i="2"/>
  <c r="P2071" i="2"/>
  <c r="AG2071" i="2"/>
  <c r="AF2071" i="2"/>
  <c r="AH2071" i="2"/>
  <c r="W2071" i="2"/>
  <c r="U2071" i="2"/>
  <c r="Y2071" i="2"/>
  <c r="AD2071" i="2"/>
  <c r="AC2071" i="2"/>
  <c r="AH1042" i="2"/>
  <c r="AI1042" i="2"/>
  <c r="S1042" i="2"/>
  <c r="R1042" i="2"/>
  <c r="AE1042" i="2"/>
  <c r="Y1042" i="2"/>
  <c r="P1042" i="2"/>
  <c r="U1042" i="2"/>
  <c r="AF1042" i="2"/>
  <c r="T1042" i="2"/>
  <c r="V1042" i="2"/>
  <c r="W1042" i="2"/>
  <c r="AA1042" i="2"/>
  <c r="Q1042" i="2"/>
  <c r="M1027" i="2"/>
  <c r="AB1042" i="2"/>
  <c r="AD1042" i="2"/>
  <c r="Z1042" i="2"/>
  <c r="AG1042" i="2"/>
  <c r="AC1042" i="2"/>
  <c r="X1042" i="2"/>
  <c r="S1336" i="2"/>
  <c r="AC1336" i="2"/>
  <c r="AA1336" i="2"/>
  <c r="AH1336" i="2"/>
  <c r="AF1336" i="2"/>
  <c r="AB1336" i="2"/>
  <c r="AD1336" i="2"/>
  <c r="Q1336" i="2"/>
  <c r="X1336" i="2"/>
  <c r="U1336" i="2"/>
  <c r="W1336" i="2"/>
  <c r="AG1336" i="2"/>
  <c r="M1321" i="2"/>
  <c r="AE1336" i="2"/>
  <c r="AI1336" i="2"/>
  <c r="R1336" i="2"/>
  <c r="Y1336" i="2"/>
  <c r="T1336" i="2"/>
  <c r="Z1336" i="2"/>
  <c r="P1336" i="2"/>
  <c r="V1336" i="2"/>
  <c r="M82" i="2"/>
  <c r="AD97" i="2"/>
  <c r="AI97" i="2"/>
  <c r="Z97" i="2"/>
  <c r="AA97" i="2"/>
  <c r="U97" i="2"/>
  <c r="Q97" i="2"/>
  <c r="R97" i="2"/>
  <c r="AC97" i="2"/>
  <c r="P97" i="2"/>
  <c r="T97" i="2"/>
  <c r="AB97" i="2"/>
  <c r="V97" i="2"/>
  <c r="AF97" i="2"/>
  <c r="X97" i="2"/>
  <c r="S97" i="2"/>
  <c r="AE97" i="2"/>
  <c r="AG97" i="2"/>
  <c r="W97" i="2"/>
  <c r="AH97" i="2"/>
  <c r="Y97" i="2"/>
  <c r="R118" i="2"/>
  <c r="AG118" i="2"/>
  <c r="V118" i="2"/>
  <c r="AA118" i="2"/>
  <c r="X118" i="2"/>
  <c r="T118" i="2"/>
  <c r="AH118" i="2"/>
  <c r="M103" i="2"/>
  <c r="Z118" i="2"/>
  <c r="AD118" i="2"/>
  <c r="AF118" i="2"/>
  <c r="W118" i="2"/>
  <c r="AB118" i="2"/>
  <c r="Y118" i="2"/>
  <c r="U118" i="2"/>
  <c r="P118" i="2"/>
  <c r="S118" i="2"/>
  <c r="Q118" i="2"/>
  <c r="AC118" i="2"/>
  <c r="AE118" i="2"/>
  <c r="AI118" i="2"/>
  <c r="AF1231" i="2"/>
  <c r="AI1231" i="2"/>
  <c r="U1231" i="2"/>
  <c r="AD1231" i="2"/>
  <c r="Q1231" i="2"/>
  <c r="AC1231" i="2"/>
  <c r="AB1231" i="2"/>
  <c r="X1231" i="2"/>
  <c r="S1231" i="2"/>
  <c r="R1231" i="2"/>
  <c r="AG1231" i="2"/>
  <c r="AH1231" i="2"/>
  <c r="P1231" i="2"/>
  <c r="V1231" i="2"/>
  <c r="Z1231" i="2"/>
  <c r="T1231" i="2"/>
  <c r="AA1231" i="2"/>
  <c r="AE1231" i="2"/>
  <c r="M1216" i="2"/>
  <c r="Y1231" i="2"/>
  <c r="W1231" i="2"/>
  <c r="AA139" i="2"/>
  <c r="AI139" i="2"/>
  <c r="AF139" i="2"/>
  <c r="AC139" i="2"/>
  <c r="T139" i="2"/>
  <c r="Q139" i="2"/>
  <c r="AD139" i="2"/>
  <c r="AB139" i="2"/>
  <c r="U139" i="2"/>
  <c r="W139" i="2"/>
  <c r="Z139" i="2"/>
  <c r="AH139" i="2"/>
  <c r="M124" i="2"/>
  <c r="R139" i="2"/>
  <c r="AG139" i="2"/>
  <c r="V139" i="2"/>
  <c r="S139" i="2"/>
  <c r="X139" i="2"/>
  <c r="P139" i="2"/>
  <c r="Y139" i="2"/>
  <c r="AE139" i="2"/>
  <c r="S538" i="2"/>
  <c r="AI538" i="2"/>
  <c r="AA538" i="2"/>
  <c r="Q538" i="2"/>
  <c r="Z538" i="2"/>
  <c r="AE538" i="2"/>
  <c r="Y538" i="2"/>
  <c r="AC538" i="2"/>
  <c r="P538" i="2"/>
  <c r="U538" i="2"/>
  <c r="X538" i="2"/>
  <c r="W538" i="2"/>
  <c r="R538" i="2"/>
  <c r="AF538" i="2"/>
  <c r="V538" i="2"/>
  <c r="AB538" i="2"/>
  <c r="T538" i="2"/>
  <c r="M523" i="2"/>
  <c r="AG538" i="2"/>
  <c r="AD538" i="2"/>
  <c r="AH538" i="2"/>
  <c r="AE1756" i="2"/>
  <c r="AD1756" i="2"/>
  <c r="AI1756" i="2"/>
  <c r="AF1756" i="2"/>
  <c r="Z1756" i="2"/>
  <c r="AA1756" i="2"/>
  <c r="AH1756" i="2"/>
  <c r="M1741" i="2"/>
  <c r="R1756" i="2"/>
  <c r="X1756" i="2"/>
  <c r="S1756" i="2"/>
  <c r="AC1756" i="2"/>
  <c r="V1756" i="2"/>
  <c r="P1756" i="2"/>
  <c r="W1756" i="2"/>
  <c r="Q1756" i="2"/>
  <c r="AB1756" i="2"/>
  <c r="AG1756" i="2"/>
  <c r="Y1756" i="2"/>
  <c r="U1756" i="2"/>
  <c r="T1756" i="2"/>
  <c r="AI202" i="2"/>
  <c r="Y202" i="2"/>
  <c r="S202" i="2"/>
  <c r="U202" i="2"/>
  <c r="T202" i="2"/>
  <c r="AA202" i="2"/>
  <c r="AC202" i="2"/>
  <c r="AG202" i="2"/>
  <c r="AF202" i="2"/>
  <c r="Z202" i="2"/>
  <c r="V202" i="2"/>
  <c r="P202" i="2"/>
  <c r="AH202" i="2"/>
  <c r="R202" i="2"/>
  <c r="Q202" i="2"/>
  <c r="M187" i="2"/>
  <c r="AD202" i="2"/>
  <c r="X202" i="2"/>
  <c r="AE202" i="2"/>
  <c r="W202" i="2"/>
  <c r="AB202" i="2"/>
  <c r="Y706" i="2"/>
  <c r="T706" i="2"/>
  <c r="AH706" i="2"/>
  <c r="U706" i="2"/>
  <c r="AI706" i="2"/>
  <c r="Z706" i="2"/>
  <c r="AG706" i="2"/>
  <c r="X706" i="2"/>
  <c r="W706" i="2"/>
  <c r="P706" i="2"/>
  <c r="Q706" i="2"/>
  <c r="M691" i="2"/>
  <c r="AE706" i="2"/>
  <c r="AB706" i="2"/>
  <c r="AF706" i="2"/>
  <c r="AA706" i="2"/>
  <c r="R706" i="2"/>
  <c r="S706" i="2"/>
  <c r="AC706" i="2"/>
  <c r="V706" i="2"/>
  <c r="AD706" i="2"/>
  <c r="V20" i="2"/>
  <c r="R52" i="2" l="1"/>
  <c r="R51" i="2" s="1"/>
  <c r="P52" i="2"/>
  <c r="I50" i="2"/>
  <c r="P51" i="2"/>
  <c r="B5" i="12"/>
  <c r="E3" i="12"/>
  <c r="H52" i="2" l="1"/>
  <c r="J52" i="2" s="1"/>
  <c r="R54" i="2"/>
  <c r="R53" i="2" s="1"/>
  <c r="I52" i="2"/>
  <c r="Q54" i="2"/>
  <c r="Q53" i="2" s="1"/>
  <c r="P54" i="2"/>
  <c r="S20" i="2"/>
  <c r="T20" i="2"/>
  <c r="Z20" i="2"/>
  <c r="AA20" i="2"/>
  <c r="AB20" i="2"/>
  <c r="AC20" i="2"/>
  <c r="AD20" i="2"/>
  <c r="AE20" i="2"/>
  <c r="AF20" i="2"/>
  <c r="AG20" i="2"/>
  <c r="AH20" i="2"/>
  <c r="AI20" i="2"/>
  <c r="P53" i="2" l="1"/>
  <c r="I54" i="2" s="1"/>
  <c r="H54" i="2"/>
  <c r="E3" i="11"/>
  <c r="B5" i="11"/>
  <c r="C5" i="11" s="1"/>
  <c r="P104" i="10"/>
  <c r="P105" i="10"/>
  <c r="J54" i="2" l="1"/>
  <c r="M46" i="2"/>
  <c r="M45" i="2"/>
  <c r="M42" i="2" s="1"/>
  <c r="M36" i="2" s="1"/>
  <c r="D15" i="2"/>
  <c r="V55" i="2" l="1"/>
  <c r="T55" i="2"/>
  <c r="X55" i="2"/>
  <c r="AD55" i="2"/>
  <c r="AI55" i="2"/>
  <c r="U55" i="2"/>
  <c r="AC55" i="2"/>
  <c r="R55" i="2"/>
  <c r="AA55" i="2"/>
  <c r="AE55" i="2"/>
  <c r="S55" i="2"/>
  <c r="P55" i="2"/>
  <c r="AB55" i="2"/>
  <c r="AH55" i="2"/>
  <c r="Z55" i="2"/>
  <c r="AF55" i="2"/>
  <c r="AG55" i="2"/>
  <c r="Q55" i="2"/>
  <c r="M40" i="2"/>
  <c r="Y55" i="2"/>
  <c r="W55" i="2"/>
  <c r="D16" i="2"/>
  <c r="D17" i="2" s="1"/>
  <c r="D18" i="2" s="1"/>
  <c r="D19" i="2" s="1"/>
  <c r="D20" i="2" s="1"/>
  <c r="D21" i="2" s="1"/>
  <c r="D22" i="2" s="1"/>
  <c r="D23" i="2" s="1"/>
  <c r="D24" i="2" s="1"/>
  <c r="D25" i="2" s="1"/>
  <c r="D26" i="2" s="1"/>
  <c r="D27" i="2" s="1"/>
  <c r="D28" i="2" s="1"/>
  <c r="D29" i="2" s="1"/>
  <c r="D30" i="2" s="1"/>
  <c r="D31" i="2" s="1"/>
  <c r="D32" i="2" s="1"/>
  <c r="D33" i="2" s="1"/>
  <c r="D34" i="2" s="1"/>
  <c r="C16" i="2"/>
  <c r="H15" i="2"/>
  <c r="H16" i="2"/>
  <c r="B16" i="2"/>
  <c r="B17" i="2" l="1"/>
  <c r="B18" i="2" s="1"/>
  <c r="H21" i="2"/>
  <c r="M30" i="2"/>
  <c r="M29" i="2"/>
  <c r="M22" i="2"/>
  <c r="M28" i="2"/>
  <c r="M27" i="2"/>
  <c r="Y20" i="2"/>
  <c r="B19" i="2" l="1"/>
  <c r="B20" i="2" s="1"/>
  <c r="W20" i="2"/>
  <c r="X20" i="2"/>
  <c r="M18"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B37" i="2" l="1"/>
  <c r="B38" i="2" s="1"/>
  <c r="J36" i="2"/>
  <c r="H36" i="2"/>
  <c r="C36" i="2"/>
  <c r="C37" i="2" s="1"/>
  <c r="C38" i="2" s="1"/>
  <c r="H37" i="2"/>
  <c r="B39" i="2"/>
  <c r="B40" i="2"/>
  <c r="C21" i="2"/>
  <c r="C22" i="2" s="1"/>
  <c r="C23" i="2" s="1"/>
  <c r="C24" i="2" s="1"/>
  <c r="C25" i="2" s="1"/>
  <c r="C26" i="2" s="1"/>
  <c r="C27" i="2" s="1"/>
  <c r="C28" i="2" s="1"/>
  <c r="C29" i="2" s="1"/>
  <c r="C30" i="2" s="1"/>
  <c r="C31" i="2" s="1"/>
  <c r="C32" i="2" s="1"/>
  <c r="C33" i="2" s="1"/>
  <c r="C34" i="2" s="1"/>
  <c r="E40" i="2" l="1"/>
  <c r="D36"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H25" i="2"/>
  <c r="J25" i="2" s="1"/>
  <c r="P24" i="2"/>
  <c r="C57" i="2" l="1"/>
  <c r="H57" i="2"/>
  <c r="J57" i="2"/>
  <c r="B58" i="2"/>
  <c r="B59" i="2" s="1"/>
  <c r="H58" i="2"/>
  <c r="D37" i="2"/>
  <c r="D38" i="2" s="1"/>
  <c r="D39" i="2" s="1"/>
  <c r="D40" i="2" s="1"/>
  <c r="D41" i="2" s="1"/>
  <c r="D42" i="2" s="1"/>
  <c r="D43" i="2" s="1"/>
  <c r="D44" i="2" s="1"/>
  <c r="D45" i="2" s="1"/>
  <c r="D46" i="2" s="1"/>
  <c r="D47" i="2" s="1"/>
  <c r="D48" i="2" s="1"/>
  <c r="D49" i="2" s="1"/>
  <c r="D50" i="2" s="1"/>
  <c r="D51" i="2" s="1"/>
  <c r="D52" i="2" s="1"/>
  <c r="D53" i="2" s="1"/>
  <c r="D54" i="2" s="1"/>
  <c r="D55" i="2" s="1"/>
  <c r="E37" i="2"/>
  <c r="R27" i="2"/>
  <c r="R26" i="2" s="1"/>
  <c r="S27" i="2"/>
  <c r="S26" i="2" s="1"/>
  <c r="P27" i="2"/>
  <c r="Q27" i="2"/>
  <c r="Q26" i="2" s="1"/>
  <c r="I25" i="2"/>
  <c r="B60" i="2" l="1"/>
  <c r="B61" i="2"/>
  <c r="D57" i="2"/>
  <c r="C58" i="2"/>
  <c r="C59" i="2" s="1"/>
  <c r="E61" i="2"/>
  <c r="H27" i="2"/>
  <c r="J27" i="2" s="1"/>
  <c r="P26" i="2"/>
  <c r="S29" i="2" s="1"/>
  <c r="S28" i="2" s="1"/>
  <c r="M59" i="2" l="1"/>
  <c r="M76" i="2" s="1"/>
  <c r="M60" i="2"/>
  <c r="B62" i="2"/>
  <c r="B63" i="2" s="1"/>
  <c r="B64" i="2" s="1"/>
  <c r="B65" i="2" s="1"/>
  <c r="B66" i="2" s="1"/>
  <c r="B67" i="2" s="1"/>
  <c r="B68" i="2" s="1"/>
  <c r="B69" i="2" s="1"/>
  <c r="B70" i="2" s="1"/>
  <c r="B71" i="2" s="1"/>
  <c r="B72" i="2" s="1"/>
  <c r="B73" i="2" s="1"/>
  <c r="B74" i="2" s="1"/>
  <c r="B75" i="2" s="1"/>
  <c r="B76" i="2" s="1"/>
  <c r="B78"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Q29" i="2"/>
  <c r="Q28" i="2" s="1"/>
  <c r="R29" i="2"/>
  <c r="R28" i="2" s="1"/>
  <c r="I27" i="2"/>
  <c r="P29" i="2"/>
  <c r="P28" i="2" s="1"/>
  <c r="C78" i="2" l="1"/>
  <c r="H78" i="2"/>
  <c r="J78" i="2"/>
  <c r="B79" i="2"/>
  <c r="B80" i="2" s="1"/>
  <c r="H79" i="2"/>
  <c r="Q31" i="2"/>
  <c r="Q30" i="2" s="1"/>
  <c r="S31" i="2"/>
  <c r="S30" i="2" s="1"/>
  <c r="R31" i="2"/>
  <c r="R30" i="2" s="1"/>
  <c r="P31" i="2"/>
  <c r="P30" i="2" s="1"/>
  <c r="I29" i="2"/>
  <c r="H29" i="2"/>
  <c r="J29" i="2" s="1"/>
  <c r="B82" i="2" l="1"/>
  <c r="B81" i="2"/>
  <c r="C79" i="2"/>
  <c r="C80" i="2" s="1"/>
  <c r="D78" i="2"/>
  <c r="E82" i="2"/>
  <c r="Q33" i="2"/>
  <c r="Q32" i="2" s="1"/>
  <c r="S33" i="2"/>
  <c r="S32" i="2" s="1"/>
  <c r="R33" i="2"/>
  <c r="R32" i="2" s="1"/>
  <c r="P33" i="2"/>
  <c r="I31" i="2"/>
  <c r="H31" i="2"/>
  <c r="J31" i="2" s="1"/>
  <c r="B83" i="2" l="1"/>
  <c r="B84" i="2" s="1"/>
  <c r="B85" i="2" s="1"/>
  <c r="B86" i="2" s="1"/>
  <c r="B87" i="2" s="1"/>
  <c r="B88" i="2" s="1"/>
  <c r="B89" i="2" s="1"/>
  <c r="B90" i="2" s="1"/>
  <c r="B91" i="2" s="1"/>
  <c r="B92" i="2" s="1"/>
  <c r="B93" i="2" s="1"/>
  <c r="B94" i="2" s="1"/>
  <c r="B95" i="2" s="1"/>
  <c r="B96" i="2" s="1"/>
  <c r="B97" i="2" s="1"/>
  <c r="B99" i="2" s="1"/>
  <c r="M81" i="2"/>
  <c r="M80" i="2"/>
  <c r="M97" i="2" s="1"/>
  <c r="C82" i="2"/>
  <c r="C83" i="2" s="1"/>
  <c r="C84" i="2" s="1"/>
  <c r="C85" i="2" s="1"/>
  <c r="C86" i="2" s="1"/>
  <c r="C87" i="2" s="1"/>
  <c r="C88" i="2" s="1"/>
  <c r="C89" i="2" s="1"/>
  <c r="C90" i="2" s="1"/>
  <c r="C91" i="2" s="1"/>
  <c r="C92" i="2" s="1"/>
  <c r="C93" i="2" s="1"/>
  <c r="C94" i="2" s="1"/>
  <c r="C95" i="2" s="1"/>
  <c r="C96" i="2" s="1"/>
  <c r="C97" i="2" s="1"/>
  <c r="C81" i="2"/>
  <c r="D79" i="2"/>
  <c r="D80" i="2" s="1"/>
  <c r="D81" i="2" s="1"/>
  <c r="D82" i="2" s="1"/>
  <c r="D83" i="2" s="1"/>
  <c r="D84" i="2" s="1"/>
  <c r="D85" i="2" s="1"/>
  <c r="D86" i="2" s="1"/>
  <c r="D87" i="2" s="1"/>
  <c r="D88" i="2" s="1"/>
  <c r="D89" i="2" s="1"/>
  <c r="D90" i="2" s="1"/>
  <c r="D91" i="2" s="1"/>
  <c r="D92" i="2" s="1"/>
  <c r="D93" i="2" s="1"/>
  <c r="D94" i="2" s="1"/>
  <c r="D95" i="2" s="1"/>
  <c r="D96" i="2" s="1"/>
  <c r="D97" i="2" s="1"/>
  <c r="E79" i="2"/>
  <c r="H33" i="2"/>
  <c r="P32" i="2"/>
  <c r="B100" i="2" l="1"/>
  <c r="B101" i="2" s="1"/>
  <c r="C99" i="2"/>
  <c r="H99" i="2"/>
  <c r="J99" i="2"/>
  <c r="H100" i="2"/>
  <c r="J33" i="2"/>
  <c r="P34" i="2" s="1"/>
  <c r="I33" i="2"/>
  <c r="M24" i="2" s="1"/>
  <c r="M21" i="2" s="1"/>
  <c r="M25" i="2"/>
  <c r="C100" i="2" l="1"/>
  <c r="C101" i="2" s="1"/>
  <c r="D99" i="2"/>
  <c r="E103" i="2"/>
  <c r="B103" i="2"/>
  <c r="B102" i="2"/>
  <c r="M19" i="2"/>
  <c r="M15" i="2"/>
  <c r="T34" i="2"/>
  <c r="AE34" i="2"/>
  <c r="AH34" i="2"/>
  <c r="W34" i="2"/>
  <c r="AB34" i="2"/>
  <c r="AD34" i="2"/>
  <c r="U34" i="2"/>
  <c r="S34" i="2"/>
  <c r="AF34" i="2"/>
  <c r="Z34" i="2"/>
  <c r="AA34" i="2"/>
  <c r="AG34" i="2"/>
  <c r="AC34" i="2"/>
  <c r="V34" i="2"/>
  <c r="Y34" i="2"/>
  <c r="X34" i="2"/>
  <c r="AI34" i="2"/>
  <c r="R34" i="2"/>
  <c r="Q34" i="2"/>
  <c r="M17" i="2"/>
  <c r="C102" i="2" l="1"/>
  <c r="C103" i="2"/>
  <c r="C104" i="2" s="1"/>
  <c r="C105" i="2" s="1"/>
  <c r="C106" i="2" s="1"/>
  <c r="C107" i="2" s="1"/>
  <c r="C108" i="2" s="1"/>
  <c r="C109" i="2" s="1"/>
  <c r="C110" i="2" s="1"/>
  <c r="C111" i="2" s="1"/>
  <c r="C112" i="2" s="1"/>
  <c r="C113" i="2" s="1"/>
  <c r="C114" i="2" s="1"/>
  <c r="C115" i="2" s="1"/>
  <c r="C116" i="2" s="1"/>
  <c r="C117" i="2" s="1"/>
  <c r="C118" i="2" s="1"/>
  <c r="M102" i="2"/>
  <c r="M101" i="2"/>
  <c r="M118" i="2" s="1"/>
  <c r="B104" i="2"/>
  <c r="B105" i="2" s="1"/>
  <c r="B106" i="2" s="1"/>
  <c r="B107" i="2" s="1"/>
  <c r="B108" i="2" s="1"/>
  <c r="B109" i="2" s="1"/>
  <c r="B110" i="2" s="1"/>
  <c r="B111" i="2" s="1"/>
  <c r="B112" i="2" s="1"/>
  <c r="B113" i="2" s="1"/>
  <c r="B114" i="2" s="1"/>
  <c r="B115" i="2" s="1"/>
  <c r="B116" i="2" s="1"/>
  <c r="B117" i="2" s="1"/>
  <c r="B118" i="2" s="1"/>
  <c r="B120"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M34" i="2"/>
  <c r="B121" i="2" l="1"/>
  <c r="B122" i="2" s="1"/>
  <c r="H121" i="2"/>
  <c r="C120" i="2"/>
  <c r="H120" i="2"/>
  <c r="J120" i="2"/>
  <c r="C5" i="12"/>
  <c r="B6" i="12" s="1"/>
  <c r="C6" i="12" s="1"/>
  <c r="B7" i="12" s="1"/>
  <c r="B6" i="11"/>
  <c r="C121" i="2" l="1"/>
  <c r="C122" i="2" s="1"/>
  <c r="E124" i="2"/>
  <c r="D120" i="2"/>
  <c r="B124" i="2"/>
  <c r="B123" i="2"/>
  <c r="C6" i="11"/>
  <c r="C7" i="12"/>
  <c r="B8" i="12" s="1"/>
  <c r="M123" i="2" l="1"/>
  <c r="B125" i="2"/>
  <c r="B126" i="2" s="1"/>
  <c r="B127" i="2" s="1"/>
  <c r="B128" i="2" s="1"/>
  <c r="B129" i="2" s="1"/>
  <c r="B130" i="2" s="1"/>
  <c r="B131" i="2" s="1"/>
  <c r="B132" i="2" s="1"/>
  <c r="B133" i="2" s="1"/>
  <c r="B134" i="2" s="1"/>
  <c r="B135" i="2" s="1"/>
  <c r="B136" i="2" s="1"/>
  <c r="B137" i="2" s="1"/>
  <c r="B138" i="2" s="1"/>
  <c r="B139" i="2" s="1"/>
  <c r="B141" i="2" s="1"/>
  <c r="M122" i="2"/>
  <c r="M139"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C8" i="12"/>
  <c r="G6" i="11"/>
  <c r="I6" i="11"/>
  <c r="L6" i="11"/>
  <c r="B7" i="11"/>
  <c r="F6" i="11"/>
  <c r="H6" i="11"/>
  <c r="B142" i="2" l="1"/>
  <c r="B143" i="2" s="1"/>
  <c r="H142" i="2"/>
  <c r="H141" i="2"/>
  <c r="J141" i="2"/>
  <c r="C141" i="2"/>
  <c r="B9" i="12"/>
  <c r="C7" i="11"/>
  <c r="C142" i="2" l="1"/>
  <c r="C143" i="2" s="1"/>
  <c r="E145" i="2"/>
  <c r="D141" i="2"/>
  <c r="B145" i="2"/>
  <c r="B144" i="2"/>
  <c r="F7" i="11"/>
  <c r="I7" i="11"/>
  <c r="L7" i="11"/>
  <c r="G7" i="11"/>
  <c r="H7" i="11"/>
  <c r="B8" i="11"/>
  <c r="D142" i="2" l="1"/>
  <c r="D143" i="2" s="1"/>
  <c r="D144" i="2" s="1"/>
  <c r="D145" i="2" s="1"/>
  <c r="D146" i="2" s="1"/>
  <c r="D147" i="2" s="1"/>
  <c r="D148" i="2" s="1"/>
  <c r="D149" i="2" s="1"/>
  <c r="D150" i="2" s="1"/>
  <c r="D151" i="2" s="1"/>
  <c r="D152" i="2" s="1"/>
  <c r="D153" i="2" s="1"/>
  <c r="D154" i="2" s="1"/>
  <c r="D155" i="2" s="1"/>
  <c r="D156" i="2" s="1"/>
  <c r="D157" i="2" s="1"/>
  <c r="D158" i="2" s="1"/>
  <c r="D159" i="2" s="1"/>
  <c r="D160" i="2" s="1"/>
  <c r="E142" i="2"/>
  <c r="M144" i="2"/>
  <c r="B146" i="2"/>
  <c r="B147" i="2" s="1"/>
  <c r="B148" i="2" s="1"/>
  <c r="B149" i="2" s="1"/>
  <c r="B150" i="2" s="1"/>
  <c r="B151" i="2" s="1"/>
  <c r="B152" i="2" s="1"/>
  <c r="B153" i="2" s="1"/>
  <c r="B154" i="2" s="1"/>
  <c r="B155" i="2" s="1"/>
  <c r="B156" i="2" s="1"/>
  <c r="B157" i="2" s="1"/>
  <c r="B158" i="2" s="1"/>
  <c r="B159" i="2" s="1"/>
  <c r="B160" i="2" s="1"/>
  <c r="B162" i="2" s="1"/>
  <c r="M143" i="2"/>
  <c r="M160" i="2" s="1"/>
  <c r="C145" i="2"/>
  <c r="C146" i="2" s="1"/>
  <c r="C147" i="2" s="1"/>
  <c r="C148" i="2" s="1"/>
  <c r="C149" i="2" s="1"/>
  <c r="C150" i="2" s="1"/>
  <c r="C151" i="2" s="1"/>
  <c r="C152" i="2" s="1"/>
  <c r="C153" i="2" s="1"/>
  <c r="C154" i="2" s="1"/>
  <c r="C155" i="2" s="1"/>
  <c r="C156" i="2" s="1"/>
  <c r="C157" i="2" s="1"/>
  <c r="C158" i="2" s="1"/>
  <c r="C159" i="2" s="1"/>
  <c r="C160" i="2" s="1"/>
  <c r="C144" i="2"/>
  <c r="G8" i="12"/>
  <c r="C8" i="11"/>
  <c r="H163" i="2" l="1"/>
  <c r="C162" i="2"/>
  <c r="H162" i="2"/>
  <c r="J162" i="2"/>
  <c r="B163" i="2"/>
  <c r="B164" i="2" s="1"/>
  <c r="L8" i="11"/>
  <c r="G8" i="11"/>
  <c r="B9" i="11"/>
  <c r="E166" i="2" l="1"/>
  <c r="D162" i="2"/>
  <c r="C163" i="2"/>
  <c r="C164" i="2" s="1"/>
  <c r="B165" i="2"/>
  <c r="B166" i="2"/>
  <c r="D6" i="11"/>
  <c r="D6" i="12"/>
  <c r="D7" i="11"/>
  <c r="D7" i="12"/>
  <c r="D5" i="11"/>
  <c r="D8" i="12"/>
  <c r="E8" i="12" s="1"/>
  <c r="D5" i="12"/>
  <c r="D8" i="11"/>
  <c r="E8" i="11" s="1"/>
  <c r="E16" i="2"/>
  <c r="M164" i="2" l="1"/>
  <c r="M181" i="2" s="1"/>
  <c r="B167" i="2"/>
  <c r="B168" i="2" s="1"/>
  <c r="B169" i="2" s="1"/>
  <c r="B170" i="2" s="1"/>
  <c r="B171" i="2" s="1"/>
  <c r="B172" i="2" s="1"/>
  <c r="B173" i="2" s="1"/>
  <c r="B174" i="2" s="1"/>
  <c r="B175" i="2" s="1"/>
  <c r="B176" i="2" s="1"/>
  <c r="B177" i="2" s="1"/>
  <c r="B178" i="2" s="1"/>
  <c r="B179" i="2" s="1"/>
  <c r="B180" i="2" s="1"/>
  <c r="B181" i="2" s="1"/>
  <c r="B183"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H184" i="2" l="1"/>
  <c r="C183" i="2"/>
  <c r="J183" i="2"/>
  <c r="B184" i="2"/>
  <c r="B185" i="2" s="1"/>
  <c r="H183" i="2"/>
  <c r="E187" i="2" l="1"/>
  <c r="C184" i="2"/>
  <c r="C185" i="2" s="1"/>
  <c r="D183" i="2"/>
  <c r="B187" i="2"/>
  <c r="B186" i="2"/>
  <c r="M185" i="2" l="1"/>
  <c r="M202" i="2" s="1"/>
  <c r="B188" i="2"/>
  <c r="M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C187" i="2"/>
  <c r="C188" i="2" s="1"/>
  <c r="C189" i="2" s="1"/>
  <c r="C190" i="2" s="1"/>
  <c r="C191" i="2" s="1"/>
  <c r="C192" i="2" s="1"/>
  <c r="C193" i="2" s="1"/>
  <c r="C194" i="2" s="1"/>
  <c r="C195" i="2" s="1"/>
  <c r="C196" i="2" s="1"/>
  <c r="C197" i="2" s="1"/>
  <c r="C198" i="2" s="1"/>
  <c r="C199" i="2" s="1"/>
  <c r="C200" i="2" s="1"/>
  <c r="C201" i="2" s="1"/>
  <c r="C202" i="2" s="1"/>
  <c r="C186" i="2"/>
  <c r="B189" i="2" l="1"/>
  <c r="B190" i="2" s="1"/>
  <c r="B191" i="2" s="1"/>
  <c r="B192" i="2" s="1"/>
  <c r="B193" i="2" s="1"/>
  <c r="B194" i="2" s="1"/>
  <c r="B195" i="2" s="1"/>
  <c r="B196" i="2" s="1"/>
  <c r="B197" i="2" s="1"/>
  <c r="B198" i="2" s="1"/>
  <c r="B199" i="2" s="1"/>
  <c r="B200" i="2" s="1"/>
  <c r="B201" i="2" s="1"/>
  <c r="B202" i="2" s="1"/>
  <c r="B204" i="2" s="1"/>
  <c r="H205" i="2" s="1"/>
  <c r="B205" i="2" l="1"/>
  <c r="B206" i="2" s="1"/>
  <c r="B207" i="2" s="1"/>
  <c r="J204" i="2"/>
  <c r="H204" i="2"/>
  <c r="C204" i="2"/>
  <c r="E208" i="2" s="1"/>
  <c r="B208" i="2" l="1"/>
  <c r="M206" i="2" s="1"/>
  <c r="M223" i="2" s="1"/>
  <c r="C205" i="2"/>
  <c r="C206" i="2" s="1"/>
  <c r="C207" i="2" s="1"/>
  <c r="D204" i="2"/>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l="1"/>
  <c r="B211" i="2" s="1"/>
  <c r="B212" i="2" s="1"/>
  <c r="B213" i="2" s="1"/>
  <c r="B214" i="2" s="1"/>
  <c r="B215" i="2" s="1"/>
  <c r="B216" i="2" s="1"/>
  <c r="B217" i="2" s="1"/>
  <c r="B218" i="2" s="1"/>
  <c r="B219" i="2" s="1"/>
  <c r="B220" i="2" s="1"/>
  <c r="B221" i="2" s="1"/>
  <c r="B222" i="2" s="1"/>
  <c r="B223" i="2" s="1"/>
  <c r="B225" i="2" s="1"/>
  <c r="C225" i="2" s="1"/>
  <c r="J225" i="2" l="1"/>
  <c r="B226" i="2"/>
  <c r="B227" i="2" s="1"/>
  <c r="B228" i="2" s="1"/>
  <c r="H225" i="2"/>
  <c r="H226" i="2"/>
  <c r="E229" i="2"/>
  <c r="D225" i="2"/>
  <c r="C226" i="2"/>
  <c r="C227" i="2" s="1"/>
  <c r="B229" i="2" l="1"/>
  <c r="C229" i="2"/>
  <c r="C230" i="2" s="1"/>
  <c r="C231" i="2" s="1"/>
  <c r="C232" i="2" s="1"/>
  <c r="C233" i="2" s="1"/>
  <c r="C234" i="2" s="1"/>
  <c r="C235" i="2" s="1"/>
  <c r="C236" i="2" s="1"/>
  <c r="C237" i="2" s="1"/>
  <c r="C238" i="2" s="1"/>
  <c r="C239" i="2" s="1"/>
  <c r="C240" i="2" s="1"/>
  <c r="C241" i="2" s="1"/>
  <c r="C242" i="2" s="1"/>
  <c r="C243" i="2" s="1"/>
  <c r="C244" i="2" s="1"/>
  <c r="C228" i="2"/>
  <c r="E226" i="2"/>
  <c r="D226" i="2"/>
  <c r="D227" i="2" s="1"/>
  <c r="D228" i="2" s="1"/>
  <c r="D229" i="2" s="1"/>
  <c r="D230" i="2" s="1"/>
  <c r="D231" i="2" s="1"/>
  <c r="D232" i="2" s="1"/>
  <c r="D233" i="2" s="1"/>
  <c r="D234" i="2" s="1"/>
  <c r="D235" i="2" s="1"/>
  <c r="D236" i="2" s="1"/>
  <c r="D237" i="2" s="1"/>
  <c r="D238" i="2" s="1"/>
  <c r="D239" i="2" s="1"/>
  <c r="D240" i="2" s="1"/>
  <c r="D241" i="2" s="1"/>
  <c r="D242" i="2" s="1"/>
  <c r="D243" i="2" s="1"/>
  <c r="D244" i="2" s="1"/>
  <c r="M227" i="2"/>
  <c r="M244" i="2" s="1"/>
  <c r="M228" i="2"/>
  <c r="B230" i="2"/>
  <c r="B231" i="2" l="1"/>
  <c r="B232" i="2" s="1"/>
  <c r="B233" i="2" s="1"/>
  <c r="B234" i="2" s="1"/>
  <c r="B235" i="2" s="1"/>
  <c r="B236" i="2" s="1"/>
  <c r="B237" i="2" s="1"/>
  <c r="B238" i="2" s="1"/>
  <c r="B239" i="2" s="1"/>
  <c r="B240" i="2" s="1"/>
  <c r="B241" i="2" s="1"/>
  <c r="B242" i="2" s="1"/>
  <c r="B243" i="2" s="1"/>
  <c r="B244" i="2" s="1"/>
  <c r="B246" i="2" s="1"/>
  <c r="C246" i="2" s="1"/>
  <c r="H246" i="2" l="1"/>
  <c r="H247" i="2"/>
  <c r="J246" i="2"/>
  <c r="B247" i="2"/>
  <c r="B248" i="2" s="1"/>
  <c r="B249" i="2" s="1"/>
  <c r="C247" i="2"/>
  <c r="C248" i="2" s="1"/>
  <c r="D246" i="2"/>
  <c r="E250" i="2"/>
  <c r="B250" i="2" l="1"/>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50" i="2"/>
  <c r="C251" i="2" s="1"/>
  <c r="C252" i="2" s="1"/>
  <c r="C253" i="2" s="1"/>
  <c r="C254" i="2" s="1"/>
  <c r="C255" i="2" s="1"/>
  <c r="C256" i="2" s="1"/>
  <c r="C257" i="2" s="1"/>
  <c r="C258" i="2" s="1"/>
  <c r="C259" i="2" s="1"/>
  <c r="C260" i="2" s="1"/>
  <c r="C261" i="2" s="1"/>
  <c r="C262" i="2" s="1"/>
  <c r="C263" i="2" s="1"/>
  <c r="C264" i="2" s="1"/>
  <c r="C265" i="2" s="1"/>
  <c r="C249" i="2"/>
  <c r="B251" i="2"/>
  <c r="B252" i="2" s="1"/>
  <c r="B253" i="2" s="1"/>
  <c r="B254" i="2" s="1"/>
  <c r="B255" i="2" s="1"/>
  <c r="B256" i="2" s="1"/>
  <c r="B257" i="2" s="1"/>
  <c r="B258" i="2" s="1"/>
  <c r="B259" i="2" s="1"/>
  <c r="B260" i="2" s="1"/>
  <c r="B261" i="2" s="1"/>
  <c r="B262" i="2" s="1"/>
  <c r="B263" i="2" s="1"/>
  <c r="B264" i="2" s="1"/>
  <c r="B265" i="2" s="1"/>
  <c r="B267" i="2" s="1"/>
  <c r="M248" i="2"/>
  <c r="M265" i="2" s="1"/>
  <c r="M249" i="2"/>
  <c r="B268" i="2" l="1"/>
  <c r="B269" i="2" s="1"/>
  <c r="H268" i="2"/>
  <c r="H267" i="2"/>
  <c r="J267" i="2"/>
  <c r="C267" i="2"/>
  <c r="C268" i="2" l="1"/>
  <c r="C269" i="2" s="1"/>
  <c r="E271" i="2"/>
  <c r="D267" i="2"/>
  <c r="B271" i="2"/>
  <c r="B270" i="2"/>
  <c r="M270" i="2" l="1"/>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J288" i="2" l="1"/>
  <c r="B289" i="2"/>
  <c r="B290" i="2" s="1"/>
  <c r="H289" i="2"/>
  <c r="C288" i="2"/>
  <c r="H288" i="2"/>
  <c r="C289" i="2" l="1"/>
  <c r="C290" i="2" s="1"/>
  <c r="E292" i="2"/>
  <c r="D288" i="2"/>
  <c r="B292" i="2"/>
  <c r="B291" i="2"/>
  <c r="M291" i="2" l="1"/>
  <c r="B293" i="2"/>
  <c r="B294" i="2" s="1"/>
  <c r="B295" i="2" s="1"/>
  <c r="B296" i="2" s="1"/>
  <c r="B297" i="2" s="1"/>
  <c r="B298" i="2" s="1"/>
  <c r="B299" i="2" s="1"/>
  <c r="B300" i="2" s="1"/>
  <c r="B301" i="2" s="1"/>
  <c r="B302" i="2" s="1"/>
  <c r="B303" i="2" s="1"/>
  <c r="B304" i="2" s="1"/>
  <c r="B305" i="2" s="1"/>
  <c r="B306" i="2" s="1"/>
  <c r="B307" i="2" s="1"/>
  <c r="B309" i="2" s="1"/>
  <c r="M290" i="2"/>
  <c r="M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C309" i="2" l="1"/>
  <c r="H309" i="2"/>
  <c r="B310" i="2"/>
  <c r="B311" i="2" s="1"/>
  <c r="J309" i="2"/>
  <c r="H310" i="2"/>
  <c r="B312" i="2" l="1"/>
  <c r="B313" i="2"/>
  <c r="D309" i="2"/>
  <c r="C310" i="2"/>
  <c r="C311" i="2" s="1"/>
  <c r="E313" i="2"/>
  <c r="C312" i="2" l="1"/>
  <c r="C313" i="2"/>
  <c r="C314" i="2" s="1"/>
  <c r="C315" i="2" s="1"/>
  <c r="C316" i="2" s="1"/>
  <c r="C317" i="2" s="1"/>
  <c r="C318" i="2" s="1"/>
  <c r="C319" i="2" s="1"/>
  <c r="C320" i="2" s="1"/>
  <c r="C321" i="2" s="1"/>
  <c r="C322" i="2" s="1"/>
  <c r="C323" i="2" s="1"/>
  <c r="C324" i="2" s="1"/>
  <c r="C325" i="2" s="1"/>
  <c r="C326" i="2" s="1"/>
  <c r="C327" i="2" s="1"/>
  <c r="C328"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H331" i="2" l="1"/>
  <c r="C330" i="2"/>
  <c r="J330" i="2"/>
  <c r="H330" i="2"/>
  <c r="B331" i="2"/>
  <c r="B332" i="2" s="1"/>
  <c r="B333" i="2" l="1"/>
  <c r="B334" i="2"/>
  <c r="E334" i="2"/>
  <c r="D330" i="2"/>
  <c r="C331" i="2"/>
  <c r="C332" i="2" s="1"/>
  <c r="C333" i="2" l="1"/>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M332" i="2"/>
  <c r="M349" i="2" s="1"/>
  <c r="M333" i="2"/>
  <c r="B335" i="2"/>
  <c r="B336" i="2" s="1"/>
  <c r="B337" i="2" s="1"/>
  <c r="B338" i="2" s="1"/>
  <c r="B339" i="2" s="1"/>
  <c r="B340" i="2" s="1"/>
  <c r="B341" i="2" s="1"/>
  <c r="B342" i="2" s="1"/>
  <c r="B343" i="2" s="1"/>
  <c r="B344" i="2" s="1"/>
  <c r="B345" i="2" s="1"/>
  <c r="B346" i="2" s="1"/>
  <c r="B347" i="2" s="1"/>
  <c r="B348" i="2" s="1"/>
  <c r="B349" i="2" s="1"/>
  <c r="B351" i="2" s="1"/>
  <c r="H352" i="2" l="1"/>
  <c r="C351" i="2"/>
  <c r="J351" i="2"/>
  <c r="H351" i="2"/>
  <c r="B352" i="2"/>
  <c r="B353" i="2" s="1"/>
  <c r="B354" i="2" l="1"/>
  <c r="B355" i="2"/>
  <c r="E355" i="2"/>
  <c r="D351" i="2"/>
  <c r="C352" i="2"/>
  <c r="C353" i="2" s="1"/>
  <c r="C354" i="2" l="1"/>
  <c r="C355" i="2"/>
  <c r="C356" i="2" s="1"/>
  <c r="C357" i="2" s="1"/>
  <c r="C358" i="2" s="1"/>
  <c r="C359" i="2" s="1"/>
  <c r="C360" i="2" s="1"/>
  <c r="C361" i="2" s="1"/>
  <c r="C362" i="2" s="1"/>
  <c r="C363" i="2" s="1"/>
  <c r="C364" i="2" s="1"/>
  <c r="C365" i="2" s="1"/>
  <c r="C366" i="2" s="1"/>
  <c r="C367" i="2" s="1"/>
  <c r="C368" i="2" s="1"/>
  <c r="C369" i="2" s="1"/>
  <c r="C370" i="2" s="1"/>
  <c r="E352" i="2"/>
  <c r="D352" i="2"/>
  <c r="D353" i="2" s="1"/>
  <c r="D354" i="2" s="1"/>
  <c r="D355" i="2" s="1"/>
  <c r="D356" i="2" s="1"/>
  <c r="D357" i="2" s="1"/>
  <c r="D358" i="2" s="1"/>
  <c r="D359" i="2" s="1"/>
  <c r="D360" i="2" s="1"/>
  <c r="D361" i="2" s="1"/>
  <c r="D362" i="2" s="1"/>
  <c r="D363" i="2" s="1"/>
  <c r="D364" i="2" s="1"/>
  <c r="D365" i="2" s="1"/>
  <c r="D366" i="2" s="1"/>
  <c r="D367" i="2" s="1"/>
  <c r="D368" i="2" s="1"/>
  <c r="D369" i="2" s="1"/>
  <c r="D370" i="2" s="1"/>
  <c r="B356" i="2"/>
  <c r="B357" i="2" s="1"/>
  <c r="B358" i="2" s="1"/>
  <c r="B359" i="2" s="1"/>
  <c r="B360" i="2" s="1"/>
  <c r="B361" i="2" s="1"/>
  <c r="B362" i="2" s="1"/>
  <c r="B363" i="2" s="1"/>
  <c r="B364" i="2" s="1"/>
  <c r="B365" i="2" s="1"/>
  <c r="B366" i="2" s="1"/>
  <c r="B367" i="2" s="1"/>
  <c r="B368" i="2" s="1"/>
  <c r="B369" i="2" s="1"/>
  <c r="B370" i="2" s="1"/>
  <c r="B372" i="2" s="1"/>
  <c r="M354" i="2"/>
  <c r="M353" i="2"/>
  <c r="M370" i="2" s="1"/>
  <c r="J372" i="2" l="1"/>
  <c r="B373" i="2"/>
  <c r="B374" i="2" s="1"/>
  <c r="H373" i="2"/>
  <c r="C372" i="2"/>
  <c r="H372" i="2"/>
  <c r="C373" i="2" l="1"/>
  <c r="C374" i="2" s="1"/>
  <c r="E376" i="2"/>
  <c r="D372" i="2"/>
  <c r="B376" i="2"/>
  <c r="B375" i="2"/>
  <c r="M375" i="2" l="1"/>
  <c r="B377" i="2"/>
  <c r="B378" i="2" s="1"/>
  <c r="B379" i="2" s="1"/>
  <c r="B380" i="2" s="1"/>
  <c r="B381" i="2" s="1"/>
  <c r="B382" i="2" s="1"/>
  <c r="B383" i="2" s="1"/>
  <c r="B384" i="2" s="1"/>
  <c r="B385" i="2" s="1"/>
  <c r="B386" i="2" s="1"/>
  <c r="B387" i="2" s="1"/>
  <c r="B388" i="2" s="1"/>
  <c r="B389" i="2" s="1"/>
  <c r="B390" i="2" s="1"/>
  <c r="B391" i="2" s="1"/>
  <c r="B393" i="2" s="1"/>
  <c r="M374" i="2"/>
  <c r="M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J393" i="2" l="1"/>
  <c r="B394" i="2"/>
  <c r="B395" i="2" s="1"/>
  <c r="H394" i="2"/>
  <c r="H393" i="2"/>
  <c r="C393" i="2"/>
  <c r="C394" i="2" l="1"/>
  <c r="C395" i="2" s="1"/>
  <c r="E397" i="2"/>
  <c r="D393" i="2"/>
  <c r="B397" i="2"/>
  <c r="B396" i="2"/>
  <c r="M396" i="2" l="1"/>
  <c r="B398" i="2"/>
  <c r="B399" i="2" s="1"/>
  <c r="B400" i="2" s="1"/>
  <c r="B401" i="2" s="1"/>
  <c r="B402" i="2" s="1"/>
  <c r="B403" i="2" s="1"/>
  <c r="B404" i="2" s="1"/>
  <c r="B405" i="2" s="1"/>
  <c r="B406" i="2" s="1"/>
  <c r="B407" i="2" s="1"/>
  <c r="B408" i="2" s="1"/>
  <c r="B409" i="2" s="1"/>
  <c r="B410" i="2" s="1"/>
  <c r="B411" i="2" s="1"/>
  <c r="B412" i="2" s="1"/>
  <c r="B414" i="2" s="1"/>
  <c r="M395" i="2"/>
  <c r="M412" i="2" s="1"/>
  <c r="D394" i="2"/>
  <c r="D395" i="2" s="1"/>
  <c r="D396" i="2" s="1"/>
  <c r="D397" i="2" s="1"/>
  <c r="D398" i="2" s="1"/>
  <c r="D399" i="2" s="1"/>
  <c r="D400" i="2" s="1"/>
  <c r="D401" i="2" s="1"/>
  <c r="D402" i="2" s="1"/>
  <c r="D403" i="2" s="1"/>
  <c r="D404" i="2" s="1"/>
  <c r="D405" i="2" s="1"/>
  <c r="D406" i="2" s="1"/>
  <c r="D407" i="2" s="1"/>
  <c r="D408" i="2" s="1"/>
  <c r="D409" i="2" s="1"/>
  <c r="D410" i="2" s="1"/>
  <c r="D411" i="2" s="1"/>
  <c r="D412" i="2" s="1"/>
  <c r="E394" i="2"/>
  <c r="C396" i="2"/>
  <c r="C397" i="2"/>
  <c r="C398" i="2" s="1"/>
  <c r="C399" i="2" s="1"/>
  <c r="C400" i="2" s="1"/>
  <c r="C401" i="2" s="1"/>
  <c r="C402" i="2" s="1"/>
  <c r="C403" i="2" s="1"/>
  <c r="C404" i="2" s="1"/>
  <c r="C405" i="2" s="1"/>
  <c r="C406" i="2" s="1"/>
  <c r="C407" i="2" s="1"/>
  <c r="C408" i="2" s="1"/>
  <c r="C409" i="2" s="1"/>
  <c r="C410" i="2" s="1"/>
  <c r="C411" i="2" s="1"/>
  <c r="C412" i="2" s="1"/>
  <c r="B415" i="2" l="1"/>
  <c r="B416" i="2" s="1"/>
  <c r="H415" i="2"/>
  <c r="C414" i="2"/>
  <c r="J414" i="2"/>
  <c r="H414" i="2"/>
  <c r="C415" i="2" l="1"/>
  <c r="C416" i="2" s="1"/>
  <c r="E418" i="2"/>
  <c r="D414" i="2"/>
  <c r="B418" i="2"/>
  <c r="B417" i="2"/>
  <c r="M417" i="2" l="1"/>
  <c r="M416" i="2"/>
  <c r="M433" i="2" s="1"/>
  <c r="B419" i="2"/>
  <c r="B420" i="2" s="1"/>
  <c r="B421" i="2" s="1"/>
  <c r="B422" i="2" s="1"/>
  <c r="B423" i="2" s="1"/>
  <c r="B424" i="2" s="1"/>
  <c r="B425" i="2" s="1"/>
  <c r="B426" i="2" s="1"/>
  <c r="B427" i="2" s="1"/>
  <c r="B428" i="2" s="1"/>
  <c r="B429" i="2" s="1"/>
  <c r="B430" i="2" s="1"/>
  <c r="B431" i="2" s="1"/>
  <c r="B432" i="2" s="1"/>
  <c r="B433" i="2" s="1"/>
  <c r="B435"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B436" i="2" l="1"/>
  <c r="B437" i="2" s="1"/>
  <c r="H436" i="2"/>
  <c r="H435" i="2"/>
  <c r="C435" i="2"/>
  <c r="J435" i="2"/>
  <c r="E439" i="2" l="1"/>
  <c r="D435" i="2"/>
  <c r="C436" i="2"/>
  <c r="C437" i="2" s="1"/>
  <c r="B438" i="2"/>
  <c r="B439" i="2"/>
  <c r="C439" i="2" l="1"/>
  <c r="C440" i="2" s="1"/>
  <c r="C441" i="2" s="1"/>
  <c r="C442" i="2" s="1"/>
  <c r="C443" i="2" s="1"/>
  <c r="C444" i="2" s="1"/>
  <c r="C445" i="2" s="1"/>
  <c r="C446" i="2" s="1"/>
  <c r="C447" i="2" s="1"/>
  <c r="C448" i="2" s="1"/>
  <c r="C449" i="2" s="1"/>
  <c r="C450" i="2" s="1"/>
  <c r="C451" i="2" s="1"/>
  <c r="C452" i="2" s="1"/>
  <c r="C453" i="2" s="1"/>
  <c r="C454" i="2" s="1"/>
  <c r="C438" i="2"/>
  <c r="M438" i="2"/>
  <c r="B440" i="2"/>
  <c r="B441" i="2" s="1"/>
  <c r="B442" i="2" s="1"/>
  <c r="B443" i="2" s="1"/>
  <c r="B444" i="2" s="1"/>
  <c r="B445" i="2" s="1"/>
  <c r="B446" i="2" s="1"/>
  <c r="B447" i="2" s="1"/>
  <c r="B448" i="2" s="1"/>
  <c r="B449" i="2" s="1"/>
  <c r="B450" i="2" s="1"/>
  <c r="B451" i="2" s="1"/>
  <c r="B452" i="2" s="1"/>
  <c r="B453" i="2" s="1"/>
  <c r="B454" i="2" s="1"/>
  <c r="B456" i="2" s="1"/>
  <c r="M437" i="2"/>
  <c r="M454" i="2" s="1"/>
  <c r="D436" i="2"/>
  <c r="D437" i="2" s="1"/>
  <c r="D438" i="2" s="1"/>
  <c r="D439" i="2" s="1"/>
  <c r="D440" i="2" s="1"/>
  <c r="D441" i="2" s="1"/>
  <c r="D442" i="2" s="1"/>
  <c r="D443" i="2" s="1"/>
  <c r="D444" i="2" s="1"/>
  <c r="D445" i="2" s="1"/>
  <c r="D446" i="2" s="1"/>
  <c r="D447" i="2" s="1"/>
  <c r="D448" i="2" s="1"/>
  <c r="D449" i="2" s="1"/>
  <c r="D450" i="2" s="1"/>
  <c r="D451" i="2" s="1"/>
  <c r="D452" i="2" s="1"/>
  <c r="D453" i="2" s="1"/>
  <c r="D454" i="2" s="1"/>
  <c r="E436" i="2"/>
  <c r="J456" i="2" l="1"/>
  <c r="H457" i="2"/>
  <c r="C456" i="2"/>
  <c r="H456" i="2"/>
  <c r="B457" i="2"/>
  <c r="B458" i="2" s="1"/>
  <c r="B460" i="2" l="1"/>
  <c r="B459" i="2"/>
  <c r="C457" i="2"/>
  <c r="C458" i="2" s="1"/>
  <c r="E460" i="2"/>
  <c r="D456" i="2"/>
  <c r="C459" i="2" l="1"/>
  <c r="C460" i="2"/>
  <c r="C461" i="2" s="1"/>
  <c r="C462" i="2" s="1"/>
  <c r="C463" i="2" s="1"/>
  <c r="C464" i="2" s="1"/>
  <c r="C465" i="2" s="1"/>
  <c r="C466" i="2" s="1"/>
  <c r="C467" i="2" s="1"/>
  <c r="C468" i="2" s="1"/>
  <c r="C469" i="2" s="1"/>
  <c r="C470" i="2" s="1"/>
  <c r="C471" i="2" s="1"/>
  <c r="C472" i="2" s="1"/>
  <c r="C473" i="2" s="1"/>
  <c r="C474" i="2" s="1"/>
  <c r="C475" i="2" s="1"/>
  <c r="B461" i="2"/>
  <c r="B462" i="2" s="1"/>
  <c r="B463" i="2" s="1"/>
  <c r="B464" i="2" s="1"/>
  <c r="B465" i="2" s="1"/>
  <c r="B466" i="2" s="1"/>
  <c r="B467" i="2" s="1"/>
  <c r="B468" i="2" s="1"/>
  <c r="B469" i="2" s="1"/>
  <c r="B470" i="2" s="1"/>
  <c r="B471" i="2" s="1"/>
  <c r="B472" i="2" s="1"/>
  <c r="B473" i="2" s="1"/>
  <c r="B474" i="2" s="1"/>
  <c r="B475" i="2" s="1"/>
  <c r="B477" i="2" s="1"/>
  <c r="M458" i="2"/>
  <c r="M475" i="2" s="1"/>
  <c r="M459" i="2"/>
  <c r="D457" i="2"/>
  <c r="D458" i="2" s="1"/>
  <c r="D459" i="2" s="1"/>
  <c r="D460" i="2" s="1"/>
  <c r="D461" i="2" s="1"/>
  <c r="D462" i="2" s="1"/>
  <c r="D463" i="2" s="1"/>
  <c r="D464" i="2" s="1"/>
  <c r="D465" i="2" s="1"/>
  <c r="D466" i="2" s="1"/>
  <c r="D467" i="2" s="1"/>
  <c r="D468" i="2" s="1"/>
  <c r="D469" i="2" s="1"/>
  <c r="D470" i="2" s="1"/>
  <c r="D471" i="2" s="1"/>
  <c r="D472" i="2" s="1"/>
  <c r="D473" i="2" s="1"/>
  <c r="D474" i="2" s="1"/>
  <c r="D475" i="2" s="1"/>
  <c r="E457" i="2"/>
  <c r="H477" i="2" l="1"/>
  <c r="J477" i="2"/>
  <c r="B478" i="2"/>
  <c r="B479" i="2" s="1"/>
  <c r="H478" i="2"/>
  <c r="C477" i="2"/>
  <c r="C478" i="2" l="1"/>
  <c r="C479" i="2" s="1"/>
  <c r="E481" i="2"/>
  <c r="D477" i="2"/>
  <c r="B480" i="2"/>
  <c r="B481" i="2"/>
  <c r="M480" i="2" l="1"/>
  <c r="B482" i="2"/>
  <c r="B483" i="2" s="1"/>
  <c r="B484" i="2" s="1"/>
  <c r="B485" i="2" s="1"/>
  <c r="B486" i="2" s="1"/>
  <c r="B487" i="2" s="1"/>
  <c r="B488" i="2" s="1"/>
  <c r="B489" i="2" s="1"/>
  <c r="B490" i="2" s="1"/>
  <c r="B491" i="2" s="1"/>
  <c r="B492" i="2" s="1"/>
  <c r="B493" i="2" s="1"/>
  <c r="B494" i="2" s="1"/>
  <c r="B495" i="2" s="1"/>
  <c r="B496" i="2" s="1"/>
  <c r="B498" i="2" s="1"/>
  <c r="M479" i="2"/>
  <c r="M496" i="2" s="1"/>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H498" i="2" l="1"/>
  <c r="B499" i="2"/>
  <c r="B500" i="2" s="1"/>
  <c r="J498" i="2"/>
  <c r="H499" i="2"/>
  <c r="C498" i="2"/>
  <c r="D498" i="2" l="1"/>
  <c r="C499" i="2"/>
  <c r="C500" i="2" s="1"/>
  <c r="E502" i="2"/>
  <c r="B501" i="2"/>
  <c r="B502" i="2"/>
  <c r="M500" i="2" l="1"/>
  <c r="M517" i="2" s="1"/>
  <c r="M501" i="2"/>
  <c r="B503" i="2"/>
  <c r="B504" i="2" s="1"/>
  <c r="B505" i="2" s="1"/>
  <c r="B506" i="2" s="1"/>
  <c r="B507" i="2" s="1"/>
  <c r="B508" i="2" s="1"/>
  <c r="B509" i="2" s="1"/>
  <c r="B510" i="2" s="1"/>
  <c r="B511" i="2" s="1"/>
  <c r="B512" i="2" s="1"/>
  <c r="B513" i="2" s="1"/>
  <c r="B514" i="2" s="1"/>
  <c r="B515" i="2" s="1"/>
  <c r="B516" i="2" s="1"/>
  <c r="B517" i="2" s="1"/>
  <c r="B519" i="2" s="1"/>
  <c r="C502" i="2"/>
  <c r="C503" i="2" s="1"/>
  <c r="C504" i="2" s="1"/>
  <c r="C505" i="2" s="1"/>
  <c r="C506" i="2" s="1"/>
  <c r="C507" i="2" s="1"/>
  <c r="C508" i="2" s="1"/>
  <c r="C509" i="2" s="1"/>
  <c r="C510" i="2" s="1"/>
  <c r="C511" i="2" s="1"/>
  <c r="C512" i="2" s="1"/>
  <c r="C513" i="2" s="1"/>
  <c r="C514" i="2" s="1"/>
  <c r="C515" i="2" s="1"/>
  <c r="C516" i="2" s="1"/>
  <c r="C517" i="2" s="1"/>
  <c r="C501"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B520" i="2" l="1"/>
  <c r="B521" i="2" s="1"/>
  <c r="C519" i="2"/>
  <c r="H519" i="2"/>
  <c r="J519" i="2"/>
  <c r="H520" i="2"/>
  <c r="C520" i="2" l="1"/>
  <c r="C521" i="2" s="1"/>
  <c r="E523" i="2"/>
  <c r="D519" i="2"/>
  <c r="B523" i="2"/>
  <c r="B522" i="2"/>
  <c r="M522" i="2" l="1"/>
  <c r="B524" i="2"/>
  <c r="B525" i="2" s="1"/>
  <c r="B526" i="2" s="1"/>
  <c r="B527" i="2" s="1"/>
  <c r="B528" i="2" s="1"/>
  <c r="B529" i="2" s="1"/>
  <c r="B530" i="2" s="1"/>
  <c r="B531" i="2" s="1"/>
  <c r="B532" i="2" s="1"/>
  <c r="B533" i="2" s="1"/>
  <c r="B534" i="2" s="1"/>
  <c r="B535" i="2" s="1"/>
  <c r="B536" i="2" s="1"/>
  <c r="B537" i="2" s="1"/>
  <c r="B538" i="2" s="1"/>
  <c r="B540" i="2" s="1"/>
  <c r="M521" i="2"/>
  <c r="M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C523" i="2"/>
  <c r="C524" i="2" s="1"/>
  <c r="C525" i="2" s="1"/>
  <c r="C526" i="2" s="1"/>
  <c r="C527" i="2" s="1"/>
  <c r="C528" i="2" s="1"/>
  <c r="C529" i="2" s="1"/>
  <c r="C530" i="2" s="1"/>
  <c r="C531" i="2" s="1"/>
  <c r="C532" i="2" s="1"/>
  <c r="C533" i="2" s="1"/>
  <c r="C534" i="2" s="1"/>
  <c r="C535" i="2" s="1"/>
  <c r="C536" i="2" s="1"/>
  <c r="C537" i="2" s="1"/>
  <c r="C538" i="2" s="1"/>
  <c r="C522" i="2"/>
  <c r="C540" i="2" l="1"/>
  <c r="H540" i="2"/>
  <c r="J540" i="2"/>
  <c r="B541" i="2"/>
  <c r="B542" i="2" s="1"/>
  <c r="H541" i="2"/>
  <c r="B543" i="2" l="1"/>
  <c r="B544" i="2"/>
  <c r="D540" i="2"/>
  <c r="C541" i="2"/>
  <c r="C542" i="2" s="1"/>
  <c r="E544" i="2"/>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M542" i="2"/>
  <c r="M559" i="2" s="1"/>
  <c r="M543" i="2"/>
  <c r="B545" i="2"/>
  <c r="B546" i="2" s="1"/>
  <c r="B547" i="2" s="1"/>
  <c r="B548" i="2" s="1"/>
  <c r="B549" i="2" s="1"/>
  <c r="B550" i="2" s="1"/>
  <c r="B551" i="2" s="1"/>
  <c r="B552" i="2" s="1"/>
  <c r="B553" i="2" s="1"/>
  <c r="B554" i="2" s="1"/>
  <c r="B555" i="2" s="1"/>
  <c r="B556" i="2" s="1"/>
  <c r="B557" i="2" s="1"/>
  <c r="B558" i="2" s="1"/>
  <c r="B559" i="2" s="1"/>
  <c r="B561" i="2" s="1"/>
  <c r="C543" i="2"/>
  <c r="C544" i="2"/>
  <c r="C545" i="2" s="1"/>
  <c r="C546" i="2" s="1"/>
  <c r="C547" i="2" s="1"/>
  <c r="C548" i="2" s="1"/>
  <c r="C549" i="2" s="1"/>
  <c r="C550" i="2" s="1"/>
  <c r="C551" i="2" s="1"/>
  <c r="C552" i="2" s="1"/>
  <c r="C553" i="2" s="1"/>
  <c r="C554" i="2" s="1"/>
  <c r="C555" i="2" s="1"/>
  <c r="C556" i="2" s="1"/>
  <c r="C557" i="2" s="1"/>
  <c r="C558" i="2" s="1"/>
  <c r="C559" i="2" s="1"/>
  <c r="C561" i="2" l="1"/>
  <c r="H561" i="2"/>
  <c r="J561" i="2"/>
  <c r="B562" i="2"/>
  <c r="B563" i="2" s="1"/>
  <c r="H562" i="2"/>
  <c r="B564" i="2" l="1"/>
  <c r="B565" i="2"/>
  <c r="D561" i="2"/>
  <c r="C562" i="2"/>
  <c r="C563" i="2" s="1"/>
  <c r="E565" i="2"/>
  <c r="C564" i="2" l="1"/>
  <c r="C565" i="2"/>
  <c r="C566" i="2" s="1"/>
  <c r="C567" i="2" s="1"/>
  <c r="C568" i="2" s="1"/>
  <c r="C569" i="2" s="1"/>
  <c r="C570" i="2" s="1"/>
  <c r="C571" i="2" s="1"/>
  <c r="C572" i="2" s="1"/>
  <c r="C573" i="2" s="1"/>
  <c r="C574" i="2" s="1"/>
  <c r="C575" i="2" s="1"/>
  <c r="C576" i="2" s="1"/>
  <c r="C577" i="2" s="1"/>
  <c r="C578" i="2" s="1"/>
  <c r="C579" i="2" s="1"/>
  <c r="C580" i="2" s="1"/>
  <c r="M563" i="2"/>
  <c r="M580" i="2" s="1"/>
  <c r="M564"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H583" i="2" l="1"/>
  <c r="C582" i="2"/>
  <c r="H582" i="2"/>
  <c r="J582" i="2"/>
  <c r="B583" i="2"/>
  <c r="B584" i="2" s="1"/>
  <c r="B585" i="2" l="1"/>
  <c r="B586" i="2"/>
  <c r="E586" i="2"/>
  <c r="D582" i="2"/>
  <c r="C583" i="2"/>
  <c r="C584" i="2" s="1"/>
  <c r="C585" i="2" l="1"/>
  <c r="C586" i="2"/>
  <c r="C587" i="2" s="1"/>
  <c r="C588" i="2" s="1"/>
  <c r="C589" i="2" s="1"/>
  <c r="C590" i="2" s="1"/>
  <c r="C591" i="2" s="1"/>
  <c r="C592" i="2" s="1"/>
  <c r="C593" i="2" s="1"/>
  <c r="C594" i="2" s="1"/>
  <c r="C595" i="2" s="1"/>
  <c r="C596" i="2" s="1"/>
  <c r="C597" i="2" s="1"/>
  <c r="C598" i="2" s="1"/>
  <c r="C599" i="2" s="1"/>
  <c r="C600" i="2" s="1"/>
  <c r="C601" i="2" s="1"/>
  <c r="D583" i="2"/>
  <c r="D584" i="2" s="1"/>
  <c r="D585" i="2" s="1"/>
  <c r="D586" i="2" s="1"/>
  <c r="D587" i="2" s="1"/>
  <c r="D588" i="2" s="1"/>
  <c r="D589" i="2" s="1"/>
  <c r="D590" i="2" s="1"/>
  <c r="D591" i="2" s="1"/>
  <c r="D592" i="2" s="1"/>
  <c r="D593" i="2" s="1"/>
  <c r="D594" i="2" s="1"/>
  <c r="D595" i="2" s="1"/>
  <c r="D596" i="2" s="1"/>
  <c r="D597" i="2" s="1"/>
  <c r="D598" i="2" s="1"/>
  <c r="D599" i="2" s="1"/>
  <c r="D600" i="2" s="1"/>
  <c r="D601" i="2" s="1"/>
  <c r="E583" i="2"/>
  <c r="M584" i="2"/>
  <c r="M601" i="2" s="1"/>
  <c r="B587" i="2"/>
  <c r="B588" i="2" s="1"/>
  <c r="B589" i="2" s="1"/>
  <c r="B590" i="2" s="1"/>
  <c r="B591" i="2" s="1"/>
  <c r="B592" i="2" s="1"/>
  <c r="B593" i="2" s="1"/>
  <c r="B594" i="2" s="1"/>
  <c r="B595" i="2" s="1"/>
  <c r="B596" i="2" s="1"/>
  <c r="B597" i="2" s="1"/>
  <c r="B598" i="2" s="1"/>
  <c r="B599" i="2" s="1"/>
  <c r="B600" i="2" s="1"/>
  <c r="B601" i="2" s="1"/>
  <c r="B603" i="2" s="1"/>
  <c r="M585" i="2"/>
  <c r="B604" i="2" l="1"/>
  <c r="B605" i="2" s="1"/>
  <c r="H604" i="2"/>
  <c r="J603" i="2"/>
  <c r="C603" i="2"/>
  <c r="H603" i="2"/>
  <c r="C604" i="2" l="1"/>
  <c r="C605" i="2" s="1"/>
  <c r="E607" i="2"/>
  <c r="D603" i="2"/>
  <c r="B607" i="2"/>
  <c r="B606" i="2"/>
  <c r="D604" i="2" l="1"/>
  <c r="D605" i="2" s="1"/>
  <c r="D606" i="2" s="1"/>
  <c r="D607" i="2" s="1"/>
  <c r="D608" i="2" s="1"/>
  <c r="D609" i="2" s="1"/>
  <c r="D610" i="2" s="1"/>
  <c r="D611" i="2" s="1"/>
  <c r="D612" i="2" s="1"/>
  <c r="D613" i="2" s="1"/>
  <c r="D614" i="2" s="1"/>
  <c r="D615" i="2" s="1"/>
  <c r="D616" i="2" s="1"/>
  <c r="D617" i="2" s="1"/>
  <c r="D618" i="2" s="1"/>
  <c r="D619" i="2" s="1"/>
  <c r="D620" i="2" s="1"/>
  <c r="D621" i="2" s="1"/>
  <c r="D622" i="2" s="1"/>
  <c r="E604" i="2"/>
  <c r="M606" i="2"/>
  <c r="B608" i="2"/>
  <c r="B609" i="2" s="1"/>
  <c r="B610" i="2" s="1"/>
  <c r="B611" i="2" s="1"/>
  <c r="B612" i="2" s="1"/>
  <c r="B613" i="2" s="1"/>
  <c r="B614" i="2" s="1"/>
  <c r="B615" i="2" s="1"/>
  <c r="B616" i="2" s="1"/>
  <c r="B617" i="2" s="1"/>
  <c r="B618" i="2" s="1"/>
  <c r="B619" i="2" s="1"/>
  <c r="B620" i="2" s="1"/>
  <c r="B621" i="2" s="1"/>
  <c r="B622" i="2" s="1"/>
  <c r="B624" i="2" s="1"/>
  <c r="M605" i="2"/>
  <c r="M622" i="2" s="1"/>
  <c r="C607" i="2"/>
  <c r="C608" i="2" s="1"/>
  <c r="C609" i="2" s="1"/>
  <c r="C610" i="2" s="1"/>
  <c r="C611" i="2" s="1"/>
  <c r="C612" i="2" s="1"/>
  <c r="C613" i="2" s="1"/>
  <c r="C614" i="2" s="1"/>
  <c r="C615" i="2" s="1"/>
  <c r="C616" i="2" s="1"/>
  <c r="C617" i="2" s="1"/>
  <c r="C618" i="2" s="1"/>
  <c r="C619" i="2" s="1"/>
  <c r="C620" i="2" s="1"/>
  <c r="C621" i="2" s="1"/>
  <c r="C622" i="2" s="1"/>
  <c r="C606" i="2"/>
  <c r="J624" i="2" l="1"/>
  <c r="B625" i="2"/>
  <c r="B626" i="2" s="1"/>
  <c r="H625" i="2"/>
  <c r="C624" i="2"/>
  <c r="H624" i="2"/>
  <c r="C625" i="2" l="1"/>
  <c r="C626" i="2" s="1"/>
  <c r="E628" i="2"/>
  <c r="D624" i="2"/>
  <c r="B628" i="2"/>
  <c r="B627" i="2"/>
  <c r="M627" i="2" l="1"/>
  <c r="B629" i="2"/>
  <c r="B630" i="2" s="1"/>
  <c r="B631" i="2" s="1"/>
  <c r="B632" i="2" s="1"/>
  <c r="B633" i="2" s="1"/>
  <c r="B634" i="2" s="1"/>
  <c r="B635" i="2" s="1"/>
  <c r="B636" i="2" s="1"/>
  <c r="B637" i="2" s="1"/>
  <c r="B638" i="2" s="1"/>
  <c r="B639" i="2" s="1"/>
  <c r="B640" i="2" s="1"/>
  <c r="B641" i="2" s="1"/>
  <c r="B642" i="2" s="1"/>
  <c r="B643" i="2" s="1"/>
  <c r="B645" i="2" s="1"/>
  <c r="M626" i="2"/>
  <c r="M643" i="2" s="1"/>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7" i="2"/>
  <c r="C628" i="2"/>
  <c r="C629" i="2" s="1"/>
  <c r="C630" i="2" s="1"/>
  <c r="C631" i="2" s="1"/>
  <c r="C632" i="2" s="1"/>
  <c r="C633" i="2" s="1"/>
  <c r="C634" i="2" s="1"/>
  <c r="C635" i="2" s="1"/>
  <c r="C636" i="2" s="1"/>
  <c r="C637" i="2" s="1"/>
  <c r="C638" i="2" s="1"/>
  <c r="C639" i="2" s="1"/>
  <c r="C640" i="2" s="1"/>
  <c r="C641" i="2" s="1"/>
  <c r="C642" i="2" s="1"/>
  <c r="C643" i="2" s="1"/>
  <c r="H645" i="2" l="1"/>
  <c r="J645" i="2"/>
  <c r="B646" i="2"/>
  <c r="B647" i="2" s="1"/>
  <c r="C645" i="2"/>
  <c r="H646" i="2"/>
  <c r="C646" i="2" l="1"/>
  <c r="C647" i="2" s="1"/>
  <c r="E649" i="2"/>
  <c r="D645" i="2"/>
  <c r="B648" i="2"/>
  <c r="B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H666" i="2" l="1"/>
  <c r="J666" i="2"/>
  <c r="B667" i="2"/>
  <c r="B668" i="2" s="1"/>
  <c r="C666" i="2"/>
  <c r="H667" i="2"/>
  <c r="C667" i="2" l="1"/>
  <c r="C668" i="2" s="1"/>
  <c r="E670" i="2"/>
  <c r="D666" i="2"/>
  <c r="B669" i="2"/>
  <c r="B670" i="2"/>
  <c r="M669" i="2" l="1"/>
  <c r="B671" i="2"/>
  <c r="B672" i="2" s="1"/>
  <c r="B673" i="2" s="1"/>
  <c r="B674" i="2" s="1"/>
  <c r="B675" i="2" s="1"/>
  <c r="B676" i="2" s="1"/>
  <c r="B677" i="2" s="1"/>
  <c r="B678" i="2" s="1"/>
  <c r="B679" i="2" s="1"/>
  <c r="B680" i="2" s="1"/>
  <c r="B681" i="2" s="1"/>
  <c r="B682" i="2" s="1"/>
  <c r="B683" i="2" s="1"/>
  <c r="B684" i="2" s="1"/>
  <c r="B685" i="2" s="1"/>
  <c r="B687" i="2" s="1"/>
  <c r="M668" i="2"/>
  <c r="M685" i="2" s="1"/>
  <c r="C669" i="2"/>
  <c r="C670" i="2"/>
  <c r="C671" i="2" s="1"/>
  <c r="C672" i="2" s="1"/>
  <c r="C673" i="2" s="1"/>
  <c r="C674" i="2" s="1"/>
  <c r="C675" i="2" s="1"/>
  <c r="C676" i="2" s="1"/>
  <c r="C677" i="2" s="1"/>
  <c r="C678" i="2" s="1"/>
  <c r="C679" i="2" s="1"/>
  <c r="C680" i="2" s="1"/>
  <c r="C681" i="2" s="1"/>
  <c r="C682" i="2" s="1"/>
  <c r="C683" i="2" s="1"/>
  <c r="C684" i="2" s="1"/>
  <c r="C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H687" i="2" l="1"/>
  <c r="J687" i="2"/>
  <c r="B688" i="2"/>
  <c r="B689" i="2" s="1"/>
  <c r="H688" i="2"/>
  <c r="C687" i="2"/>
  <c r="D687" i="2" l="1"/>
  <c r="C688" i="2"/>
  <c r="C689" i="2" s="1"/>
  <c r="E691" i="2"/>
  <c r="B690" i="2"/>
  <c r="B691" i="2"/>
  <c r="M689" i="2" l="1"/>
  <c r="M706" i="2" s="1"/>
  <c r="M690" i="2"/>
  <c r="B692" i="2"/>
  <c r="B693" i="2" s="1"/>
  <c r="B694" i="2" s="1"/>
  <c r="B695" i="2" s="1"/>
  <c r="B696" i="2" s="1"/>
  <c r="B697" i="2" s="1"/>
  <c r="B698" i="2" s="1"/>
  <c r="B699" i="2" s="1"/>
  <c r="B700" i="2" s="1"/>
  <c r="B701" i="2" s="1"/>
  <c r="B702" i="2" s="1"/>
  <c r="B703" i="2" s="1"/>
  <c r="B704" i="2" s="1"/>
  <c r="B705" i="2" s="1"/>
  <c r="B706" i="2" s="1"/>
  <c r="B708" i="2" s="1"/>
  <c r="C690" i="2"/>
  <c r="C691" i="2"/>
  <c r="C692" i="2" s="1"/>
  <c r="C693" i="2" s="1"/>
  <c r="C694" i="2" s="1"/>
  <c r="C695" i="2" s="1"/>
  <c r="C696" i="2" s="1"/>
  <c r="C697" i="2" s="1"/>
  <c r="C698" i="2" s="1"/>
  <c r="C699" i="2" s="1"/>
  <c r="C700" i="2" s="1"/>
  <c r="C701" i="2" s="1"/>
  <c r="C702" i="2" s="1"/>
  <c r="C703" i="2" s="1"/>
  <c r="C704" i="2" s="1"/>
  <c r="C705" i="2" s="1"/>
  <c r="C706"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C708" i="2" l="1"/>
  <c r="H708" i="2"/>
  <c r="J708" i="2"/>
  <c r="B709" i="2"/>
  <c r="B710" i="2" s="1"/>
  <c r="H709" i="2"/>
  <c r="B711" i="2" l="1"/>
  <c r="B712" i="2"/>
  <c r="D708" i="2"/>
  <c r="E712" i="2"/>
  <c r="C709" i="2"/>
  <c r="C710" i="2" s="1"/>
  <c r="E709" i="2" l="1"/>
  <c r="D709" i="2"/>
  <c r="D710" i="2" s="1"/>
  <c r="D711" i="2" s="1"/>
  <c r="D712" i="2" s="1"/>
  <c r="D713" i="2" s="1"/>
  <c r="D714" i="2" s="1"/>
  <c r="D715" i="2" s="1"/>
  <c r="D716" i="2" s="1"/>
  <c r="D717" i="2" s="1"/>
  <c r="D718" i="2" s="1"/>
  <c r="D719" i="2" s="1"/>
  <c r="D720" i="2" s="1"/>
  <c r="D721" i="2" s="1"/>
  <c r="D722" i="2" s="1"/>
  <c r="D723" i="2" s="1"/>
  <c r="D724" i="2" s="1"/>
  <c r="D725" i="2" s="1"/>
  <c r="D726" i="2" s="1"/>
  <c r="D727" i="2" s="1"/>
  <c r="C711" i="2"/>
  <c r="C712" i="2"/>
  <c r="C713" i="2" s="1"/>
  <c r="C714" i="2" s="1"/>
  <c r="C715" i="2" s="1"/>
  <c r="C716" i="2" s="1"/>
  <c r="C717" i="2" s="1"/>
  <c r="C718" i="2" s="1"/>
  <c r="C719" i="2" s="1"/>
  <c r="C720" i="2" s="1"/>
  <c r="C721" i="2" s="1"/>
  <c r="C722" i="2" s="1"/>
  <c r="C723" i="2" s="1"/>
  <c r="C724" i="2" s="1"/>
  <c r="C725" i="2" s="1"/>
  <c r="C726" i="2" s="1"/>
  <c r="C727" i="2" s="1"/>
  <c r="M710" i="2"/>
  <c r="M727" i="2" s="1"/>
  <c r="M711" i="2"/>
  <c r="B713" i="2"/>
  <c r="B714" i="2" s="1"/>
  <c r="B715" i="2" s="1"/>
  <c r="B716" i="2" s="1"/>
  <c r="B717" i="2" s="1"/>
  <c r="B718" i="2" s="1"/>
  <c r="B719" i="2" s="1"/>
  <c r="B720" i="2" s="1"/>
  <c r="B721" i="2" s="1"/>
  <c r="B722" i="2" s="1"/>
  <c r="B723" i="2" s="1"/>
  <c r="B724" i="2" s="1"/>
  <c r="B725" i="2" s="1"/>
  <c r="B726" i="2" s="1"/>
  <c r="B727" i="2" s="1"/>
  <c r="B729" i="2" s="1"/>
  <c r="H729" i="2" l="1"/>
  <c r="J729" i="2"/>
  <c r="B730" i="2"/>
  <c r="B731" i="2" s="1"/>
  <c r="C729" i="2"/>
  <c r="H730" i="2"/>
  <c r="C730" i="2" l="1"/>
  <c r="C731" i="2" s="1"/>
  <c r="D729" i="2"/>
  <c r="E733" i="2"/>
  <c r="B732" i="2"/>
  <c r="B733" i="2"/>
  <c r="M732" i="2" l="1"/>
  <c r="B734" i="2"/>
  <c r="B735" i="2" s="1"/>
  <c r="B736" i="2" s="1"/>
  <c r="B737" i="2" s="1"/>
  <c r="B738" i="2" s="1"/>
  <c r="B739" i="2" s="1"/>
  <c r="B740" i="2" s="1"/>
  <c r="B741" i="2" s="1"/>
  <c r="B742" i="2" s="1"/>
  <c r="B743" i="2" s="1"/>
  <c r="B744" i="2" s="1"/>
  <c r="B745" i="2" s="1"/>
  <c r="B746" i="2" s="1"/>
  <c r="B747" i="2" s="1"/>
  <c r="B748" i="2" s="1"/>
  <c r="B750" i="2" s="1"/>
  <c r="M731" i="2"/>
  <c r="M748" i="2" s="1"/>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C774" i="2" l="1"/>
  <c r="C775" i="2"/>
  <c r="C776" i="2" s="1"/>
  <c r="C777" i="2" s="1"/>
  <c r="C778" i="2" s="1"/>
  <c r="C779" i="2" s="1"/>
  <c r="C780" i="2" s="1"/>
  <c r="C781" i="2" s="1"/>
  <c r="C782" i="2" s="1"/>
  <c r="C783" i="2" s="1"/>
  <c r="C784" i="2" s="1"/>
  <c r="C785" i="2" s="1"/>
  <c r="C786" i="2" s="1"/>
  <c r="C787" i="2" s="1"/>
  <c r="C788" i="2" s="1"/>
  <c r="C789" i="2" s="1"/>
  <c r="C790"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M773" i="2"/>
  <c r="M790" i="2" s="1"/>
  <c r="M774" i="2"/>
  <c r="B776" i="2"/>
  <c r="B777" i="2" s="1"/>
  <c r="B778" i="2" s="1"/>
  <c r="B779" i="2" s="1"/>
  <c r="B780" i="2" s="1"/>
  <c r="B781" i="2" s="1"/>
  <c r="B782" i="2" s="1"/>
  <c r="B783" i="2" s="1"/>
  <c r="B784" i="2" s="1"/>
  <c r="B785" i="2" s="1"/>
  <c r="B786" i="2" s="1"/>
  <c r="B787" i="2" s="1"/>
  <c r="B788" i="2" s="1"/>
  <c r="B789" i="2" s="1"/>
  <c r="B790" i="2" s="1"/>
  <c r="B792" i="2" s="1"/>
  <c r="C792" i="2" l="1"/>
  <c r="H792" i="2"/>
  <c r="J792" i="2"/>
  <c r="B793" i="2"/>
  <c r="B794" i="2" s="1"/>
  <c r="H793" i="2"/>
  <c r="B795" i="2" l="1"/>
  <c r="B796" i="2"/>
  <c r="D792" i="2"/>
  <c r="C793" i="2"/>
  <c r="C794" i="2" s="1"/>
  <c r="E796" i="2"/>
  <c r="M795" i="2" l="1"/>
  <c r="B797" i="2"/>
  <c r="B798" i="2" s="1"/>
  <c r="B799" i="2" s="1"/>
  <c r="B800" i="2" s="1"/>
  <c r="B801" i="2" s="1"/>
  <c r="B802" i="2" s="1"/>
  <c r="B803" i="2" s="1"/>
  <c r="B804" i="2" s="1"/>
  <c r="B805" i="2" s="1"/>
  <c r="B806" i="2" s="1"/>
  <c r="B807" i="2" s="1"/>
  <c r="B808" i="2" s="1"/>
  <c r="B809" i="2" s="1"/>
  <c r="B810" i="2" s="1"/>
  <c r="B811" i="2" s="1"/>
  <c r="B813" i="2" s="1"/>
  <c r="M794" i="2"/>
  <c r="M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795" i="2"/>
  <c r="C796" i="2"/>
  <c r="C797" i="2" s="1"/>
  <c r="C798" i="2" s="1"/>
  <c r="C799" i="2" s="1"/>
  <c r="C800" i="2" s="1"/>
  <c r="C801" i="2" s="1"/>
  <c r="C802" i="2" s="1"/>
  <c r="C803" i="2" s="1"/>
  <c r="C804" i="2" s="1"/>
  <c r="C805" i="2" s="1"/>
  <c r="C806" i="2" s="1"/>
  <c r="C807" i="2" s="1"/>
  <c r="C808" i="2" s="1"/>
  <c r="C809" i="2" s="1"/>
  <c r="C810" i="2" s="1"/>
  <c r="C811" i="2" s="1"/>
  <c r="H813" i="2" l="1"/>
  <c r="J813" i="2"/>
  <c r="H814" i="2"/>
  <c r="C813" i="2"/>
  <c r="B814" i="2"/>
  <c r="B815" i="2" s="1"/>
  <c r="B816" i="2" l="1"/>
  <c r="B817" i="2"/>
  <c r="C814" i="2"/>
  <c r="C815" i="2" s="1"/>
  <c r="D813" i="2"/>
  <c r="E817" i="2"/>
  <c r="D814" i="2" l="1"/>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M815" i="2"/>
  <c r="M832" i="2" s="1"/>
  <c r="M816" i="2"/>
  <c r="B818" i="2"/>
  <c r="B819" i="2" s="1"/>
  <c r="B820" i="2" s="1"/>
  <c r="B821" i="2" s="1"/>
  <c r="B822" i="2" s="1"/>
  <c r="B823" i="2" s="1"/>
  <c r="B824" i="2" s="1"/>
  <c r="B825" i="2" s="1"/>
  <c r="B826" i="2" s="1"/>
  <c r="B827" i="2" s="1"/>
  <c r="B828" i="2" s="1"/>
  <c r="B829" i="2" s="1"/>
  <c r="B830" i="2" s="1"/>
  <c r="B831" i="2" s="1"/>
  <c r="B832" i="2" s="1"/>
  <c r="B834" i="2" s="1"/>
  <c r="H835" i="2" l="1"/>
  <c r="C834" i="2"/>
  <c r="B835" i="2"/>
  <c r="B836" i="2" s="1"/>
  <c r="H834" i="2"/>
  <c r="J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M836" i="2"/>
  <c r="M853" i="2" s="1"/>
  <c r="M837" i="2"/>
  <c r="B839" i="2"/>
  <c r="B840" i="2" s="1"/>
  <c r="B841" i="2" s="1"/>
  <c r="B842" i="2" s="1"/>
  <c r="B843" i="2" s="1"/>
  <c r="B844" i="2" s="1"/>
  <c r="B845" i="2" s="1"/>
  <c r="B846" i="2" s="1"/>
  <c r="B847" i="2" s="1"/>
  <c r="B848" i="2" s="1"/>
  <c r="B849" i="2" s="1"/>
  <c r="B850" i="2" s="1"/>
  <c r="B851" i="2" s="1"/>
  <c r="B852" i="2" s="1"/>
  <c r="B853" i="2" s="1"/>
  <c r="B855" i="2" s="1"/>
  <c r="C855" i="2" l="1"/>
  <c r="B856" i="2"/>
  <c r="B857" i="2" s="1"/>
  <c r="H856" i="2"/>
  <c r="H855" i="2"/>
  <c r="J855" i="2"/>
  <c r="B858" i="2" l="1"/>
  <c r="B859" i="2"/>
  <c r="C856" i="2"/>
  <c r="C857" i="2" s="1"/>
  <c r="D855" i="2"/>
  <c r="E859" i="2"/>
  <c r="D856" i="2" l="1"/>
  <c r="D857" i="2" s="1"/>
  <c r="D858" i="2" s="1"/>
  <c r="D859" i="2" s="1"/>
  <c r="D860" i="2" s="1"/>
  <c r="D861" i="2" s="1"/>
  <c r="D862" i="2" s="1"/>
  <c r="D863" i="2" s="1"/>
  <c r="D864" i="2" s="1"/>
  <c r="D865" i="2" s="1"/>
  <c r="D866" i="2" s="1"/>
  <c r="D867" i="2" s="1"/>
  <c r="D868" i="2" s="1"/>
  <c r="D869" i="2" s="1"/>
  <c r="D870" i="2" s="1"/>
  <c r="D871" i="2" s="1"/>
  <c r="D872" i="2" s="1"/>
  <c r="D873" i="2" s="1"/>
  <c r="D874" i="2" s="1"/>
  <c r="E856" i="2"/>
  <c r="C859" i="2"/>
  <c r="C860" i="2" s="1"/>
  <c r="C861" i="2" s="1"/>
  <c r="C862" i="2" s="1"/>
  <c r="C863" i="2" s="1"/>
  <c r="C864" i="2" s="1"/>
  <c r="C865" i="2" s="1"/>
  <c r="C866" i="2" s="1"/>
  <c r="C867" i="2" s="1"/>
  <c r="C868" i="2" s="1"/>
  <c r="C869" i="2" s="1"/>
  <c r="C870" i="2" s="1"/>
  <c r="C871" i="2" s="1"/>
  <c r="C872" i="2" s="1"/>
  <c r="C873" i="2" s="1"/>
  <c r="C874" i="2" s="1"/>
  <c r="C858" i="2"/>
  <c r="B860" i="2"/>
  <c r="B861" i="2" s="1"/>
  <c r="B862" i="2" s="1"/>
  <c r="B863" i="2" s="1"/>
  <c r="B864" i="2" s="1"/>
  <c r="B865" i="2" s="1"/>
  <c r="B866" i="2" s="1"/>
  <c r="B867" i="2" s="1"/>
  <c r="B868" i="2" s="1"/>
  <c r="B869" i="2" s="1"/>
  <c r="B870" i="2" s="1"/>
  <c r="B871" i="2" s="1"/>
  <c r="B872" i="2" s="1"/>
  <c r="B873" i="2" s="1"/>
  <c r="B874" i="2" s="1"/>
  <c r="B876" i="2" s="1"/>
  <c r="M857" i="2"/>
  <c r="M874" i="2" s="1"/>
  <c r="M858" i="2"/>
  <c r="H877" i="2" l="1"/>
  <c r="B877" i="2"/>
  <c r="B878" i="2" s="1"/>
  <c r="C876" i="2"/>
  <c r="H876" i="2"/>
  <c r="J876" i="2"/>
  <c r="C877" i="2" l="1"/>
  <c r="C878" i="2" s="1"/>
  <c r="E880" i="2"/>
  <c r="D876" i="2"/>
  <c r="B880" i="2"/>
  <c r="B879" i="2"/>
  <c r="B881" i="2" l="1"/>
  <c r="B882" i="2" s="1"/>
  <c r="B883" i="2" s="1"/>
  <c r="B884" i="2" s="1"/>
  <c r="B885" i="2" s="1"/>
  <c r="B886" i="2" s="1"/>
  <c r="B887" i="2" s="1"/>
  <c r="B888" i="2" s="1"/>
  <c r="B889" i="2" s="1"/>
  <c r="B890" i="2" s="1"/>
  <c r="B891" i="2" s="1"/>
  <c r="B892" i="2" s="1"/>
  <c r="B893" i="2" s="1"/>
  <c r="B894" i="2" s="1"/>
  <c r="B895" i="2" s="1"/>
  <c r="B897" i="2" s="1"/>
  <c r="M878" i="2"/>
  <c r="M895" i="2" s="1"/>
  <c r="M879" i="2"/>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B898" i="2" l="1"/>
  <c r="B899" i="2" s="1"/>
  <c r="H898" i="2"/>
  <c r="C897" i="2"/>
  <c r="H897" i="2"/>
  <c r="J897" i="2"/>
  <c r="E901" i="2" l="1"/>
  <c r="D897" i="2"/>
  <c r="C898" i="2"/>
  <c r="C899" i="2" s="1"/>
  <c r="B900" i="2"/>
  <c r="B901" i="2"/>
  <c r="C900" i="2" l="1"/>
  <c r="C901" i="2"/>
  <c r="C902" i="2" s="1"/>
  <c r="C903" i="2" s="1"/>
  <c r="C904" i="2" s="1"/>
  <c r="C905" i="2" s="1"/>
  <c r="C906" i="2" s="1"/>
  <c r="C907" i="2" s="1"/>
  <c r="C908" i="2" s="1"/>
  <c r="C909" i="2" s="1"/>
  <c r="C910" i="2" s="1"/>
  <c r="C911" i="2" s="1"/>
  <c r="C912" i="2" s="1"/>
  <c r="C913" i="2" s="1"/>
  <c r="C914" i="2" s="1"/>
  <c r="C915" i="2" s="1"/>
  <c r="C916" i="2" s="1"/>
  <c r="E898" i="2"/>
  <c r="D898" i="2"/>
  <c r="D899" i="2" s="1"/>
  <c r="D900" i="2" s="1"/>
  <c r="D901" i="2" s="1"/>
  <c r="D902" i="2" s="1"/>
  <c r="D903" i="2" s="1"/>
  <c r="D904" i="2" s="1"/>
  <c r="D905" i="2" s="1"/>
  <c r="D906" i="2" s="1"/>
  <c r="D907" i="2" s="1"/>
  <c r="D908" i="2" s="1"/>
  <c r="D909" i="2" s="1"/>
  <c r="D910" i="2" s="1"/>
  <c r="D911" i="2" s="1"/>
  <c r="D912" i="2" s="1"/>
  <c r="D913" i="2" s="1"/>
  <c r="D914" i="2" s="1"/>
  <c r="D915" i="2" s="1"/>
  <c r="D916" i="2" s="1"/>
  <c r="M900" i="2"/>
  <c r="B902" i="2"/>
  <c r="B903" i="2" s="1"/>
  <c r="B904" i="2" s="1"/>
  <c r="B905" i="2" s="1"/>
  <c r="B906" i="2" s="1"/>
  <c r="B907" i="2" s="1"/>
  <c r="B908" i="2" s="1"/>
  <c r="B909" i="2" s="1"/>
  <c r="B910" i="2" s="1"/>
  <c r="B911" i="2" s="1"/>
  <c r="B912" i="2" s="1"/>
  <c r="B913" i="2" s="1"/>
  <c r="B914" i="2" s="1"/>
  <c r="B915" i="2" s="1"/>
  <c r="B916" i="2" s="1"/>
  <c r="B918" i="2" s="1"/>
  <c r="M899" i="2"/>
  <c r="M916" i="2" s="1"/>
  <c r="C918" i="2" l="1"/>
  <c r="H918" i="2"/>
  <c r="B919" i="2"/>
  <c r="B920" i="2" s="1"/>
  <c r="H919" i="2"/>
  <c r="J918" i="2"/>
  <c r="B921" i="2" l="1"/>
  <c r="B922" i="2"/>
  <c r="D918" i="2"/>
  <c r="E922" i="2"/>
  <c r="C919" i="2"/>
  <c r="C920" i="2" s="1"/>
  <c r="D919" i="2" l="1"/>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C939" i="2" l="1"/>
  <c r="J939" i="2"/>
  <c r="H939" i="2"/>
  <c r="B940" i="2"/>
  <c r="B941" i="2" s="1"/>
  <c r="H940" i="2"/>
  <c r="D939" i="2" l="1"/>
  <c r="E943" i="2"/>
  <c r="C940" i="2"/>
  <c r="C941" i="2" s="1"/>
  <c r="B942" i="2"/>
  <c r="B943" i="2"/>
  <c r="C942" i="2" l="1"/>
  <c r="C943" i="2"/>
  <c r="C944" i="2" s="1"/>
  <c r="C945" i="2" s="1"/>
  <c r="C946" i="2" s="1"/>
  <c r="C947" i="2" s="1"/>
  <c r="C948" i="2" s="1"/>
  <c r="C949" i="2" s="1"/>
  <c r="C950" i="2" s="1"/>
  <c r="C951" i="2" s="1"/>
  <c r="C952" i="2" s="1"/>
  <c r="C953" i="2" s="1"/>
  <c r="C954" i="2" s="1"/>
  <c r="C955" i="2" s="1"/>
  <c r="C956" i="2" s="1"/>
  <c r="C957" i="2" s="1"/>
  <c r="C958" i="2" s="1"/>
  <c r="M941" i="2"/>
  <c r="M958" i="2" s="1"/>
  <c r="B944" i="2"/>
  <c r="B945" i="2" s="1"/>
  <c r="B946" i="2" s="1"/>
  <c r="B947" i="2" s="1"/>
  <c r="B948" i="2" s="1"/>
  <c r="B949" i="2" s="1"/>
  <c r="B950" i="2" s="1"/>
  <c r="B951" i="2" s="1"/>
  <c r="B952" i="2" s="1"/>
  <c r="B953" i="2" s="1"/>
  <c r="B954" i="2" s="1"/>
  <c r="B955" i="2" s="1"/>
  <c r="B956" i="2" s="1"/>
  <c r="B957" i="2" s="1"/>
  <c r="B958" i="2" s="1"/>
  <c r="B960" i="2" s="1"/>
  <c r="M942" i="2"/>
  <c r="D940" i="2"/>
  <c r="D941" i="2" s="1"/>
  <c r="D942" i="2" s="1"/>
  <c r="D943" i="2" s="1"/>
  <c r="D944" i="2" s="1"/>
  <c r="D945" i="2" s="1"/>
  <c r="D946" i="2" s="1"/>
  <c r="D947" i="2" s="1"/>
  <c r="D948" i="2" s="1"/>
  <c r="D949" i="2" s="1"/>
  <c r="D950" i="2" s="1"/>
  <c r="D951" i="2" s="1"/>
  <c r="D952" i="2" s="1"/>
  <c r="D953" i="2" s="1"/>
  <c r="D954" i="2" s="1"/>
  <c r="D955" i="2" s="1"/>
  <c r="D956" i="2" s="1"/>
  <c r="D957" i="2" s="1"/>
  <c r="D958" i="2" s="1"/>
  <c r="E940" i="2"/>
  <c r="C960" i="2" l="1"/>
  <c r="H960" i="2"/>
  <c r="J960" i="2"/>
  <c r="H961" i="2"/>
  <c r="B961" i="2"/>
  <c r="B962" i="2" s="1"/>
  <c r="B963" i="2" l="1"/>
  <c r="B964" i="2"/>
  <c r="C961" i="2"/>
  <c r="C962" i="2" s="1"/>
  <c r="E964" i="2"/>
  <c r="D960" i="2"/>
  <c r="D961" i="2" l="1"/>
  <c r="D962" i="2" s="1"/>
  <c r="D963" i="2" s="1"/>
  <c r="D964" i="2" s="1"/>
  <c r="D965" i="2" s="1"/>
  <c r="D966" i="2" s="1"/>
  <c r="D967" i="2" s="1"/>
  <c r="D968" i="2" s="1"/>
  <c r="D969" i="2" s="1"/>
  <c r="D970" i="2" s="1"/>
  <c r="D971" i="2" s="1"/>
  <c r="D972" i="2" s="1"/>
  <c r="D973" i="2" s="1"/>
  <c r="D974" i="2" s="1"/>
  <c r="D975" i="2" s="1"/>
  <c r="D976" i="2" s="1"/>
  <c r="D977" i="2" s="1"/>
  <c r="D978" i="2" s="1"/>
  <c r="D979" i="2" s="1"/>
  <c r="E961" i="2"/>
  <c r="C963" i="2"/>
  <c r="C964" i="2"/>
  <c r="C965" i="2" s="1"/>
  <c r="C966" i="2" s="1"/>
  <c r="C967" i="2" s="1"/>
  <c r="C968" i="2" s="1"/>
  <c r="C969" i="2" s="1"/>
  <c r="C970" i="2" s="1"/>
  <c r="C971" i="2" s="1"/>
  <c r="C972" i="2" s="1"/>
  <c r="C973" i="2" s="1"/>
  <c r="C974" i="2" s="1"/>
  <c r="C975" i="2" s="1"/>
  <c r="C976" i="2" s="1"/>
  <c r="C977" i="2" s="1"/>
  <c r="C978" i="2" s="1"/>
  <c r="C979" i="2" s="1"/>
  <c r="M962" i="2"/>
  <c r="M979" i="2" s="1"/>
  <c r="B965" i="2"/>
  <c r="B966" i="2" s="1"/>
  <c r="B967" i="2" s="1"/>
  <c r="B968" i="2" s="1"/>
  <c r="B969" i="2" s="1"/>
  <c r="B970" i="2" s="1"/>
  <c r="B971" i="2" s="1"/>
  <c r="B972" i="2" s="1"/>
  <c r="B973" i="2" s="1"/>
  <c r="B974" i="2" s="1"/>
  <c r="B975" i="2" s="1"/>
  <c r="B976" i="2" s="1"/>
  <c r="B977" i="2" s="1"/>
  <c r="B978" i="2" s="1"/>
  <c r="B979" i="2" s="1"/>
  <c r="B981" i="2" s="1"/>
  <c r="M963" i="2"/>
  <c r="H982" i="2" l="1"/>
  <c r="C981" i="2"/>
  <c r="H981" i="2"/>
  <c r="J981" i="2"/>
  <c r="B982" i="2"/>
  <c r="B983" i="2" s="1"/>
  <c r="B984" i="2" l="1"/>
  <c r="B985" i="2"/>
  <c r="E985" i="2"/>
  <c r="D981" i="2"/>
  <c r="C982" i="2"/>
  <c r="C983" i="2" s="1"/>
  <c r="C985" i="2" l="1"/>
  <c r="C986" i="2" s="1"/>
  <c r="C987" i="2" s="1"/>
  <c r="C988" i="2" s="1"/>
  <c r="C989" i="2" s="1"/>
  <c r="C990" i="2" s="1"/>
  <c r="C991" i="2" s="1"/>
  <c r="C992" i="2" s="1"/>
  <c r="C993" i="2" s="1"/>
  <c r="C994" i="2" s="1"/>
  <c r="C995" i="2" s="1"/>
  <c r="C996" i="2" s="1"/>
  <c r="C997" i="2" s="1"/>
  <c r="C998" i="2" s="1"/>
  <c r="C999" i="2" s="1"/>
  <c r="C1000" i="2" s="1"/>
  <c r="C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M983" i="2"/>
  <c r="M1000" i="2" s="1"/>
  <c r="B986" i="2"/>
  <c r="B987" i="2" s="1"/>
  <c r="B988" i="2" s="1"/>
  <c r="B989" i="2" s="1"/>
  <c r="B990" i="2" s="1"/>
  <c r="B991" i="2" s="1"/>
  <c r="B992" i="2" s="1"/>
  <c r="B993" i="2" s="1"/>
  <c r="B994" i="2" s="1"/>
  <c r="B995" i="2" s="1"/>
  <c r="B996" i="2" s="1"/>
  <c r="B997" i="2" s="1"/>
  <c r="B998" i="2" s="1"/>
  <c r="B999" i="2" s="1"/>
  <c r="B1000" i="2" s="1"/>
  <c r="B1002" i="2" s="1"/>
  <c r="M984" i="2"/>
  <c r="C1002" i="2" l="1"/>
  <c r="H1002" i="2"/>
  <c r="J1002" i="2"/>
  <c r="B1003" i="2"/>
  <c r="B1004" i="2" s="1"/>
  <c r="H1003" i="2"/>
  <c r="B1005" i="2" l="1"/>
  <c r="B1006" i="2"/>
  <c r="D1002" i="2"/>
  <c r="C1003" i="2"/>
  <c r="C1004" i="2" s="1"/>
  <c r="E1006" i="2"/>
  <c r="C1005" i="2" l="1"/>
  <c r="C1006" i="2"/>
  <c r="C1007" i="2" s="1"/>
  <c r="C1008" i="2" s="1"/>
  <c r="C1009" i="2" s="1"/>
  <c r="C1010" i="2" s="1"/>
  <c r="C1011" i="2" s="1"/>
  <c r="C1012" i="2" s="1"/>
  <c r="C1013" i="2" s="1"/>
  <c r="C1014" i="2" s="1"/>
  <c r="C1015" i="2" s="1"/>
  <c r="C1016" i="2" s="1"/>
  <c r="C1017" i="2" s="1"/>
  <c r="C1018" i="2" s="1"/>
  <c r="C1019" i="2" s="1"/>
  <c r="C1020" i="2" s="1"/>
  <c r="C1021" i="2" s="1"/>
  <c r="M1004" i="2"/>
  <c r="M1021" i="2" s="1"/>
  <c r="M1005" i="2"/>
  <c r="B1007" i="2"/>
  <c r="B1008" i="2" s="1"/>
  <c r="B1009" i="2" s="1"/>
  <c r="B1010" i="2" s="1"/>
  <c r="B1011" i="2" s="1"/>
  <c r="B1012" i="2" s="1"/>
  <c r="B1013" i="2" s="1"/>
  <c r="B1014" i="2" s="1"/>
  <c r="B1015" i="2" s="1"/>
  <c r="B1016" i="2" s="1"/>
  <c r="B1017" i="2" s="1"/>
  <c r="B1018" i="2" s="1"/>
  <c r="B1019" i="2" s="1"/>
  <c r="B1020" i="2" s="1"/>
  <c r="B1021" i="2" s="1"/>
  <c r="B1023"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J1023" i="2" l="1"/>
  <c r="B1024" i="2"/>
  <c r="B1025" i="2" s="1"/>
  <c r="H1024" i="2"/>
  <c r="C1023" i="2"/>
  <c r="H1023" i="2"/>
  <c r="C1024" i="2" l="1"/>
  <c r="C1025" i="2" s="1"/>
  <c r="E1027" i="2"/>
  <c r="D1023" i="2"/>
  <c r="B1027" i="2"/>
  <c r="B1026" i="2"/>
  <c r="D1024" i="2" l="1"/>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C1026" i="2"/>
  <c r="C1027" i="2"/>
  <c r="C1028" i="2" s="1"/>
  <c r="C1029" i="2" s="1"/>
  <c r="C1030" i="2" s="1"/>
  <c r="C1031" i="2" s="1"/>
  <c r="C1032" i="2" s="1"/>
  <c r="C1033" i="2" s="1"/>
  <c r="C1034" i="2" s="1"/>
  <c r="C1035" i="2" s="1"/>
  <c r="C1036" i="2" s="1"/>
  <c r="C1037" i="2" s="1"/>
  <c r="C1038" i="2" s="1"/>
  <c r="C1039" i="2" s="1"/>
  <c r="C1040" i="2" s="1"/>
  <c r="C1041" i="2" s="1"/>
  <c r="C1042" i="2" s="1"/>
  <c r="H1044" i="2" l="1"/>
  <c r="J1044" i="2"/>
  <c r="B1045" i="2"/>
  <c r="B1046" i="2" s="1"/>
  <c r="C1044" i="2"/>
  <c r="H1045" i="2"/>
  <c r="D1044" i="2" l="1"/>
  <c r="E1048" i="2"/>
  <c r="C1045" i="2"/>
  <c r="C1046" i="2" s="1"/>
  <c r="B1047" i="2"/>
  <c r="B1048" i="2"/>
  <c r="C1047" i="2" l="1"/>
  <c r="C1048" i="2"/>
  <c r="C1049" i="2" s="1"/>
  <c r="C1050" i="2" s="1"/>
  <c r="C1051" i="2" s="1"/>
  <c r="C1052" i="2" s="1"/>
  <c r="C1053" i="2" s="1"/>
  <c r="C1054" i="2" s="1"/>
  <c r="C1055" i="2" s="1"/>
  <c r="C1056" i="2" s="1"/>
  <c r="C1057" i="2" s="1"/>
  <c r="C1058" i="2" s="1"/>
  <c r="C1059" i="2" s="1"/>
  <c r="C1060" i="2" s="1"/>
  <c r="C1061" i="2" s="1"/>
  <c r="C1062" i="2" s="1"/>
  <c r="C1063" i="2" s="1"/>
  <c r="M1047" i="2"/>
  <c r="M1046" i="2"/>
  <c r="M1063" i="2" s="1"/>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H1065" i="2" l="1"/>
  <c r="J1065" i="2"/>
  <c r="H1066" i="2"/>
  <c r="C1065" i="2"/>
  <c r="B1066" i="2"/>
  <c r="B1067" i="2" s="1"/>
  <c r="B1068" i="2" l="1"/>
  <c r="B1069" i="2"/>
  <c r="C1066" i="2"/>
  <c r="C1067" i="2" s="1"/>
  <c r="E1069" i="2"/>
  <c r="D1065" i="2"/>
  <c r="E1066" i="2" l="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c r="C1069" i="2"/>
  <c r="C1070" i="2" s="1"/>
  <c r="C1071" i="2" s="1"/>
  <c r="C1072" i="2" s="1"/>
  <c r="C1073" i="2" s="1"/>
  <c r="C1074" i="2" s="1"/>
  <c r="C1075" i="2" s="1"/>
  <c r="C1076" i="2" s="1"/>
  <c r="C1077" i="2" s="1"/>
  <c r="C1078" i="2" s="1"/>
  <c r="C1079" i="2" s="1"/>
  <c r="C1080" i="2" s="1"/>
  <c r="C1081" i="2" s="1"/>
  <c r="C1082" i="2" s="1"/>
  <c r="C1083" i="2" s="1"/>
  <c r="C1084" i="2" s="1"/>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H1086" i="2" l="1"/>
  <c r="J1086" i="2"/>
  <c r="B1087" i="2"/>
  <c r="B1088" i="2" s="1"/>
  <c r="H1087" i="2"/>
  <c r="C1086" i="2"/>
  <c r="B1089" i="2" l="1"/>
  <c r="B1090" i="2"/>
  <c r="D1086" i="2"/>
  <c r="E1090" i="2"/>
  <c r="C1087" i="2"/>
  <c r="C1088" i="2" s="1"/>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8" i="2"/>
  <c r="M1105" i="2" s="1"/>
  <c r="M1089" i="2"/>
  <c r="B1091" i="2"/>
  <c r="B1092" i="2" s="1"/>
  <c r="B1093" i="2" s="1"/>
  <c r="B1094" i="2" s="1"/>
  <c r="B1095" i="2" s="1"/>
  <c r="B1096" i="2" s="1"/>
  <c r="B1097" i="2" s="1"/>
  <c r="B1098" i="2" s="1"/>
  <c r="B1099" i="2" s="1"/>
  <c r="B1100" i="2" s="1"/>
  <c r="B1101" i="2" s="1"/>
  <c r="B1102" i="2" s="1"/>
  <c r="B1103" i="2" s="1"/>
  <c r="B1104" i="2" s="1"/>
  <c r="B1105" i="2" s="1"/>
  <c r="B1107" i="2" s="1"/>
  <c r="C1089" i="2"/>
  <c r="C1090" i="2"/>
  <c r="C1091" i="2" s="1"/>
  <c r="C1092" i="2" s="1"/>
  <c r="C1093" i="2" s="1"/>
  <c r="C1094" i="2" s="1"/>
  <c r="C1095" i="2" s="1"/>
  <c r="C1096" i="2" s="1"/>
  <c r="C1097" i="2" s="1"/>
  <c r="C1098" i="2" s="1"/>
  <c r="C1099" i="2" s="1"/>
  <c r="C1100" i="2" s="1"/>
  <c r="C1101" i="2" s="1"/>
  <c r="C1102" i="2" s="1"/>
  <c r="C1103" i="2" s="1"/>
  <c r="C1104" i="2" s="1"/>
  <c r="C1105" i="2" s="1"/>
  <c r="H1107" i="2" l="1"/>
  <c r="B1108" i="2"/>
  <c r="B1109" i="2" s="1"/>
  <c r="C1107" i="2"/>
  <c r="J1107" i="2"/>
  <c r="H1108" i="2"/>
  <c r="C1108" i="2" l="1"/>
  <c r="C1109" i="2" s="1"/>
  <c r="E1111" i="2"/>
  <c r="D1107" i="2"/>
  <c r="B1110" i="2"/>
  <c r="B1111" i="2"/>
  <c r="C1111" i="2" l="1"/>
  <c r="C1112" i="2" s="1"/>
  <c r="C1113" i="2" s="1"/>
  <c r="C1114" i="2" s="1"/>
  <c r="C1115" i="2" s="1"/>
  <c r="C1116" i="2" s="1"/>
  <c r="C1117" i="2" s="1"/>
  <c r="C1118" i="2" s="1"/>
  <c r="C1119" i="2" s="1"/>
  <c r="C1120" i="2" s="1"/>
  <c r="C1121" i="2" s="1"/>
  <c r="C1122" i="2" s="1"/>
  <c r="C1123" i="2" s="1"/>
  <c r="C1124" i="2" s="1"/>
  <c r="C1125" i="2" s="1"/>
  <c r="C1126" i="2" s="1"/>
  <c r="C1110"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J1128" i="2" l="1"/>
  <c r="C1128" i="2"/>
  <c r="H1128" i="2"/>
  <c r="B1129" i="2"/>
  <c r="B1130" i="2" s="1"/>
  <c r="H1129" i="2"/>
  <c r="D1128" i="2" l="1"/>
  <c r="C1129" i="2"/>
  <c r="C1130" i="2" s="1"/>
  <c r="E1132" i="2"/>
  <c r="B1132" i="2"/>
  <c r="B1131" i="2"/>
  <c r="M1130" i="2" l="1"/>
  <c r="M1147" i="2" s="1"/>
  <c r="B1133" i="2"/>
  <c r="B1134" i="2" s="1"/>
  <c r="B1135" i="2" s="1"/>
  <c r="B1136" i="2" s="1"/>
  <c r="B1137" i="2" s="1"/>
  <c r="B1138" i="2" s="1"/>
  <c r="B1139" i="2" s="1"/>
  <c r="B1140" i="2" s="1"/>
  <c r="B1141" i="2" s="1"/>
  <c r="B1142" i="2" s="1"/>
  <c r="B1143" i="2" s="1"/>
  <c r="B1144" i="2" s="1"/>
  <c r="B1145" i="2" s="1"/>
  <c r="B1146" i="2" s="1"/>
  <c r="B1147" i="2" s="1"/>
  <c r="B1149" i="2" s="1"/>
  <c r="M1131" i="2"/>
  <c r="C1131" i="2"/>
  <c r="C1132" i="2"/>
  <c r="C1133" i="2" s="1"/>
  <c r="C1134" i="2" s="1"/>
  <c r="C1135" i="2" s="1"/>
  <c r="C1136" i="2" s="1"/>
  <c r="C1137" i="2" s="1"/>
  <c r="C1138" i="2" s="1"/>
  <c r="C1139" i="2" s="1"/>
  <c r="C1140" i="2" s="1"/>
  <c r="C1141" i="2" s="1"/>
  <c r="C1142" i="2" s="1"/>
  <c r="C1143" i="2" s="1"/>
  <c r="C1144" i="2" s="1"/>
  <c r="C1145" i="2" s="1"/>
  <c r="C1146" i="2" s="1"/>
  <c r="C1147" i="2" s="1"/>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49" i="2" l="1"/>
  <c r="H1149" i="2"/>
  <c r="J1149" i="2"/>
  <c r="B1150" i="2"/>
  <c r="B1151" i="2" s="1"/>
  <c r="H1150" i="2"/>
  <c r="D1149" i="2" l="1"/>
  <c r="E1153" i="2"/>
  <c r="C1150" i="2"/>
  <c r="C1151" i="2" s="1"/>
  <c r="B1152" i="2"/>
  <c r="B1153" i="2"/>
  <c r="C1152" i="2" l="1"/>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H1171" i="2" l="1"/>
  <c r="C1170" i="2"/>
  <c r="J1170" i="2"/>
  <c r="H1170" i="2"/>
  <c r="B1171" i="2"/>
  <c r="B1172" i="2" s="1"/>
  <c r="B1173" i="2" l="1"/>
  <c r="B1174" i="2"/>
  <c r="E1174" i="2"/>
  <c r="D1170" i="2"/>
  <c r="C1171" i="2"/>
  <c r="C1172" i="2" s="1"/>
  <c r="C1174" i="2" l="1"/>
  <c r="C1175" i="2" s="1"/>
  <c r="C1176" i="2" s="1"/>
  <c r="C1177" i="2" s="1"/>
  <c r="C1178" i="2" s="1"/>
  <c r="C1179" i="2" s="1"/>
  <c r="C1180" i="2" s="1"/>
  <c r="C1181" i="2" s="1"/>
  <c r="C1182" i="2" s="1"/>
  <c r="C1183" i="2" s="1"/>
  <c r="C1184" i="2" s="1"/>
  <c r="C1185" i="2" s="1"/>
  <c r="C1186" i="2" s="1"/>
  <c r="C1187" i="2" s="1"/>
  <c r="C1188" i="2" s="1"/>
  <c r="C1189" i="2" s="1"/>
  <c r="C1173" i="2"/>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H1192" i="2" l="1"/>
  <c r="C1191" i="2"/>
  <c r="J1191" i="2"/>
  <c r="B1192" i="2"/>
  <c r="B1193" i="2" s="1"/>
  <c r="H1191" i="2"/>
  <c r="B1195" i="2" l="1"/>
  <c r="B1194" i="2"/>
  <c r="C1192" i="2"/>
  <c r="C1193" i="2" s="1"/>
  <c r="E1195" i="2"/>
  <c r="D1191"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5" i="2"/>
  <c r="C1196" i="2" s="1"/>
  <c r="C1197" i="2" s="1"/>
  <c r="C1198" i="2" s="1"/>
  <c r="C1199" i="2" s="1"/>
  <c r="C1200" i="2" s="1"/>
  <c r="C1201" i="2" s="1"/>
  <c r="C1202" i="2" s="1"/>
  <c r="C1203" i="2" s="1"/>
  <c r="C1204" i="2" s="1"/>
  <c r="C1205" i="2" s="1"/>
  <c r="C1206" i="2" s="1"/>
  <c r="C1207" i="2" s="1"/>
  <c r="C1208" i="2" s="1"/>
  <c r="C1209" i="2" s="1"/>
  <c r="C1210" i="2" s="1"/>
  <c r="C1194" i="2"/>
  <c r="B1196" i="2"/>
  <c r="B1197" i="2" s="1"/>
  <c r="B1198" i="2" s="1"/>
  <c r="B1199" i="2" s="1"/>
  <c r="B1200" i="2" s="1"/>
  <c r="B1201" i="2" s="1"/>
  <c r="B1202" i="2" s="1"/>
  <c r="B1203" i="2" s="1"/>
  <c r="B1204" i="2" s="1"/>
  <c r="B1205" i="2" s="1"/>
  <c r="B1206" i="2" s="1"/>
  <c r="B1207" i="2" s="1"/>
  <c r="B1208" i="2" s="1"/>
  <c r="B1209" i="2" s="1"/>
  <c r="B1210" i="2" s="1"/>
  <c r="B1212" i="2" s="1"/>
  <c r="M1193" i="2"/>
  <c r="M1210" i="2" s="1"/>
  <c r="M1194" i="2"/>
  <c r="B1213" i="2" l="1"/>
  <c r="B1214" i="2" s="1"/>
  <c r="H1213" i="2"/>
  <c r="H1212" i="2"/>
  <c r="C1212" i="2"/>
  <c r="J1212" i="2"/>
  <c r="C1213" i="2" l="1"/>
  <c r="C1214" i="2" s="1"/>
  <c r="D1212" i="2"/>
  <c r="E1216" i="2"/>
  <c r="B1216" i="2"/>
  <c r="B1215"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5" i="2"/>
  <c r="B1217" i="2"/>
  <c r="B1218" i="2" s="1"/>
  <c r="B1219" i="2" s="1"/>
  <c r="B1220" i="2" s="1"/>
  <c r="B1221" i="2" s="1"/>
  <c r="B1222" i="2" s="1"/>
  <c r="B1223" i="2" s="1"/>
  <c r="B1224" i="2" s="1"/>
  <c r="B1225" i="2" s="1"/>
  <c r="B1226" i="2" s="1"/>
  <c r="B1227" i="2" s="1"/>
  <c r="B1228" i="2" s="1"/>
  <c r="B1229" i="2" s="1"/>
  <c r="B1230" i="2" s="1"/>
  <c r="B1231" i="2" s="1"/>
  <c r="B1233" i="2" s="1"/>
  <c r="M1214" i="2"/>
  <c r="M1231" i="2" s="1"/>
  <c r="C1216" i="2"/>
  <c r="C1217" i="2" s="1"/>
  <c r="C1218" i="2" s="1"/>
  <c r="C1219" i="2" s="1"/>
  <c r="C1220" i="2" s="1"/>
  <c r="C1221" i="2" s="1"/>
  <c r="C1222" i="2" s="1"/>
  <c r="C1223" i="2" s="1"/>
  <c r="C1224" i="2" s="1"/>
  <c r="C1225" i="2" s="1"/>
  <c r="C1226" i="2" s="1"/>
  <c r="C1227" i="2" s="1"/>
  <c r="C1228" i="2" s="1"/>
  <c r="C1229" i="2" s="1"/>
  <c r="C1230" i="2" s="1"/>
  <c r="C1231" i="2" s="1"/>
  <c r="C1215" i="2"/>
  <c r="B1234" i="2" l="1"/>
  <c r="B1235" i="2" s="1"/>
  <c r="H1234" i="2"/>
  <c r="J1233" i="2"/>
  <c r="C1233" i="2"/>
  <c r="H1233" i="2"/>
  <c r="C1234" i="2" l="1"/>
  <c r="C1235" i="2" s="1"/>
  <c r="E1237" i="2"/>
  <c r="D1233" i="2"/>
  <c r="B1237" i="2"/>
  <c r="B1236" i="2"/>
  <c r="M1236" i="2" l="1"/>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C1237" i="2"/>
  <c r="C1238" i="2" s="1"/>
  <c r="C1239" i="2" s="1"/>
  <c r="C1240" i="2" s="1"/>
  <c r="C1241" i="2" s="1"/>
  <c r="C1242" i="2" s="1"/>
  <c r="C1243" i="2" s="1"/>
  <c r="C1244" i="2" s="1"/>
  <c r="C1245" i="2" s="1"/>
  <c r="C1246" i="2" s="1"/>
  <c r="C1247" i="2" s="1"/>
  <c r="C1248" i="2" s="1"/>
  <c r="C1249" i="2" s="1"/>
  <c r="C1250" i="2" s="1"/>
  <c r="C1251" i="2" s="1"/>
  <c r="C1252" i="2" s="1"/>
  <c r="C1236" i="2"/>
  <c r="J1254" i="2" l="1"/>
  <c r="B1255" i="2"/>
  <c r="B1256" i="2" s="1"/>
  <c r="C1254" i="2"/>
  <c r="H1254" i="2"/>
  <c r="H1255" i="2"/>
  <c r="B1258" i="2" l="1"/>
  <c r="B1257" i="2"/>
  <c r="C1255" i="2"/>
  <c r="C1256" i="2" s="1"/>
  <c r="E1258" i="2"/>
  <c r="D1254" i="2"/>
  <c r="C1257" i="2" l="1"/>
  <c r="C1258" i="2"/>
  <c r="C1259" i="2" s="1"/>
  <c r="C1260" i="2" s="1"/>
  <c r="C1261" i="2" s="1"/>
  <c r="C1262" i="2" s="1"/>
  <c r="C1263" i="2" s="1"/>
  <c r="C1264" i="2" s="1"/>
  <c r="C1265" i="2" s="1"/>
  <c r="C1266" i="2" s="1"/>
  <c r="C1267" i="2" s="1"/>
  <c r="C1268" i="2" s="1"/>
  <c r="C1269" i="2" s="1"/>
  <c r="C1270" i="2" s="1"/>
  <c r="C1271" i="2" s="1"/>
  <c r="C1272" i="2" s="1"/>
  <c r="C1273" i="2" s="1"/>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H1275" i="2" l="1"/>
  <c r="J1275" i="2"/>
  <c r="B1276" i="2"/>
  <c r="B1277" i="2" s="1"/>
  <c r="H1276" i="2"/>
  <c r="C1275" i="2"/>
  <c r="B1278" i="2" l="1"/>
  <c r="B1279" i="2"/>
  <c r="E1279" i="2"/>
  <c r="D1275" i="2"/>
  <c r="C1276" i="2"/>
  <c r="C1277" i="2" s="1"/>
  <c r="C1278" i="2" l="1"/>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J1296" i="2"/>
  <c r="C1296" i="2"/>
  <c r="H1297" i="2"/>
  <c r="B1297" i="2"/>
  <c r="B1298" i="2" s="1"/>
  <c r="B1299" i="2" l="1"/>
  <c r="B1300" i="2"/>
  <c r="D1296" i="2"/>
  <c r="C1297" i="2"/>
  <c r="C1298" i="2" s="1"/>
  <c r="E1300" i="2"/>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M1298" i="2"/>
  <c r="M1315" i="2" s="1"/>
  <c r="M1299" i="2"/>
  <c r="B1301" i="2"/>
  <c r="B1302" i="2" s="1"/>
  <c r="B1303" i="2" s="1"/>
  <c r="B1304" i="2" s="1"/>
  <c r="B1305" i="2" s="1"/>
  <c r="B1306" i="2" s="1"/>
  <c r="B1307" i="2" s="1"/>
  <c r="B1308" i="2" s="1"/>
  <c r="B1309" i="2" s="1"/>
  <c r="B1310" i="2" s="1"/>
  <c r="B1311" i="2" s="1"/>
  <c r="B1312" i="2" s="1"/>
  <c r="B1313" i="2" s="1"/>
  <c r="B1314" i="2" s="1"/>
  <c r="B1315" i="2" s="1"/>
  <c r="B1317" i="2" s="1"/>
  <c r="C1317" i="2" l="1"/>
  <c r="H1317" i="2"/>
  <c r="J1317" i="2"/>
  <c r="B1318" i="2"/>
  <c r="B1319" i="2" s="1"/>
  <c r="H1318" i="2"/>
  <c r="B1320" i="2" l="1"/>
  <c r="B1321" i="2"/>
  <c r="D1317" i="2"/>
  <c r="E1321" i="2"/>
  <c r="C1318" i="2"/>
  <c r="C1319" i="2" s="1"/>
  <c r="M1319" i="2" l="1"/>
  <c r="M1336" i="2" s="1"/>
  <c r="M1320" i="2"/>
  <c r="B1322" i="2"/>
  <c r="B1323" i="2" s="1"/>
  <c r="B1324" i="2" s="1"/>
  <c r="B1325" i="2" s="1"/>
  <c r="B1326" i="2" s="1"/>
  <c r="B1327" i="2" s="1"/>
  <c r="B1328" i="2" s="1"/>
  <c r="B1329" i="2" s="1"/>
  <c r="B1330" i="2" s="1"/>
  <c r="B1331" i="2" s="1"/>
  <c r="B1332" i="2" s="1"/>
  <c r="B1333" i="2" s="1"/>
  <c r="B1334" i="2" s="1"/>
  <c r="B1335" i="2" s="1"/>
  <c r="B1336" i="2" s="1"/>
  <c r="B1338" i="2" s="1"/>
  <c r="C1320" i="2"/>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38" i="2" l="1"/>
  <c r="H1338" i="2"/>
  <c r="B1339" i="2"/>
  <c r="B1340" i="2" s="1"/>
  <c r="J1338" i="2"/>
  <c r="H1339" i="2"/>
  <c r="B1341" i="2" l="1"/>
  <c r="B1342" i="2"/>
  <c r="D1338" i="2"/>
  <c r="C1339" i="2"/>
  <c r="C1340" i="2" s="1"/>
  <c r="E1342" i="2"/>
  <c r="C1341" i="2" l="1"/>
  <c r="C1342" i="2"/>
  <c r="C1343" i="2" s="1"/>
  <c r="C1344" i="2" s="1"/>
  <c r="C1345" i="2" s="1"/>
  <c r="C1346" i="2" s="1"/>
  <c r="C1347" i="2" s="1"/>
  <c r="C1348" i="2" s="1"/>
  <c r="C1349" i="2" s="1"/>
  <c r="C1350" i="2" s="1"/>
  <c r="C1351" i="2" s="1"/>
  <c r="C1352" i="2" s="1"/>
  <c r="C1353" i="2" s="1"/>
  <c r="C1354" i="2" s="1"/>
  <c r="C1355" i="2" s="1"/>
  <c r="C1356" i="2" s="1"/>
  <c r="C1357" i="2" s="1"/>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M1340" i="2"/>
  <c r="M1357" i="2" s="1"/>
  <c r="B1343" i="2"/>
  <c r="B1344" i="2" s="1"/>
  <c r="B1345" i="2" s="1"/>
  <c r="B1346" i="2" s="1"/>
  <c r="B1347" i="2" s="1"/>
  <c r="B1348" i="2" s="1"/>
  <c r="B1349" i="2" s="1"/>
  <c r="B1350" i="2" s="1"/>
  <c r="B1351" i="2" s="1"/>
  <c r="B1352" i="2" s="1"/>
  <c r="B1353" i="2" s="1"/>
  <c r="B1354" i="2" s="1"/>
  <c r="B1355" i="2" s="1"/>
  <c r="B1356" i="2" s="1"/>
  <c r="B1357" i="2" s="1"/>
  <c r="B1359" i="2" s="1"/>
  <c r="M1341" i="2"/>
  <c r="C1359" i="2" l="1"/>
  <c r="J1359" i="2"/>
  <c r="H1360" i="2"/>
  <c r="B1360" i="2"/>
  <c r="B1361" i="2" s="1"/>
  <c r="H1359" i="2"/>
  <c r="B1362" i="2" l="1"/>
  <c r="B1363" i="2"/>
  <c r="D1359" i="2"/>
  <c r="E1363" i="2"/>
  <c r="C1360" i="2"/>
  <c r="C1361" i="2" s="1"/>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1" i="2"/>
  <c r="M1378" i="2" s="1"/>
  <c r="M1362" i="2"/>
  <c r="B1364" i="2"/>
  <c r="B1365" i="2" s="1"/>
  <c r="B1366" i="2" s="1"/>
  <c r="B1367" i="2" s="1"/>
  <c r="B1368" i="2" s="1"/>
  <c r="B1369" i="2" s="1"/>
  <c r="B1370" i="2" s="1"/>
  <c r="B1371" i="2" s="1"/>
  <c r="B1372" i="2" s="1"/>
  <c r="B1373" i="2" s="1"/>
  <c r="B1374" i="2" s="1"/>
  <c r="B1375" i="2" s="1"/>
  <c r="B1376" i="2" s="1"/>
  <c r="B1377" i="2" s="1"/>
  <c r="B1378" i="2" s="1"/>
  <c r="B1380" i="2" s="1"/>
  <c r="H1381" i="2" l="1"/>
  <c r="C1380" i="2"/>
  <c r="H1380" i="2"/>
  <c r="J1380" i="2"/>
  <c r="B1381" i="2"/>
  <c r="B1382" i="2" s="1"/>
  <c r="B1383" i="2" l="1"/>
  <c r="B1384" i="2"/>
  <c r="E1384" i="2"/>
  <c r="D1380" i="2"/>
  <c r="C1381" i="2"/>
  <c r="C1382" i="2" s="1"/>
  <c r="C1384" i="2" l="1"/>
  <c r="C1385" i="2" s="1"/>
  <c r="C1386" i="2" s="1"/>
  <c r="C1387" i="2" s="1"/>
  <c r="C1388" i="2" s="1"/>
  <c r="C1389" i="2" s="1"/>
  <c r="C1390" i="2" s="1"/>
  <c r="C1391" i="2" s="1"/>
  <c r="C1392" i="2" s="1"/>
  <c r="C1393" i="2" s="1"/>
  <c r="C1394" i="2" s="1"/>
  <c r="C1395" i="2" s="1"/>
  <c r="C1396" i="2" s="1"/>
  <c r="C1397" i="2" s="1"/>
  <c r="C1398" i="2" s="1"/>
  <c r="C1399" i="2" s="1"/>
  <c r="C1383"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401" i="2" l="1"/>
  <c r="H1401" i="2"/>
  <c r="J1401" i="2"/>
  <c r="B1402" i="2"/>
  <c r="B1403" i="2" s="1"/>
  <c r="H1402" i="2"/>
  <c r="B1405" i="2" l="1"/>
  <c r="B1404" i="2"/>
  <c r="D1401" i="2"/>
  <c r="E1405" i="2"/>
  <c r="C1402" i="2"/>
  <c r="C1403" i="2" s="1"/>
  <c r="E1402" i="2" l="1"/>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5" i="2"/>
  <c r="C1406" i="2" s="1"/>
  <c r="C1407" i="2" s="1"/>
  <c r="C1408" i="2" s="1"/>
  <c r="C1409" i="2" s="1"/>
  <c r="C1410" i="2" s="1"/>
  <c r="C1411" i="2" s="1"/>
  <c r="C1412" i="2" s="1"/>
  <c r="C1413" i="2" s="1"/>
  <c r="C1414" i="2" s="1"/>
  <c r="C1415" i="2" s="1"/>
  <c r="C1416" i="2" s="1"/>
  <c r="C1417" i="2" s="1"/>
  <c r="C1418" i="2" s="1"/>
  <c r="C1419" i="2" s="1"/>
  <c r="C1420" i="2" s="1"/>
  <c r="C1404"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H1423" i="2" l="1"/>
  <c r="C1422" i="2"/>
  <c r="H1422" i="2"/>
  <c r="J1422" i="2"/>
  <c r="B1423" i="2"/>
  <c r="B1424" i="2" s="1"/>
  <c r="B1426" i="2" l="1"/>
  <c r="B1425" i="2"/>
  <c r="C1423" i="2"/>
  <c r="C1424" i="2" s="1"/>
  <c r="E1426" i="2"/>
  <c r="D1422" i="2"/>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C1426" i="2"/>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B1444" i="2" l="1"/>
  <c r="B1445" i="2" s="1"/>
  <c r="H1444" i="2"/>
  <c r="C1443" i="2"/>
  <c r="H1443" i="2"/>
  <c r="J1443" i="2"/>
  <c r="C1444" i="2" l="1"/>
  <c r="C1445" i="2" s="1"/>
  <c r="E1447" i="2"/>
  <c r="D1443" i="2"/>
  <c r="B1447" i="2"/>
  <c r="B1446" i="2"/>
  <c r="M1446" i="2" l="1"/>
  <c r="B1448" i="2"/>
  <c r="B1449" i="2" s="1"/>
  <c r="B1450" i="2" s="1"/>
  <c r="B1451" i="2" s="1"/>
  <c r="B1452" i="2" s="1"/>
  <c r="B1453" i="2" s="1"/>
  <c r="B1454" i="2" s="1"/>
  <c r="B1455" i="2" s="1"/>
  <c r="B1456" i="2" s="1"/>
  <c r="B1457" i="2" s="1"/>
  <c r="B1458" i="2" s="1"/>
  <c r="B1459" i="2" s="1"/>
  <c r="B1460" i="2" s="1"/>
  <c r="B1461" i="2" s="1"/>
  <c r="B1462" i="2" s="1"/>
  <c r="B1464" i="2" s="1"/>
  <c r="M1445" i="2"/>
  <c r="M1462" i="2" s="1"/>
  <c r="C1447" i="2"/>
  <c r="C1448" i="2" s="1"/>
  <c r="C1449" i="2" s="1"/>
  <c r="C1450" i="2" s="1"/>
  <c r="C1451" i="2" s="1"/>
  <c r="C1452" i="2" s="1"/>
  <c r="C1453" i="2" s="1"/>
  <c r="C1454" i="2" s="1"/>
  <c r="C1455" i="2" s="1"/>
  <c r="C1456" i="2" s="1"/>
  <c r="C1457" i="2" s="1"/>
  <c r="C1458" i="2" s="1"/>
  <c r="C1459" i="2" s="1"/>
  <c r="C1460" i="2" s="1"/>
  <c r="C1461" i="2" s="1"/>
  <c r="C1462" i="2" s="1"/>
  <c r="C1446"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65" i="2" l="1"/>
  <c r="B1466" i="2" s="1"/>
  <c r="H1465" i="2"/>
  <c r="C1464" i="2"/>
  <c r="H1464" i="2"/>
  <c r="J1464" i="2"/>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7" i="2"/>
  <c r="B1469" i="2"/>
  <c r="B1470" i="2" s="1"/>
  <c r="B1471" i="2" s="1"/>
  <c r="B1472" i="2" s="1"/>
  <c r="B1473" i="2" s="1"/>
  <c r="B1474" i="2" s="1"/>
  <c r="B1475" i="2" s="1"/>
  <c r="B1476" i="2" s="1"/>
  <c r="B1477" i="2" s="1"/>
  <c r="B1478" i="2" s="1"/>
  <c r="B1479" i="2" s="1"/>
  <c r="B1480" i="2" s="1"/>
  <c r="B1481" i="2" s="1"/>
  <c r="B1482" i="2" s="1"/>
  <c r="B1483" i="2" s="1"/>
  <c r="B1485" i="2" s="1"/>
  <c r="M1466" i="2"/>
  <c r="M1483" i="2" s="1"/>
  <c r="J1485" i="2" l="1"/>
  <c r="H1486" i="2"/>
  <c r="C1485" i="2"/>
  <c r="H1485" i="2"/>
  <c r="B1486" i="2"/>
  <c r="B1487" i="2" s="1"/>
  <c r="B1489" i="2" l="1"/>
  <c r="B1488" i="2"/>
  <c r="C1486" i="2"/>
  <c r="C1487" i="2" s="1"/>
  <c r="D1485" i="2"/>
  <c r="E1489"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C1506" i="2"/>
  <c r="H1506" i="2"/>
  <c r="J1506" i="2"/>
  <c r="B1507" i="2"/>
  <c r="B1508" i="2" s="1"/>
  <c r="B1510" i="2" l="1"/>
  <c r="B1509" i="2"/>
  <c r="C1507" i="2"/>
  <c r="C1508" i="2" s="1"/>
  <c r="E1510" i="2"/>
  <c r="D1506" i="2"/>
  <c r="E1507" i="2" l="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M1508" i="2"/>
  <c r="M1525" i="2" s="1"/>
  <c r="M1509" i="2"/>
  <c r="B1511" i="2"/>
  <c r="B1512" i="2" s="1"/>
  <c r="B1513" i="2" s="1"/>
  <c r="B1514" i="2" s="1"/>
  <c r="B1515" i="2" s="1"/>
  <c r="B1516" i="2" s="1"/>
  <c r="B1517" i="2" s="1"/>
  <c r="B1518" i="2" s="1"/>
  <c r="B1519" i="2" s="1"/>
  <c r="B1520" i="2" s="1"/>
  <c r="B1521" i="2" s="1"/>
  <c r="B1522" i="2" s="1"/>
  <c r="B1523" i="2" s="1"/>
  <c r="B1524" i="2" s="1"/>
  <c r="B1525" i="2" s="1"/>
  <c r="B1527" i="2" s="1"/>
  <c r="C1509" i="2"/>
  <c r="C1510" i="2"/>
  <c r="C1511" i="2" s="1"/>
  <c r="C1512" i="2" s="1"/>
  <c r="C1513" i="2" s="1"/>
  <c r="C1514" i="2" s="1"/>
  <c r="C1515" i="2" s="1"/>
  <c r="C1516" i="2" s="1"/>
  <c r="C1517" i="2" s="1"/>
  <c r="C1518" i="2" s="1"/>
  <c r="C1519" i="2" s="1"/>
  <c r="C1520" i="2" s="1"/>
  <c r="C1521" i="2" s="1"/>
  <c r="C1522" i="2" s="1"/>
  <c r="C1523" i="2" s="1"/>
  <c r="C1524" i="2" s="1"/>
  <c r="C1525" i="2" s="1"/>
  <c r="C1527" i="2" l="1"/>
  <c r="H1527" i="2"/>
  <c r="J1527" i="2"/>
  <c r="B1528" i="2"/>
  <c r="H1528" i="2"/>
  <c r="B1529" i="2" l="1"/>
  <c r="D1527" i="2"/>
  <c r="C1528" i="2"/>
  <c r="C1529" i="2" s="1"/>
  <c r="E1531" i="2"/>
  <c r="C1530" i="2" l="1"/>
  <c r="C1531" i="2"/>
  <c r="C1532" i="2" s="1"/>
  <c r="C1533" i="2" s="1"/>
  <c r="C1534" i="2" s="1"/>
  <c r="C1535" i="2" s="1"/>
  <c r="C1536" i="2" s="1"/>
  <c r="C1537" i="2" s="1"/>
  <c r="C1538" i="2" s="1"/>
  <c r="C1539" i="2" s="1"/>
  <c r="C1540" i="2" s="1"/>
  <c r="C1541" i="2" s="1"/>
  <c r="C1542" i="2" s="1"/>
  <c r="C1543" i="2" s="1"/>
  <c r="C1544" i="2" s="1"/>
  <c r="C1545" i="2" s="1"/>
  <c r="C1546" i="2" s="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B1530" i="2"/>
  <c r="B1531" i="2"/>
  <c r="M1529" i="2" l="1"/>
  <c r="M1546" i="2" s="1"/>
  <c r="M1530" i="2"/>
  <c r="B1532" i="2"/>
  <c r="B1533" i="2" l="1"/>
  <c r="B1534" i="2" l="1"/>
  <c r="B1535" i="2" l="1"/>
  <c r="B1536" i="2" l="1"/>
  <c r="B1537" i="2" l="1"/>
  <c r="B1538" i="2" l="1"/>
  <c r="B1539" i="2" l="1"/>
  <c r="B1540" i="2" s="1"/>
  <c r="B1541" i="2" s="1"/>
  <c r="B1542" i="2" s="1"/>
  <c r="B1543" i="2" s="1"/>
  <c r="B1544" i="2" s="1"/>
  <c r="B1545" i="2" s="1"/>
  <c r="B1546" i="2" s="1"/>
  <c r="B1548" i="2" s="1"/>
  <c r="C1548" i="2" l="1"/>
  <c r="H1548" i="2"/>
  <c r="J1548" i="2"/>
  <c r="B1549" i="2"/>
  <c r="B1550" i="2" s="1"/>
  <c r="H1549" i="2"/>
  <c r="B1551" i="2" l="1"/>
  <c r="B1552" i="2"/>
  <c r="D1548" i="2"/>
  <c r="C1549" i="2"/>
  <c r="C1550" i="2" s="1"/>
  <c r="E1552"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1" i="2"/>
  <c r="C1552" i="2"/>
  <c r="C1553" i="2" s="1"/>
  <c r="C1554" i="2" s="1"/>
  <c r="C1555" i="2" s="1"/>
  <c r="C1556" i="2" s="1"/>
  <c r="C1557" i="2" s="1"/>
  <c r="C1558" i="2" s="1"/>
  <c r="C1559" i="2" s="1"/>
  <c r="C1560" i="2" s="1"/>
  <c r="C1561" i="2" s="1"/>
  <c r="C1562" i="2" s="1"/>
  <c r="C1563" i="2" s="1"/>
  <c r="C1564" i="2" s="1"/>
  <c r="C1565" i="2" s="1"/>
  <c r="C1566" i="2" s="1"/>
  <c r="C1567" i="2" s="1"/>
  <c r="M1550" i="2"/>
  <c r="M1567" i="2" s="1"/>
  <c r="M1551" i="2"/>
  <c r="B1553" i="2"/>
  <c r="B1554" i="2" s="1"/>
  <c r="B1555" i="2" s="1"/>
  <c r="B1556" i="2" s="1"/>
  <c r="B1557" i="2" s="1"/>
  <c r="B1558" i="2" s="1"/>
  <c r="B1559" i="2" s="1"/>
  <c r="B1560" i="2" s="1"/>
  <c r="B1561" i="2" s="1"/>
  <c r="B1562" i="2" s="1"/>
  <c r="B1563" i="2" s="1"/>
  <c r="B1564" i="2" s="1"/>
  <c r="B1565" i="2" s="1"/>
  <c r="B1566" i="2" s="1"/>
  <c r="B1567" i="2" s="1"/>
  <c r="B1569" i="2" s="1"/>
  <c r="C1569" i="2" l="1"/>
  <c r="H1569" i="2"/>
  <c r="J1569" i="2"/>
  <c r="B1570" i="2"/>
  <c r="B1571" i="2" s="1"/>
  <c r="H1570" i="2"/>
  <c r="B1572" i="2" l="1"/>
  <c r="B1573" i="2"/>
  <c r="D1569" i="2"/>
  <c r="C1570" i="2"/>
  <c r="C1571" i="2" s="1"/>
  <c r="E1573" i="2"/>
  <c r="C1572" i="2" l="1"/>
  <c r="C1573" i="2"/>
  <c r="C1574" i="2" s="1"/>
  <c r="C1575" i="2" s="1"/>
  <c r="C1576" i="2" s="1"/>
  <c r="C1577" i="2" s="1"/>
  <c r="C1578" i="2" s="1"/>
  <c r="C1579" i="2" s="1"/>
  <c r="C1580" i="2" s="1"/>
  <c r="C1581" i="2" s="1"/>
  <c r="C1582" i="2" s="1"/>
  <c r="C1583" i="2" s="1"/>
  <c r="C1584" i="2" s="1"/>
  <c r="C1585" i="2" s="1"/>
  <c r="C1586" i="2" s="1"/>
  <c r="C1587" i="2" s="1"/>
  <c r="C1588" i="2" s="1"/>
  <c r="M1571" i="2"/>
  <c r="M1588" i="2" s="1"/>
  <c r="M1572" i="2"/>
  <c r="B1574" i="2"/>
  <c r="B1575" i="2" s="1"/>
  <c r="B1576" i="2" s="1"/>
  <c r="B1577" i="2" s="1"/>
  <c r="B1578" i="2" s="1"/>
  <c r="B1579" i="2" s="1"/>
  <c r="B1580" i="2" s="1"/>
  <c r="B1581" i="2" s="1"/>
  <c r="B1582" i="2" s="1"/>
  <c r="B1583" i="2" s="1"/>
  <c r="B1584" i="2" s="1"/>
  <c r="B1585" i="2" s="1"/>
  <c r="B1586" i="2" s="1"/>
  <c r="B1587" i="2" s="1"/>
  <c r="B1588" i="2" s="1"/>
  <c r="B1590"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90" i="2" l="1"/>
  <c r="H1590" i="2"/>
  <c r="J1590" i="2"/>
  <c r="B1591" i="2"/>
  <c r="B1592" i="2" s="1"/>
  <c r="H1591" i="2"/>
  <c r="B1593" i="2" l="1"/>
  <c r="B1594" i="2"/>
  <c r="D1590" i="2"/>
  <c r="E1594" i="2"/>
  <c r="C1591" i="2"/>
  <c r="C1592" i="2" s="1"/>
  <c r="C1593" i="2" l="1"/>
  <c r="C1594" i="2"/>
  <c r="C1595" i="2" s="1"/>
  <c r="C1596" i="2" s="1"/>
  <c r="C1597" i="2" s="1"/>
  <c r="C1598" i="2" s="1"/>
  <c r="C1599" i="2" s="1"/>
  <c r="C1600" i="2" s="1"/>
  <c r="C1601" i="2" s="1"/>
  <c r="C1602" i="2" s="1"/>
  <c r="C1603" i="2" s="1"/>
  <c r="C1604" i="2" s="1"/>
  <c r="C1605" i="2" s="1"/>
  <c r="C1606" i="2" s="1"/>
  <c r="C1607" i="2" s="1"/>
  <c r="C1608" i="2" s="1"/>
  <c r="C1609" i="2" s="1"/>
  <c r="E1591"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2" i="2"/>
  <c r="M1609" i="2" s="1"/>
  <c r="M1593" i="2"/>
  <c r="B1595" i="2"/>
  <c r="B1596" i="2" s="1"/>
  <c r="B1597" i="2" s="1"/>
  <c r="B1598" i="2" s="1"/>
  <c r="B1599" i="2" s="1"/>
  <c r="B1600" i="2" s="1"/>
  <c r="B1601" i="2" s="1"/>
  <c r="B1602" i="2" s="1"/>
  <c r="B1603" i="2" s="1"/>
  <c r="B1604" i="2" s="1"/>
  <c r="B1605" i="2" s="1"/>
  <c r="B1606" i="2" s="1"/>
  <c r="B1607" i="2" s="1"/>
  <c r="B1608" i="2" s="1"/>
  <c r="B1609" i="2" s="1"/>
  <c r="B1611" i="2" s="1"/>
  <c r="H1612" i="2" l="1"/>
  <c r="C1611" i="2"/>
  <c r="H1611" i="2"/>
  <c r="J1611" i="2"/>
  <c r="B1612" i="2"/>
  <c r="B1613" i="2" s="1"/>
  <c r="B1614" i="2" l="1"/>
  <c r="B1615" i="2"/>
  <c r="E1615" i="2"/>
  <c r="D1611" i="2"/>
  <c r="C1612" i="2"/>
  <c r="C1613" i="2" s="1"/>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H1633" i="2" l="1"/>
  <c r="C1632" i="2"/>
  <c r="H1632" i="2"/>
  <c r="J1632" i="2"/>
  <c r="B1633" i="2"/>
  <c r="B1634" i="2" s="1"/>
  <c r="E1636" i="2" l="1"/>
  <c r="D1632" i="2"/>
  <c r="C1633" i="2"/>
  <c r="C1634" i="2" s="1"/>
  <c r="B1635" i="2"/>
  <c r="B1636" i="2"/>
  <c r="C1635" i="2" l="1"/>
  <c r="C1636" i="2"/>
  <c r="C1637" i="2" s="1"/>
  <c r="C1638" i="2" s="1"/>
  <c r="C1639" i="2" s="1"/>
  <c r="C1640" i="2" s="1"/>
  <c r="C1641" i="2" s="1"/>
  <c r="C1642" i="2" s="1"/>
  <c r="C1643" i="2" s="1"/>
  <c r="C1644" i="2" s="1"/>
  <c r="C1645" i="2" s="1"/>
  <c r="C1646" i="2" s="1"/>
  <c r="C1647" i="2" s="1"/>
  <c r="C1648" i="2" s="1"/>
  <c r="C1649" i="2" s="1"/>
  <c r="C1650" i="2" s="1"/>
  <c r="C1651" i="2" s="1"/>
  <c r="M1634" i="2"/>
  <c r="M1651" i="2" s="1"/>
  <c r="B1637" i="2"/>
  <c r="B1638" i="2" s="1"/>
  <c r="B1639" i="2" s="1"/>
  <c r="B1640" i="2" s="1"/>
  <c r="B1641" i="2" s="1"/>
  <c r="B1642" i="2" s="1"/>
  <c r="B1643" i="2" s="1"/>
  <c r="B1644" i="2" s="1"/>
  <c r="B1645" i="2" s="1"/>
  <c r="B1646" i="2" s="1"/>
  <c r="B1647" i="2" s="1"/>
  <c r="B1648" i="2" s="1"/>
  <c r="B1649" i="2" s="1"/>
  <c r="B1650" i="2" s="1"/>
  <c r="B1651" i="2" s="1"/>
  <c r="B1653" i="2" s="1"/>
  <c r="M1635" i="2"/>
  <c r="E1633" i="2"/>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H1654" i="2" l="1"/>
  <c r="C1653" i="2"/>
  <c r="H1653" i="2"/>
  <c r="B1654" i="2"/>
  <c r="B1655" i="2" s="1"/>
  <c r="J1653" i="2"/>
  <c r="E1657" i="2" l="1"/>
  <c r="D1653" i="2"/>
  <c r="C1654" i="2"/>
  <c r="C1655" i="2" s="1"/>
  <c r="B1656" i="2"/>
  <c r="B1657" i="2"/>
  <c r="B1658" i="2" l="1"/>
  <c r="B1659" i="2" s="1"/>
  <c r="B1660" i="2" s="1"/>
  <c r="B1661" i="2" s="1"/>
  <c r="B1662" i="2" s="1"/>
  <c r="B1663" i="2" s="1"/>
  <c r="B1664" i="2" s="1"/>
  <c r="B1665" i="2" s="1"/>
  <c r="B1666" i="2" s="1"/>
  <c r="B1667" i="2" s="1"/>
  <c r="B1668" i="2" s="1"/>
  <c r="B1669" i="2" s="1"/>
  <c r="B1670" i="2" s="1"/>
  <c r="B1671" i="2" s="1"/>
  <c r="B1672" i="2" s="1"/>
  <c r="B1674" i="2" s="1"/>
  <c r="M1655" i="2"/>
  <c r="M1672" i="2" s="1"/>
  <c r="M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57" i="2"/>
  <c r="C1658" i="2" s="1"/>
  <c r="C1659" i="2" s="1"/>
  <c r="C1660" i="2" s="1"/>
  <c r="C1661" i="2" s="1"/>
  <c r="C1662" i="2" s="1"/>
  <c r="C1663" i="2" s="1"/>
  <c r="C1664" i="2" s="1"/>
  <c r="C1665" i="2" s="1"/>
  <c r="C1666" i="2" s="1"/>
  <c r="C1667" i="2" s="1"/>
  <c r="C1668" i="2" s="1"/>
  <c r="C1669" i="2" s="1"/>
  <c r="C1670" i="2" s="1"/>
  <c r="C1671" i="2" s="1"/>
  <c r="C1672" i="2" s="1"/>
  <c r="C1656" i="2"/>
  <c r="H1675" i="2" l="1"/>
  <c r="C1674" i="2"/>
  <c r="B1675" i="2"/>
  <c r="B1676" i="2" s="1"/>
  <c r="H1674" i="2"/>
  <c r="J1674" i="2"/>
  <c r="B1678" i="2" l="1"/>
  <c r="B1677" i="2"/>
  <c r="C1675" i="2"/>
  <c r="C1676" i="2" s="1"/>
  <c r="E1678" i="2"/>
  <c r="D1674" i="2"/>
  <c r="D1675" i="2" l="1"/>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C1678" i="2"/>
  <c r="C1679" i="2" s="1"/>
  <c r="C1680" i="2" s="1"/>
  <c r="C1681" i="2" s="1"/>
  <c r="C1682" i="2" s="1"/>
  <c r="C1683" i="2" s="1"/>
  <c r="C1684" i="2" s="1"/>
  <c r="C1685" i="2" s="1"/>
  <c r="C1686" i="2" s="1"/>
  <c r="C1687" i="2" s="1"/>
  <c r="C1688" i="2" s="1"/>
  <c r="C1689" i="2" s="1"/>
  <c r="C1690" i="2" s="1"/>
  <c r="C1691" i="2" s="1"/>
  <c r="C1692" i="2" s="1"/>
  <c r="C1693" i="2" s="1"/>
  <c r="C1677" i="2"/>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C1695" i="2"/>
  <c r="J1695" i="2"/>
  <c r="H1695" i="2"/>
  <c r="C1696" i="2" l="1"/>
  <c r="C1697" i="2" s="1"/>
  <c r="E1699" i="2"/>
  <c r="D1695" i="2"/>
  <c r="B1699" i="2"/>
  <c r="B1698" i="2"/>
  <c r="M1698" i="2" l="1"/>
  <c r="B1700" i="2"/>
  <c r="B1701" i="2" s="1"/>
  <c r="B1702" i="2" s="1"/>
  <c r="B1703" i="2" s="1"/>
  <c r="B1704" i="2" s="1"/>
  <c r="B1705" i="2" s="1"/>
  <c r="B1706" i="2" s="1"/>
  <c r="B1707" i="2" s="1"/>
  <c r="B1708" i="2" s="1"/>
  <c r="B1709" i="2" s="1"/>
  <c r="B1710" i="2" s="1"/>
  <c r="B1711" i="2" s="1"/>
  <c r="B1712" i="2" s="1"/>
  <c r="B1713" i="2" s="1"/>
  <c r="B1714" i="2" s="1"/>
  <c r="B1716" i="2" s="1"/>
  <c r="M1697" i="2"/>
  <c r="M1714" i="2" s="1"/>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B1717" i="2" l="1"/>
  <c r="B1718" i="2" s="1"/>
  <c r="H1717" i="2"/>
  <c r="H1716" i="2"/>
  <c r="J1716" i="2"/>
  <c r="C1716" i="2"/>
  <c r="C1717" i="2" l="1"/>
  <c r="C1718" i="2" s="1"/>
  <c r="E1720" i="2"/>
  <c r="D1716" i="2"/>
  <c r="B1720" i="2"/>
  <c r="B1719"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20" i="2"/>
  <c r="C1721" i="2" s="1"/>
  <c r="C1722" i="2" s="1"/>
  <c r="C1723" i="2" s="1"/>
  <c r="C1724" i="2" s="1"/>
  <c r="C1725" i="2" s="1"/>
  <c r="C1726" i="2" s="1"/>
  <c r="C1727" i="2" s="1"/>
  <c r="C1728" i="2" s="1"/>
  <c r="C1729" i="2" s="1"/>
  <c r="C1730" i="2" s="1"/>
  <c r="C1731" i="2" s="1"/>
  <c r="C1732" i="2" s="1"/>
  <c r="C1733" i="2" s="1"/>
  <c r="C1734" i="2" s="1"/>
  <c r="C1735" i="2" s="1"/>
  <c r="C1719" i="2"/>
  <c r="J1737" i="2" l="1"/>
  <c r="B1738" i="2"/>
  <c r="B1739" i="2" s="1"/>
  <c r="H1738" i="2"/>
  <c r="H1737" i="2"/>
  <c r="C1737" i="2"/>
  <c r="B1741" i="2" l="1"/>
  <c r="B1740" i="2"/>
  <c r="C1738" i="2"/>
  <c r="C1739" i="2" s="1"/>
  <c r="E1741" i="2"/>
  <c r="D1737"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40" i="2"/>
  <c r="C1741" i="2"/>
  <c r="C1742" i="2" s="1"/>
  <c r="C1743" i="2" s="1"/>
  <c r="C1744" i="2" s="1"/>
  <c r="C1745" i="2" s="1"/>
  <c r="C1746" i="2" s="1"/>
  <c r="C1747" i="2" s="1"/>
  <c r="C1748" i="2" s="1"/>
  <c r="C1749" i="2" s="1"/>
  <c r="C1750" i="2" s="1"/>
  <c r="C1751" i="2" s="1"/>
  <c r="C1752" i="2" s="1"/>
  <c r="C1753" i="2" s="1"/>
  <c r="C1754" i="2" s="1"/>
  <c r="C1755" i="2" s="1"/>
  <c r="C1756" i="2" s="1"/>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H1758" i="2" l="1"/>
  <c r="J1758" i="2"/>
  <c r="B1759" i="2"/>
  <c r="B1760" i="2" s="1"/>
  <c r="H1759" i="2"/>
  <c r="C1758" i="2"/>
  <c r="C1759" i="2" l="1"/>
  <c r="C1760" i="2" s="1"/>
  <c r="E1762" i="2"/>
  <c r="D1758" i="2"/>
  <c r="B1761" i="2"/>
  <c r="B1762" i="2"/>
  <c r="M1761" i="2" l="1"/>
  <c r="B1763" i="2"/>
  <c r="B1764" i="2" s="1"/>
  <c r="B1765" i="2" s="1"/>
  <c r="B1766" i="2" s="1"/>
  <c r="B1767" i="2" s="1"/>
  <c r="B1768" i="2" s="1"/>
  <c r="B1769" i="2" s="1"/>
  <c r="B1770" i="2" s="1"/>
  <c r="B1771" i="2" s="1"/>
  <c r="B1772" i="2" s="1"/>
  <c r="B1773" i="2" s="1"/>
  <c r="B1774" i="2" s="1"/>
  <c r="B1775" i="2" s="1"/>
  <c r="B1776" i="2" s="1"/>
  <c r="B1777" i="2" s="1"/>
  <c r="B1779" i="2" s="1"/>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B1780" i="2" l="1"/>
  <c r="B1781" i="2" s="1"/>
  <c r="H1780" i="2"/>
  <c r="C1779" i="2"/>
  <c r="J1779" i="2"/>
  <c r="H1779" i="2"/>
  <c r="C1780" i="2" l="1"/>
  <c r="C1781" i="2" s="1"/>
  <c r="E1783" i="2"/>
  <c r="D1779" i="2"/>
  <c r="B1783" i="2"/>
  <c r="B1782" i="2"/>
  <c r="M1782" i="2" l="1"/>
  <c r="B1784" i="2"/>
  <c r="B1785" i="2" s="1"/>
  <c r="B1786" i="2" s="1"/>
  <c r="B1787" i="2" s="1"/>
  <c r="B1788" i="2" s="1"/>
  <c r="B1789" i="2" s="1"/>
  <c r="B1790" i="2" s="1"/>
  <c r="B1791" i="2" s="1"/>
  <c r="B1792" i="2" s="1"/>
  <c r="B1793" i="2" s="1"/>
  <c r="B1794" i="2" s="1"/>
  <c r="B1795" i="2" s="1"/>
  <c r="B1796" i="2" s="1"/>
  <c r="B1797" i="2" s="1"/>
  <c r="B1798" i="2" s="1"/>
  <c r="B1800" i="2" s="1"/>
  <c r="M1781" i="2"/>
  <c r="M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3" i="2"/>
  <c r="C1784" i="2" s="1"/>
  <c r="C1785" i="2" s="1"/>
  <c r="C1786" i="2" s="1"/>
  <c r="C1787" i="2" s="1"/>
  <c r="C1788" i="2" s="1"/>
  <c r="C1789" i="2" s="1"/>
  <c r="C1790" i="2" s="1"/>
  <c r="C1791" i="2" s="1"/>
  <c r="C1792" i="2" s="1"/>
  <c r="C1793" i="2" s="1"/>
  <c r="C1794" i="2" s="1"/>
  <c r="C1795" i="2" s="1"/>
  <c r="C1796" i="2" s="1"/>
  <c r="C1797" i="2" s="1"/>
  <c r="C1798" i="2" s="1"/>
  <c r="C1782" i="2"/>
  <c r="J1800" i="2" l="1"/>
  <c r="B1801" i="2"/>
  <c r="B1802" i="2" s="1"/>
  <c r="H1801" i="2"/>
  <c r="H1800" i="2"/>
  <c r="C1800" i="2"/>
  <c r="B1804" i="2" l="1"/>
  <c r="B1803" i="2"/>
  <c r="C1801" i="2"/>
  <c r="C1802" i="2" s="1"/>
  <c r="E1804" i="2"/>
  <c r="D1800" i="2"/>
  <c r="D1801" i="2" l="1"/>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C1803" i="2"/>
  <c r="C1804" i="2"/>
  <c r="C1805" i="2" s="1"/>
  <c r="C1806" i="2" s="1"/>
  <c r="C1807" i="2" s="1"/>
  <c r="C1808" i="2" s="1"/>
  <c r="C1809" i="2" s="1"/>
  <c r="C1810" i="2" s="1"/>
  <c r="C1811" i="2" s="1"/>
  <c r="C1812" i="2" s="1"/>
  <c r="C1813" i="2" s="1"/>
  <c r="C1814" i="2" s="1"/>
  <c r="C1815" i="2" s="1"/>
  <c r="C1816" i="2" s="1"/>
  <c r="C1817" i="2" s="1"/>
  <c r="C1818" i="2" s="1"/>
  <c r="C1819" i="2" s="1"/>
  <c r="M1803" i="2"/>
  <c r="B1805" i="2"/>
  <c r="B1806" i="2" s="1"/>
  <c r="B1807" i="2" s="1"/>
  <c r="B1808" i="2" s="1"/>
  <c r="B1809" i="2" s="1"/>
  <c r="B1810" i="2" s="1"/>
  <c r="B1811" i="2" s="1"/>
  <c r="B1812" i="2" s="1"/>
  <c r="B1813" i="2" s="1"/>
  <c r="B1814" i="2" s="1"/>
  <c r="B1815" i="2" s="1"/>
  <c r="B1816" i="2" s="1"/>
  <c r="B1817" i="2" s="1"/>
  <c r="B1818" i="2" s="1"/>
  <c r="B1819" i="2" s="1"/>
  <c r="B1821" i="2" s="1"/>
  <c r="M1802" i="2"/>
  <c r="M1819" i="2" s="1"/>
  <c r="H1821" i="2" l="1"/>
  <c r="J1821" i="2"/>
  <c r="B1822" i="2"/>
  <c r="B1823" i="2" s="1"/>
  <c r="H1822" i="2"/>
  <c r="C1821" i="2"/>
  <c r="B1824" i="2" l="1"/>
  <c r="B1825" i="2"/>
  <c r="C1822" i="2"/>
  <c r="C1823" i="2" s="1"/>
  <c r="E1825" i="2"/>
  <c r="D1821"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24" i="2"/>
  <c r="C1825" i="2"/>
  <c r="C1826" i="2" s="1"/>
  <c r="C1827" i="2" s="1"/>
  <c r="C1828" i="2" s="1"/>
  <c r="C1829" i="2" s="1"/>
  <c r="C1830" i="2" s="1"/>
  <c r="C1831" i="2" s="1"/>
  <c r="C1832" i="2" s="1"/>
  <c r="C1833" i="2" s="1"/>
  <c r="C1834" i="2" s="1"/>
  <c r="C1835" i="2" s="1"/>
  <c r="C1836" i="2" s="1"/>
  <c r="C1837" i="2" s="1"/>
  <c r="C1838" i="2" s="1"/>
  <c r="C1839" i="2" s="1"/>
  <c r="C1840" i="2" s="1"/>
  <c r="M1824" i="2"/>
  <c r="B1826" i="2"/>
  <c r="B1827" i="2" s="1"/>
  <c r="B1828" i="2" s="1"/>
  <c r="B1829" i="2" s="1"/>
  <c r="B1830" i="2" s="1"/>
  <c r="B1831" i="2" s="1"/>
  <c r="B1832" i="2" s="1"/>
  <c r="B1833" i="2" s="1"/>
  <c r="B1834" i="2" s="1"/>
  <c r="B1835" i="2" s="1"/>
  <c r="B1836" i="2" s="1"/>
  <c r="B1837" i="2" s="1"/>
  <c r="B1838" i="2" s="1"/>
  <c r="B1839" i="2" s="1"/>
  <c r="B1840" i="2" s="1"/>
  <c r="B1842" i="2" s="1"/>
  <c r="M1823" i="2"/>
  <c r="M1840" i="2" s="1"/>
  <c r="H1842" i="2" l="1"/>
  <c r="J1842" i="2"/>
  <c r="B1843" i="2"/>
  <c r="B1844" i="2" s="1"/>
  <c r="H1843" i="2"/>
  <c r="C1842" i="2"/>
  <c r="D1842" i="2" l="1"/>
  <c r="C1843" i="2"/>
  <c r="C1844" i="2" s="1"/>
  <c r="E1846" i="2"/>
  <c r="B1845" i="2"/>
  <c r="B1846" i="2"/>
  <c r="M1844" i="2" l="1"/>
  <c r="M1861" i="2" s="1"/>
  <c r="M1845" i="2"/>
  <c r="B1847" i="2"/>
  <c r="B1848" i="2" s="1"/>
  <c r="B1849" i="2" s="1"/>
  <c r="B1850" i="2" s="1"/>
  <c r="B1851" i="2" s="1"/>
  <c r="B1852" i="2" s="1"/>
  <c r="B1853" i="2" s="1"/>
  <c r="B1854" i="2" s="1"/>
  <c r="B1855" i="2" s="1"/>
  <c r="B1856" i="2" s="1"/>
  <c r="B1857" i="2" s="1"/>
  <c r="B1858" i="2" s="1"/>
  <c r="B1859" i="2" s="1"/>
  <c r="B1860" i="2" s="1"/>
  <c r="B1861" i="2" s="1"/>
  <c r="B1863" i="2" s="1"/>
  <c r="C1845" i="2"/>
  <c r="C1846" i="2"/>
  <c r="C1847" i="2" s="1"/>
  <c r="C1848" i="2" s="1"/>
  <c r="C1849" i="2" s="1"/>
  <c r="C1850" i="2" s="1"/>
  <c r="C1851" i="2" s="1"/>
  <c r="C1852" i="2" s="1"/>
  <c r="C1853" i="2" s="1"/>
  <c r="C1854" i="2" s="1"/>
  <c r="C1855" i="2" s="1"/>
  <c r="C1856" i="2" s="1"/>
  <c r="C1857" i="2" s="1"/>
  <c r="C1858" i="2" s="1"/>
  <c r="C1859" i="2" s="1"/>
  <c r="C1860" i="2" s="1"/>
  <c r="C1861" i="2" s="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D1885" i="2" l="1"/>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887" i="2"/>
  <c r="C1888" i="2"/>
  <c r="C1889" i="2" s="1"/>
  <c r="C1890" i="2" s="1"/>
  <c r="C1891" i="2" s="1"/>
  <c r="C1892" i="2" s="1"/>
  <c r="C1893" i="2" s="1"/>
  <c r="C1894" i="2" s="1"/>
  <c r="C1895" i="2" s="1"/>
  <c r="C1896" i="2" s="1"/>
  <c r="C1897" i="2" s="1"/>
  <c r="C1898" i="2" s="1"/>
  <c r="C1899" i="2" s="1"/>
  <c r="C1900" i="2" s="1"/>
  <c r="C1901" i="2" s="1"/>
  <c r="C1902" i="2" s="1"/>
  <c r="C1903" i="2" s="1"/>
  <c r="M1886" i="2"/>
  <c r="M1903" i="2" s="1"/>
  <c r="M1887" i="2"/>
  <c r="B1889" i="2"/>
  <c r="B1890" i="2" s="1"/>
  <c r="B1891" i="2" s="1"/>
  <c r="B1892" i="2" s="1"/>
  <c r="B1893" i="2" s="1"/>
  <c r="B1894" i="2" s="1"/>
  <c r="B1895" i="2" s="1"/>
  <c r="B1896" i="2" s="1"/>
  <c r="B1897" i="2" s="1"/>
  <c r="B1898" i="2" s="1"/>
  <c r="B1899" i="2" s="1"/>
  <c r="B1900" i="2" s="1"/>
  <c r="B1901" i="2" s="1"/>
  <c r="B1902" i="2" s="1"/>
  <c r="B1903" i="2" s="1"/>
  <c r="B1905" i="2" s="1"/>
  <c r="C1905" i="2" l="1"/>
  <c r="H1905" i="2"/>
  <c r="J1905" i="2"/>
  <c r="B1906" i="2"/>
  <c r="B1907" i="2" s="1"/>
  <c r="H1906" i="2"/>
  <c r="B1908" i="2" l="1"/>
  <c r="B1909" i="2"/>
  <c r="D1905" i="2"/>
  <c r="C1906" i="2"/>
  <c r="C1907" i="2" s="1"/>
  <c r="E1909"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E1930" i="2" l="1"/>
  <c r="D1926" i="2"/>
  <c r="C1927" i="2"/>
  <c r="C1928" i="2" s="1"/>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M1928" i="2"/>
  <c r="M1945" i="2" s="1"/>
  <c r="M1929" i="2"/>
  <c r="B1931" i="2"/>
  <c r="B1932" i="2" s="1"/>
  <c r="B1933" i="2" s="1"/>
  <c r="B1934" i="2" s="1"/>
  <c r="B1935" i="2" s="1"/>
  <c r="B1936" i="2" s="1"/>
  <c r="B1937" i="2" s="1"/>
  <c r="B1938" i="2" s="1"/>
  <c r="B1939" i="2" s="1"/>
  <c r="B1940" i="2" s="1"/>
  <c r="B1941" i="2" s="1"/>
  <c r="B1942" i="2" s="1"/>
  <c r="B1943" i="2" s="1"/>
  <c r="B1944" i="2" s="1"/>
  <c r="B1945" i="2" s="1"/>
  <c r="B1947" i="2" s="1"/>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C1947" i="2" l="1"/>
  <c r="H1947" i="2"/>
  <c r="J1947" i="2"/>
  <c r="H1948" i="2"/>
  <c r="B1948" i="2"/>
  <c r="B1949" i="2" s="1"/>
  <c r="B1950" i="2" l="1"/>
  <c r="B1951" i="2"/>
  <c r="D1947" i="2"/>
  <c r="E1951" i="2"/>
  <c r="C1948" i="2"/>
  <c r="C1949" i="2" s="1"/>
  <c r="M1949" i="2" l="1"/>
  <c r="M1966" i="2" s="1"/>
  <c r="M1950" i="2"/>
  <c r="B1952" i="2"/>
  <c r="B1953" i="2" s="1"/>
  <c r="B1954" i="2" s="1"/>
  <c r="B1955" i="2" s="1"/>
  <c r="B1956" i="2" s="1"/>
  <c r="B1957" i="2" s="1"/>
  <c r="B1958" i="2" s="1"/>
  <c r="B1959" i="2" s="1"/>
  <c r="B1960" i="2" s="1"/>
  <c r="B1961" i="2" s="1"/>
  <c r="B1962" i="2" s="1"/>
  <c r="B1963" i="2" s="1"/>
  <c r="B1964" i="2" s="1"/>
  <c r="B1965" i="2" s="1"/>
  <c r="B1966" i="2" s="1"/>
  <c r="B1968" i="2" s="1"/>
  <c r="C1950" i="2"/>
  <c r="C1951" i="2"/>
  <c r="C1952" i="2" s="1"/>
  <c r="C1953" i="2" s="1"/>
  <c r="C1954" i="2" s="1"/>
  <c r="C1955" i="2" s="1"/>
  <c r="C1956" i="2" s="1"/>
  <c r="C1957" i="2" s="1"/>
  <c r="C1958" i="2" s="1"/>
  <c r="C1959" i="2" s="1"/>
  <c r="C1960" i="2" s="1"/>
  <c r="C1961" i="2" s="1"/>
  <c r="C1962" i="2" s="1"/>
  <c r="C1963" i="2" s="1"/>
  <c r="C1964" i="2" s="1"/>
  <c r="C1965" i="2" s="1"/>
  <c r="C1966" i="2" s="1"/>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C1968" i="2" l="1"/>
  <c r="J1968" i="2"/>
  <c r="H1969" i="2"/>
  <c r="H1968" i="2"/>
  <c r="B1969" i="2"/>
  <c r="B1970" i="2" s="1"/>
  <c r="B1972" i="2" l="1"/>
  <c r="B1971" i="2"/>
  <c r="C1969" i="2"/>
  <c r="C1970" i="2" s="1"/>
  <c r="E1972" i="2"/>
  <c r="D1968" i="2"/>
  <c r="D1969" i="2" l="1"/>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73" i="2"/>
  <c r="B1974" i="2" s="1"/>
  <c r="B1975" i="2" s="1"/>
  <c r="B1976" i="2" s="1"/>
  <c r="B1977" i="2" s="1"/>
  <c r="B1978" i="2" s="1"/>
  <c r="B1979" i="2" s="1"/>
  <c r="B1980" i="2" s="1"/>
  <c r="B1981" i="2" s="1"/>
  <c r="B1982" i="2" s="1"/>
  <c r="B1983" i="2" s="1"/>
  <c r="B1984" i="2" s="1"/>
  <c r="B1985" i="2" s="1"/>
  <c r="B1986" i="2" s="1"/>
  <c r="B1987" i="2" s="1"/>
  <c r="B1989" i="2" s="1"/>
  <c r="M1970" i="2"/>
  <c r="M1987" i="2" s="1"/>
  <c r="M1971" i="2"/>
  <c r="H1990" i="2" l="1"/>
  <c r="C1989" i="2"/>
  <c r="J1989" i="2"/>
  <c r="H1989" i="2"/>
  <c r="B1990" i="2"/>
  <c r="B1991" i="2" s="1"/>
  <c r="E1993" i="2" l="1"/>
  <c r="C1990" i="2"/>
  <c r="C1991" i="2" s="1"/>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1991" i="2"/>
  <c r="M2008" i="2" s="1"/>
  <c r="M1992"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H2011" i="2" l="1"/>
  <c r="H2010" i="2"/>
  <c r="J2010" i="2"/>
  <c r="C2010" i="2"/>
  <c r="B2011" i="2"/>
  <c r="B2012" i="2" s="1"/>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13" i="2"/>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B2032" i="2" l="1"/>
  <c r="B2033" i="2" s="1"/>
  <c r="H2032" i="2"/>
  <c r="C2031" i="2"/>
  <c r="H2031" i="2"/>
  <c r="J2031" i="2"/>
  <c r="C2032" i="2" l="1"/>
  <c r="C2033" i="2" s="1"/>
  <c r="E2035" i="2"/>
  <c r="D2031" i="2"/>
  <c r="B2035" i="2"/>
  <c r="B2034" i="2"/>
  <c r="M2034" i="2" l="1"/>
  <c r="B2036" i="2"/>
  <c r="B2037" i="2" s="1"/>
  <c r="B2038" i="2" s="1"/>
  <c r="B2039" i="2" s="1"/>
  <c r="B2040" i="2" s="1"/>
  <c r="B2041" i="2" s="1"/>
  <c r="B2042" i="2" s="1"/>
  <c r="B2043" i="2" s="1"/>
  <c r="B2044" i="2" s="1"/>
  <c r="B2045" i="2" s="1"/>
  <c r="B2046" i="2" s="1"/>
  <c r="B2047" i="2" s="1"/>
  <c r="B2048" i="2" s="1"/>
  <c r="M2033" i="2"/>
  <c r="M2050" i="2" s="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49" i="2" l="1"/>
  <c r="B2050" i="2" s="1"/>
  <c r="B2052" i="2" s="1"/>
  <c r="B2053" i="2" l="1"/>
  <c r="C2052" i="2"/>
  <c r="H2053" i="2"/>
  <c r="H2052" i="2"/>
  <c r="J2052" i="2"/>
  <c r="B2054" i="2" l="1"/>
  <c r="C2053" i="2"/>
  <c r="C2054" i="2" s="1"/>
  <c r="D2052" i="2"/>
  <c r="E2056" i="2"/>
  <c r="B2056" i="2"/>
  <c r="B2055" i="2"/>
  <c r="M2055" i="2" l="1"/>
  <c r="B2057" i="2"/>
  <c r="M2054" i="2"/>
  <c r="M2071" i="2" s="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6" i="2"/>
  <c r="C2057" i="2" s="1"/>
  <c r="C2058" i="2" s="1"/>
  <c r="C2059" i="2" s="1"/>
  <c r="C2060" i="2" s="1"/>
  <c r="C2061" i="2" s="1"/>
  <c r="C2062" i="2" s="1"/>
  <c r="C2063" i="2" s="1"/>
  <c r="C2064" i="2" s="1"/>
  <c r="C2065" i="2" s="1"/>
  <c r="C2066" i="2" s="1"/>
  <c r="C2067" i="2" s="1"/>
  <c r="C2068" i="2" s="1"/>
  <c r="C2069" i="2" s="1"/>
  <c r="C2070" i="2" s="1"/>
  <c r="C2071" i="2" s="1"/>
  <c r="C2055" i="2"/>
  <c r="B2058" i="2" l="1"/>
  <c r="B2059" i="2" s="1"/>
  <c r="B2060" i="2" s="1"/>
  <c r="B2061" i="2" s="1"/>
  <c r="B2062" i="2" s="1"/>
  <c r="B2063" i="2" s="1"/>
  <c r="B2064" i="2" s="1"/>
  <c r="B2065" i="2" s="1"/>
  <c r="B2066" i="2" s="1"/>
  <c r="B2067" i="2" s="1"/>
  <c r="B2068" i="2" s="1"/>
  <c r="B2069" i="2" s="1"/>
  <c r="B2070" i="2" s="1"/>
  <c r="B2071" i="2" s="1"/>
  <c r="B2073" i="2" s="1"/>
  <c r="J2073" i="2" s="1"/>
  <c r="H2074" i="2" l="1"/>
  <c r="H2073" i="2"/>
  <c r="C2073" i="2"/>
  <c r="C2074" i="2" s="1"/>
  <c r="C2075" i="2" s="1"/>
  <c r="B2074" i="2"/>
  <c r="B2075" i="2"/>
  <c r="B2076" i="2" s="1"/>
  <c r="D2073" i="2" l="1"/>
  <c r="E2077" i="2"/>
  <c r="B2077" i="2"/>
  <c r="M2076" i="2" s="1"/>
  <c r="B2078" i="2"/>
  <c r="B2079" i="2" s="1"/>
  <c r="B2080" i="2" s="1"/>
  <c r="B2081" i="2" s="1"/>
  <c r="B2082" i="2" s="1"/>
  <c r="B2083" i="2" s="1"/>
  <c r="B2084" i="2" s="1"/>
  <c r="B2085" i="2" s="1"/>
  <c r="B2086" i="2" s="1"/>
  <c r="B2087" i="2" s="1"/>
  <c r="B2088" i="2" s="1"/>
  <c r="B2089" i="2" s="1"/>
  <c r="B2090" i="2" s="1"/>
  <c r="B2091" i="2" s="1"/>
  <c r="B2092" i="2" s="1"/>
  <c r="B2094" i="2" s="1"/>
  <c r="M2075" i="2"/>
  <c r="M2092" i="2" s="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E2074" i="2"/>
  <c r="C2076" i="2"/>
  <c r="C2077" i="2"/>
  <c r="C2078" i="2" s="1"/>
  <c r="C2079" i="2" s="1"/>
  <c r="C2080" i="2" s="1"/>
  <c r="C2081" i="2" s="1"/>
  <c r="C2082" i="2" s="1"/>
  <c r="C2083" i="2" s="1"/>
  <c r="C2084" i="2" s="1"/>
  <c r="C2085" i="2" s="1"/>
  <c r="C2086" i="2" s="1"/>
  <c r="C2087" i="2" s="1"/>
  <c r="C2088" i="2" s="1"/>
  <c r="C2089" i="2" s="1"/>
  <c r="C2090" i="2" s="1"/>
  <c r="C2091" i="2" s="1"/>
  <c r="C2092" i="2" s="1"/>
  <c r="H2094" i="2" l="1"/>
  <c r="J2094" i="2"/>
  <c r="B2095" i="2"/>
  <c r="B2096" i="2" s="1"/>
  <c r="C2094" i="2"/>
  <c r="H2095" i="2"/>
  <c r="C2095" i="2" l="1"/>
  <c r="C2096" i="2" s="1"/>
  <c r="D2094" i="2"/>
  <c r="E2098" i="2"/>
  <c r="B2097" i="2"/>
  <c r="B2098" i="2"/>
  <c r="M2097" i="2" l="1"/>
  <c r="M2096" i="2"/>
  <c r="M2113" i="2" s="1"/>
  <c r="H9" i="2" s="1"/>
  <c r="B2099" i="2"/>
  <c r="B2100" i="2" s="1"/>
  <c r="B2101" i="2" s="1"/>
  <c r="B2102" i="2" s="1"/>
  <c r="B2103" i="2" s="1"/>
  <c r="B2104" i="2" s="1"/>
  <c r="B2105" i="2" s="1"/>
  <c r="B2106" i="2" s="1"/>
  <c r="B2107" i="2" s="1"/>
  <c r="B2108" i="2" s="1"/>
  <c r="B2109" i="2" s="1"/>
  <c r="B2110" i="2" s="1"/>
  <c r="B2111" i="2" s="1"/>
  <c r="B2112" i="2" s="1"/>
  <c r="B2113"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7" i="2"/>
  <c r="C2098" i="2"/>
  <c r="C2099" i="2" s="1"/>
  <c r="C2100" i="2" s="1"/>
  <c r="C2101" i="2" s="1"/>
  <c r="C2102" i="2" s="1"/>
  <c r="C2103" i="2" s="1"/>
  <c r="C2104" i="2" s="1"/>
  <c r="C2105" i="2" s="1"/>
  <c r="C2106" i="2" s="1"/>
  <c r="C2107" i="2" s="1"/>
  <c r="C2108" i="2" s="1"/>
  <c r="C2109" i="2" s="1"/>
  <c r="C2110" i="2" s="1"/>
  <c r="C2111" i="2" s="1"/>
  <c r="C2112" i="2" s="1"/>
  <c r="C2113" i="2" s="1"/>
  <c r="C9" i="12" l="1"/>
  <c r="D9" i="11"/>
  <c r="D9" i="12"/>
  <c r="C9" i="11"/>
  <c r="F8" i="11"/>
  <c r="F8" i="12"/>
  <c r="H8" i="11"/>
  <c r="H8" i="12"/>
  <c r="I8" i="11"/>
  <c r="I8" i="12"/>
  <c r="J8" i="12"/>
  <c r="N8" i="12" s="1"/>
  <c r="X8" i="12" l="1"/>
  <c r="AJ8" i="12"/>
  <c r="J9" i="12"/>
  <c r="K8" i="12"/>
  <c r="R8" i="12"/>
  <c r="AD8" i="12"/>
  <c r="P8" i="12"/>
  <c r="AB8" i="12"/>
  <c r="AF8" i="12"/>
  <c r="AH8" i="12"/>
  <c r="Z8" i="12"/>
  <c r="V8" i="12"/>
  <c r="T8" i="12"/>
  <c r="B10" i="11"/>
  <c r="L9" i="11"/>
  <c r="G9" i="11"/>
  <c r="F9" i="11"/>
  <c r="H9" i="11"/>
  <c r="I9" i="11"/>
  <c r="G9" i="12"/>
  <c r="B10" i="12"/>
  <c r="I9" i="12"/>
  <c r="F9" i="12"/>
  <c r="H9" i="12"/>
  <c r="AA8" i="12" l="1"/>
  <c r="S8" i="12"/>
  <c r="U8" i="12"/>
  <c r="AK8" i="12"/>
  <c r="AI8" i="12"/>
  <c r="O8" i="12"/>
  <c r="AG8" i="12"/>
  <c r="AC8" i="12"/>
  <c r="Q8" i="12"/>
  <c r="Y8" i="12"/>
  <c r="W8" i="12"/>
  <c r="AE8" i="12"/>
  <c r="K9" i="12"/>
  <c r="D10" i="12"/>
  <c r="C10" i="12"/>
  <c r="J10" i="12" s="1"/>
  <c r="C10" i="11"/>
  <c r="D10" i="11"/>
  <c r="G10" i="11" l="1"/>
  <c r="L10" i="11"/>
  <c r="I10" i="11"/>
  <c r="F10" i="11"/>
  <c r="H10" i="11"/>
  <c r="G10" i="12"/>
  <c r="F10" i="12"/>
  <c r="I10" i="12"/>
  <c r="K10" i="12" s="1"/>
  <c r="V9" i="12" s="1"/>
  <c r="W9" i="12" s="1"/>
  <c r="H10" i="12"/>
  <c r="B11" i="11"/>
  <c r="B11" i="12"/>
  <c r="R9" i="12" l="1"/>
  <c r="S9" i="12" s="1"/>
  <c r="AJ9" i="12"/>
  <c r="AK9" i="12" s="1"/>
  <c r="AH9" i="12"/>
  <c r="AI9" i="12" s="1"/>
  <c r="AB9" i="12"/>
  <c r="AC9" i="12" s="1"/>
  <c r="Z9" i="12"/>
  <c r="AA9" i="12" s="1"/>
  <c r="AD9" i="12"/>
  <c r="AE9" i="12" s="1"/>
  <c r="N9" i="12"/>
  <c r="O9" i="12" s="1"/>
  <c r="X9" i="12"/>
  <c r="Y9" i="12" s="1"/>
  <c r="AF9" i="12"/>
  <c r="AG9" i="12" s="1"/>
  <c r="P9" i="12"/>
  <c r="Q9" i="12" s="1"/>
  <c r="T9" i="12"/>
  <c r="U9" i="12" s="1"/>
  <c r="C11" i="12"/>
  <c r="D11" i="12"/>
  <c r="D11" i="11"/>
  <c r="C11" i="11"/>
  <c r="L11" i="11" l="1"/>
  <c r="I11" i="11"/>
  <c r="F11" i="11"/>
  <c r="G11" i="11"/>
  <c r="H11" i="11"/>
  <c r="H11" i="12"/>
  <c r="I11" i="12"/>
  <c r="G11" i="12"/>
  <c r="F11" i="12"/>
  <c r="J11" i="12"/>
  <c r="B12" i="11"/>
  <c r="B12" i="12"/>
  <c r="K11" i="12" l="1"/>
  <c r="C12" i="11"/>
  <c r="D12" i="11"/>
  <c r="D12" i="12"/>
  <c r="C12" i="12"/>
  <c r="I12" i="11" l="1"/>
  <c r="H12" i="11"/>
  <c r="F12" i="11"/>
  <c r="L12" i="11"/>
  <c r="G12" i="11"/>
  <c r="G12" i="12"/>
  <c r="F12" i="12"/>
  <c r="H12" i="12"/>
  <c r="I12" i="12"/>
  <c r="J12" i="12"/>
  <c r="B13" i="11"/>
  <c r="B13" i="12"/>
  <c r="K12" i="12" l="1"/>
  <c r="C13" i="12"/>
  <c r="D13" i="12"/>
  <c r="C13" i="11"/>
  <c r="D13" i="11"/>
  <c r="I13" i="12" l="1"/>
  <c r="H13" i="12"/>
  <c r="G13" i="12"/>
  <c r="F13" i="12"/>
  <c r="L13" i="11"/>
  <c r="H13" i="11"/>
  <c r="G13" i="11"/>
  <c r="F13" i="11"/>
  <c r="I13" i="11"/>
  <c r="J13" i="12"/>
  <c r="B14" i="12"/>
  <c r="B14" i="11"/>
  <c r="K13" i="12" l="1"/>
  <c r="C14" i="11"/>
  <c r="D14" i="11"/>
  <c r="D14" i="12"/>
  <c r="C14" i="12"/>
  <c r="L14" i="11" l="1"/>
  <c r="G14" i="11"/>
  <c r="I14" i="11"/>
  <c r="F14" i="11"/>
  <c r="H14" i="11"/>
  <c r="G14" i="12"/>
  <c r="F14" i="12"/>
  <c r="H14" i="12"/>
  <c r="I14" i="12"/>
  <c r="J14" i="12"/>
  <c r="B15" i="11"/>
  <c r="D15" i="11" s="1"/>
  <c r="B15" i="12"/>
  <c r="C15" i="12" s="1"/>
  <c r="K14" i="12" l="1"/>
  <c r="J15" i="12"/>
  <c r="H15" i="12"/>
  <c r="G15" i="12"/>
  <c r="I15" i="12"/>
  <c r="F15" i="12"/>
  <c r="C15" i="11"/>
  <c r="D15" i="12"/>
  <c r="B16" i="12"/>
  <c r="D16" i="12" s="1"/>
  <c r="K15" i="12" l="1"/>
  <c r="B16" i="11"/>
  <c r="G15" i="11"/>
  <c r="I15" i="11"/>
  <c r="L15" i="11"/>
  <c r="H15" i="11"/>
  <c r="F15" i="11"/>
  <c r="C16" i="12"/>
  <c r="B17" i="12" l="1"/>
  <c r="F16" i="12"/>
  <c r="H16" i="12"/>
  <c r="G16" i="12"/>
  <c r="I16" i="12"/>
  <c r="E16" i="12"/>
  <c r="D16" i="11"/>
  <c r="J16" i="12"/>
  <c r="C16" i="11"/>
  <c r="C17" i="12"/>
  <c r="D17" i="12"/>
  <c r="B18" i="12" l="1"/>
  <c r="F19" i="12" s="1"/>
  <c r="F17" i="12"/>
  <c r="H17" i="12"/>
  <c r="E17" i="12"/>
  <c r="I17" i="12"/>
  <c r="N16" i="12"/>
  <c r="V16" i="12"/>
  <c r="J17" i="12"/>
  <c r="AB16" i="12"/>
  <c r="K16" i="12"/>
  <c r="AC16" i="12" s="1"/>
  <c r="P16" i="12"/>
  <c r="R16" i="12"/>
  <c r="X16" i="12"/>
  <c r="AD16" i="12"/>
  <c r="AF16" i="12"/>
  <c r="AJ16" i="12"/>
  <c r="AH16" i="12"/>
  <c r="T16" i="12"/>
  <c r="Z16" i="12"/>
  <c r="B17" i="11"/>
  <c r="E16" i="11"/>
  <c r="I16" i="11"/>
  <c r="F16" i="11"/>
  <c r="L16" i="11"/>
  <c r="G16" i="11"/>
  <c r="H16" i="11"/>
  <c r="C18" i="12" l="1"/>
  <c r="I18" i="12" s="1"/>
  <c r="D18" i="12"/>
  <c r="I19" i="12"/>
  <c r="G19" i="12"/>
  <c r="H19" i="12"/>
  <c r="S16" i="12"/>
  <c r="AE16" i="12"/>
  <c r="AI16" i="12"/>
  <c r="AG16" i="12"/>
  <c r="Y16" i="12"/>
  <c r="AA16" i="12"/>
  <c r="L16" i="12"/>
  <c r="U16" i="12"/>
  <c r="W16" i="12"/>
  <c r="O16" i="12"/>
  <c r="AK16" i="12"/>
  <c r="C17" i="11"/>
  <c r="D17" i="11"/>
  <c r="F18" i="12"/>
  <c r="G18" i="12"/>
  <c r="H18" i="12"/>
  <c r="G17" i="12"/>
  <c r="T17" i="12"/>
  <c r="AB17" i="12"/>
  <c r="AH17" i="12"/>
  <c r="V17" i="12"/>
  <c r="Z17" i="12"/>
  <c r="K17" i="12"/>
  <c r="AA17" i="12" s="1"/>
  <c r="X17" i="12"/>
  <c r="N17" i="12"/>
  <c r="P17" i="12"/>
  <c r="AD17" i="12"/>
  <c r="AJ17" i="12"/>
  <c r="R17" i="12"/>
  <c r="AF17" i="12"/>
  <c r="J18" i="12"/>
  <c r="Q16" i="12"/>
  <c r="B19" i="12" l="1"/>
  <c r="H20" i="12" s="1"/>
  <c r="AG17" i="12"/>
  <c r="AC17" i="12"/>
  <c r="O17" i="12"/>
  <c r="U17" i="12"/>
  <c r="Q17" i="12"/>
  <c r="S17" i="12"/>
  <c r="AK17" i="12"/>
  <c r="AI17" i="12"/>
  <c r="AE17" i="12"/>
  <c r="L17" i="12"/>
  <c r="B18" i="11"/>
  <c r="F17" i="11"/>
  <c r="L17" i="11"/>
  <c r="H17" i="11"/>
  <c r="E17" i="11"/>
  <c r="G17" i="11"/>
  <c r="I17" i="11"/>
  <c r="Y17" i="12"/>
  <c r="K18" i="12"/>
  <c r="J19" i="12"/>
  <c r="L18" i="12"/>
  <c r="W17" i="12"/>
  <c r="F20" i="12" l="1"/>
  <c r="C19" i="12"/>
  <c r="B20" i="12" s="1"/>
  <c r="E21" i="12" s="1"/>
  <c r="E20" i="12"/>
  <c r="G20" i="12"/>
  <c r="I20" i="12"/>
  <c r="D19" i="12"/>
  <c r="E19" i="12" s="1"/>
  <c r="K19" i="12"/>
  <c r="J20" i="12"/>
  <c r="F19" i="11"/>
  <c r="E19" i="11"/>
  <c r="H19" i="11"/>
  <c r="I19" i="11"/>
  <c r="C18" i="11"/>
  <c r="D18" i="11"/>
  <c r="L19" i="11"/>
  <c r="G19" i="11"/>
  <c r="C20" i="12" l="1"/>
  <c r="B21" i="12" s="1"/>
  <c r="C21" i="12" s="1"/>
  <c r="B22" i="12" s="1"/>
  <c r="E23" i="12" s="1"/>
  <c r="D20" i="12"/>
  <c r="F21" i="12"/>
  <c r="H21" i="12"/>
  <c r="I21" i="12"/>
  <c r="G21" i="12"/>
  <c r="B19" i="11"/>
  <c r="G18" i="11"/>
  <c r="F18" i="11"/>
  <c r="H18" i="11"/>
  <c r="L18" i="11"/>
  <c r="I18" i="11"/>
  <c r="K20" i="12"/>
  <c r="AI20" i="12"/>
  <c r="N20" i="12"/>
  <c r="T20" i="12"/>
  <c r="U20" i="12" s="1"/>
  <c r="S20" i="12"/>
  <c r="W20" i="12"/>
  <c r="L20" i="12"/>
  <c r="AJ20" i="12"/>
  <c r="AK20" i="12" s="1"/>
  <c r="J21" i="12"/>
  <c r="R20" i="12"/>
  <c r="AH20" i="12"/>
  <c r="AF20" i="12"/>
  <c r="AG20" i="12" s="1"/>
  <c r="AD20" i="12"/>
  <c r="AE20" i="12" s="1"/>
  <c r="Z20" i="12"/>
  <c r="AA20" i="12" s="1"/>
  <c r="O20" i="12"/>
  <c r="X20" i="12"/>
  <c r="Y20" i="12" s="1"/>
  <c r="AB20" i="12"/>
  <c r="V20" i="12"/>
  <c r="P20" i="12"/>
  <c r="Q20" i="12" s="1"/>
  <c r="AC20" i="12"/>
  <c r="H23" i="12" l="1"/>
  <c r="F22" i="12"/>
  <c r="I22" i="12"/>
  <c r="G22" i="12"/>
  <c r="F23" i="12"/>
  <c r="G23" i="12"/>
  <c r="H22" i="12"/>
  <c r="D22" i="12"/>
  <c r="I23" i="12"/>
  <c r="E22" i="12"/>
  <c r="C22" i="12"/>
  <c r="B23" i="12" s="1"/>
  <c r="D23" i="12" s="1"/>
  <c r="D21" i="12"/>
  <c r="AJ21" i="12"/>
  <c r="Y21" i="12"/>
  <c r="P21" i="12"/>
  <c r="AG21" i="12"/>
  <c r="L21" i="12"/>
  <c r="AH21" i="12"/>
  <c r="AD21" i="12"/>
  <c r="AB21" i="12"/>
  <c r="Q21" i="12"/>
  <c r="O21" i="12"/>
  <c r="AE21" i="12"/>
  <c r="U21" i="12"/>
  <c r="AI21" i="12"/>
  <c r="K21" i="12"/>
  <c r="S21" i="12" s="1"/>
  <c r="T21" i="12"/>
  <c r="AF21" i="12"/>
  <c r="AA21" i="12"/>
  <c r="V21" i="12"/>
  <c r="N21" i="12"/>
  <c r="AC21" i="12"/>
  <c r="Z21" i="12"/>
  <c r="AK21" i="12"/>
  <c r="X21" i="12"/>
  <c r="W21" i="12"/>
  <c r="J22" i="12"/>
  <c r="R21" i="12"/>
  <c r="D19" i="11"/>
  <c r="F20" i="11"/>
  <c r="L20" i="11"/>
  <c r="G20" i="11"/>
  <c r="E20" i="11"/>
  <c r="C19" i="11"/>
  <c r="I20" i="11"/>
  <c r="H20" i="11"/>
  <c r="C23" i="12" l="1"/>
  <c r="B24" i="12" s="1"/>
  <c r="C24" i="12" s="1"/>
  <c r="B25" i="12" s="1"/>
  <c r="D25" i="12" s="1"/>
  <c r="G24" i="12"/>
  <c r="H24" i="12"/>
  <c r="I24" i="12"/>
  <c r="E24" i="12"/>
  <c r="F24" i="12"/>
  <c r="B20" i="11"/>
  <c r="Y22" i="12"/>
  <c r="AD22" i="12"/>
  <c r="AF22" i="12"/>
  <c r="AE22" i="12"/>
  <c r="AI22" i="12"/>
  <c r="AB22" i="12"/>
  <c r="AK22" i="12"/>
  <c r="R22" i="12"/>
  <c r="T22" i="12"/>
  <c r="U22" i="12" s="1"/>
  <c r="P22" i="12"/>
  <c r="Q22" i="12" s="1"/>
  <c r="L22" i="12"/>
  <c r="AA22" i="12"/>
  <c r="X22" i="12"/>
  <c r="O22" i="12"/>
  <c r="S22" i="12"/>
  <c r="AJ22" i="12"/>
  <c r="N22" i="12"/>
  <c r="AG22" i="12"/>
  <c r="K22" i="12"/>
  <c r="AC22" i="12" s="1"/>
  <c r="V22" i="12"/>
  <c r="W22" i="12" s="1"/>
  <c r="J23" i="12"/>
  <c r="Z22" i="12"/>
  <c r="AH22" i="12"/>
  <c r="F25" i="12" l="1"/>
  <c r="C25" i="12"/>
  <c r="B26" i="12" s="1"/>
  <c r="G27" i="12" s="1"/>
  <c r="E25" i="12"/>
  <c r="H26" i="12"/>
  <c r="I26" i="12"/>
  <c r="D24" i="12"/>
  <c r="H25" i="12"/>
  <c r="G26" i="12"/>
  <c r="G25" i="12"/>
  <c r="I25" i="12"/>
  <c r="F26" i="12"/>
  <c r="AF23" i="12"/>
  <c r="U23" i="12"/>
  <c r="P23" i="12"/>
  <c r="AC23" i="12"/>
  <c r="AG23" i="12"/>
  <c r="T23" i="12"/>
  <c r="AJ23" i="12"/>
  <c r="R23" i="12"/>
  <c r="AA23" i="12"/>
  <c r="J24" i="12"/>
  <c r="AB23" i="12"/>
  <c r="AE23" i="12"/>
  <c r="K23" i="12"/>
  <c r="O23" i="12"/>
  <c r="Q23" i="12"/>
  <c r="AI23" i="12"/>
  <c r="V23" i="12"/>
  <c r="S23" i="12"/>
  <c r="Y23" i="12"/>
  <c r="X23" i="12"/>
  <c r="AK23" i="12"/>
  <c r="L23" i="12"/>
  <c r="N23" i="12"/>
  <c r="AD23" i="12"/>
  <c r="AH23" i="12"/>
  <c r="W23" i="12"/>
  <c r="Z23" i="12"/>
  <c r="C20" i="11"/>
  <c r="G21" i="11"/>
  <c r="E21" i="11"/>
  <c r="D20" i="11"/>
  <c r="L21" i="11"/>
  <c r="F21" i="11"/>
  <c r="H21" i="11"/>
  <c r="I21" i="11"/>
  <c r="C26" i="12"/>
  <c r="B27" i="12" s="1"/>
  <c r="D26" i="12"/>
  <c r="E26" i="12" s="1"/>
  <c r="F27" i="12"/>
  <c r="I27" i="12" l="1"/>
  <c r="H27" i="12"/>
  <c r="Y24" i="12"/>
  <c r="Z24" i="12"/>
  <c r="R24" i="12"/>
  <c r="S24" i="12" s="1"/>
  <c r="L24" i="12"/>
  <c r="AJ24" i="12"/>
  <c r="AK24" i="12" s="1"/>
  <c r="AI24" i="12"/>
  <c r="AA24" i="12"/>
  <c r="AH24" i="12"/>
  <c r="AD24" i="12"/>
  <c r="AE24" i="12" s="1"/>
  <c r="K24" i="12"/>
  <c r="AC24" i="12"/>
  <c r="N24" i="12"/>
  <c r="P24" i="12"/>
  <c r="Q24" i="12" s="1"/>
  <c r="AF24" i="12"/>
  <c r="AG24" i="12" s="1"/>
  <c r="AB24" i="12"/>
  <c r="O24" i="12"/>
  <c r="X24" i="12"/>
  <c r="T24" i="12"/>
  <c r="U24" i="12" s="1"/>
  <c r="V24" i="12"/>
  <c r="W24" i="12" s="1"/>
  <c r="J25" i="12"/>
  <c r="B21" i="11"/>
  <c r="C27" i="12"/>
  <c r="B28" i="12" s="1"/>
  <c r="D27" i="12"/>
  <c r="E27" i="12" s="1"/>
  <c r="G28" i="12"/>
  <c r="H28" i="12"/>
  <c r="F28" i="12"/>
  <c r="I28" i="12"/>
  <c r="K25" i="12" l="1"/>
  <c r="AI25" i="12" s="1"/>
  <c r="Z25" i="12"/>
  <c r="AF25" i="12"/>
  <c r="AK25" i="12"/>
  <c r="X25" i="12"/>
  <c r="L25" i="12"/>
  <c r="AJ25" i="12"/>
  <c r="R25" i="12"/>
  <c r="AH25" i="12"/>
  <c r="AA25" i="12"/>
  <c r="T25" i="12"/>
  <c r="Y25" i="12"/>
  <c r="V25" i="12"/>
  <c r="N25" i="12"/>
  <c r="O25" i="12" s="1"/>
  <c r="AD25" i="12"/>
  <c r="AE25" i="12" s="1"/>
  <c r="J26" i="12"/>
  <c r="U25" i="12"/>
  <c r="S25" i="12"/>
  <c r="AB25" i="12"/>
  <c r="AC25" i="12" s="1"/>
  <c r="P25" i="12"/>
  <c r="Q25" i="12" s="1"/>
  <c r="W25" i="12"/>
  <c r="AG25" i="12"/>
  <c r="C21" i="11"/>
  <c r="L22" i="11"/>
  <c r="G22" i="11"/>
  <c r="I22" i="11"/>
  <c r="E22" i="11"/>
  <c r="F22" i="11"/>
  <c r="H22" i="11"/>
  <c r="D21" i="11"/>
  <c r="C28" i="12"/>
  <c r="B29" i="12" s="1"/>
  <c r="D28" i="12"/>
  <c r="E28" i="12" s="1"/>
  <c r="G29" i="12"/>
  <c r="H29" i="12"/>
  <c r="I29" i="12"/>
  <c r="F29" i="12"/>
  <c r="B22" i="11" l="1"/>
  <c r="Q26" i="12"/>
  <c r="AA26" i="12"/>
  <c r="T26" i="12"/>
  <c r="AF26" i="12"/>
  <c r="W26" i="12"/>
  <c r="J27" i="12"/>
  <c r="AJ26" i="12"/>
  <c r="Y26" i="12"/>
  <c r="AE26" i="12"/>
  <c r="AB26" i="12"/>
  <c r="AC26" i="12" s="1"/>
  <c r="P26" i="12"/>
  <c r="L26" i="12"/>
  <c r="R26" i="12"/>
  <c r="S26" i="12" s="1"/>
  <c r="AG26" i="12"/>
  <c r="K26" i="12"/>
  <c r="U26" i="12"/>
  <c r="AH26" i="12"/>
  <c r="N26" i="12"/>
  <c r="X26" i="12"/>
  <c r="AI26" i="12"/>
  <c r="AD26" i="12"/>
  <c r="AK26" i="12"/>
  <c r="O26" i="12"/>
  <c r="Z26" i="12"/>
  <c r="V26" i="12"/>
  <c r="C29" i="12"/>
  <c r="B30" i="12" s="1"/>
  <c r="D29" i="12"/>
  <c r="E29" i="12" s="1"/>
  <c r="G30" i="12"/>
  <c r="H30" i="12"/>
  <c r="I30" i="12"/>
  <c r="F30" i="12"/>
  <c r="Z27" i="12" l="1"/>
  <c r="AJ27" i="12"/>
  <c r="R27" i="12"/>
  <c r="AA27" i="12"/>
  <c r="P27" i="12"/>
  <c r="AE27" i="12"/>
  <c r="K27" i="12"/>
  <c r="AG27" i="12" s="1"/>
  <c r="AD27" i="12"/>
  <c r="Y27" i="12"/>
  <c r="Q27" i="12"/>
  <c r="AB27" i="12"/>
  <c r="S27" i="12"/>
  <c r="W27" i="12"/>
  <c r="AK27" i="12"/>
  <c r="V27" i="12"/>
  <c r="AH27" i="12"/>
  <c r="AI27" i="12" s="1"/>
  <c r="J28" i="12"/>
  <c r="AF27" i="12"/>
  <c r="N27" i="12"/>
  <c r="L27" i="12"/>
  <c r="AC27" i="12"/>
  <c r="U27" i="12"/>
  <c r="O27" i="12"/>
  <c r="T27" i="12"/>
  <c r="X27" i="12"/>
  <c r="G23" i="11"/>
  <c r="H23" i="11"/>
  <c r="C22" i="11"/>
  <c r="B23" i="11" s="1"/>
  <c r="E23" i="11"/>
  <c r="I23" i="11"/>
  <c r="D22" i="11"/>
  <c r="L23" i="11"/>
  <c r="F23" i="11"/>
  <c r="C30" i="12"/>
  <c r="B31" i="12" s="1"/>
  <c r="D30" i="12"/>
  <c r="E30" i="12" s="1"/>
  <c r="G31" i="12"/>
  <c r="F31" i="12"/>
  <c r="H31" i="12"/>
  <c r="I31" i="12"/>
  <c r="T28" i="12" l="1"/>
  <c r="Z28" i="12"/>
  <c r="P28" i="12"/>
  <c r="AG28" i="12"/>
  <c r="X28" i="12"/>
  <c r="O28" i="12"/>
  <c r="N28" i="12"/>
  <c r="AF28" i="12"/>
  <c r="AE28" i="12"/>
  <c r="AC28" i="12"/>
  <c r="W28" i="12"/>
  <c r="AA28" i="12"/>
  <c r="Q28" i="12"/>
  <c r="R28" i="12"/>
  <c r="AI28" i="12"/>
  <c r="AH28" i="12"/>
  <c r="V28" i="12"/>
  <c r="AJ28" i="12"/>
  <c r="AK28" i="12" s="1"/>
  <c r="AB28" i="12"/>
  <c r="Y28" i="12"/>
  <c r="U28" i="12"/>
  <c r="L28" i="12"/>
  <c r="K28" i="12"/>
  <c r="AD28" i="12"/>
  <c r="S28" i="12"/>
  <c r="J29" i="12"/>
  <c r="E24" i="11"/>
  <c r="C23" i="11"/>
  <c r="B24" i="11" s="1"/>
  <c r="L24" i="11"/>
  <c r="I24" i="11"/>
  <c r="D23" i="11"/>
  <c r="G24" i="11"/>
  <c r="H24" i="11"/>
  <c r="F24" i="11"/>
  <c r="C31" i="12"/>
  <c r="B32" i="12" s="1"/>
  <c r="D31" i="12"/>
  <c r="E31" i="12" s="1"/>
  <c r="G32" i="12"/>
  <c r="I32" i="12"/>
  <c r="H32" i="12"/>
  <c r="F32" i="12"/>
  <c r="L25" i="11" l="1"/>
  <c r="I25" i="11"/>
  <c r="F25" i="11"/>
  <c r="H25" i="11"/>
  <c r="E25" i="11"/>
  <c r="D24" i="11"/>
  <c r="G25" i="11"/>
  <c r="C24" i="11"/>
  <c r="B25" i="11" s="1"/>
  <c r="P29" i="12"/>
  <c r="AF29" i="12"/>
  <c r="Q29" i="12"/>
  <c r="U29" i="12"/>
  <c r="L29" i="12"/>
  <c r="AG29" i="12"/>
  <c r="J30" i="12"/>
  <c r="AH29" i="12"/>
  <c r="AI29" i="12" s="1"/>
  <c r="AA29" i="12"/>
  <c r="S29" i="12"/>
  <c r="X29" i="12"/>
  <c r="AK29" i="12"/>
  <c r="AB29" i="12"/>
  <c r="AC29" i="12" s="1"/>
  <c r="AJ29" i="12"/>
  <c r="Y29" i="12"/>
  <c r="AE29" i="12"/>
  <c r="Z29" i="12"/>
  <c r="R29" i="12"/>
  <c r="K29" i="12"/>
  <c r="V29" i="12"/>
  <c r="W29" i="12" s="1"/>
  <c r="AD29" i="12"/>
  <c r="N29" i="12"/>
  <c r="O29" i="12" s="1"/>
  <c r="T29" i="12"/>
  <c r="C32" i="12"/>
  <c r="B33" i="12" s="1"/>
  <c r="D32" i="12"/>
  <c r="E32" i="12" s="1"/>
  <c r="G33" i="12"/>
  <c r="H33" i="12"/>
  <c r="F33" i="12"/>
  <c r="I33" i="12"/>
  <c r="I26" i="11" l="1"/>
  <c r="G26" i="11"/>
  <c r="C25" i="11"/>
  <c r="B26" i="11" s="1"/>
  <c r="D25" i="11"/>
  <c r="F26" i="11"/>
  <c r="L26" i="11"/>
  <c r="H26" i="11"/>
  <c r="P30" i="12"/>
  <c r="AH30" i="12"/>
  <c r="U30" i="12"/>
  <c r="L30" i="12"/>
  <c r="AA30" i="12"/>
  <c r="Y30" i="12"/>
  <c r="N30" i="12"/>
  <c r="J31" i="12"/>
  <c r="AI30" i="12"/>
  <c r="AF30" i="12"/>
  <c r="AJ30" i="12"/>
  <c r="T30" i="12"/>
  <c r="AK30" i="12"/>
  <c r="AB30" i="12"/>
  <c r="AC30" i="12" s="1"/>
  <c r="V30" i="12"/>
  <c r="X30" i="12"/>
  <c r="Z30" i="12"/>
  <c r="W30" i="12"/>
  <c r="Q30" i="12"/>
  <c r="AD30" i="12"/>
  <c r="K30" i="12"/>
  <c r="AG30" i="12" s="1"/>
  <c r="O30" i="12"/>
  <c r="S30" i="12"/>
  <c r="AE30" i="12"/>
  <c r="R30" i="12"/>
  <c r="C33" i="12"/>
  <c r="B34" i="12" s="1"/>
  <c r="D33" i="12"/>
  <c r="E33" i="12" s="1"/>
  <c r="G34" i="12"/>
  <c r="F34" i="12"/>
  <c r="H34" i="12"/>
  <c r="I34" i="12"/>
  <c r="H27" i="11" l="1"/>
  <c r="I27" i="11"/>
  <c r="F27" i="11"/>
  <c r="D26" i="11"/>
  <c r="E26" i="11" s="1"/>
  <c r="L27" i="11"/>
  <c r="C26" i="11"/>
  <c r="B27" i="11" s="1"/>
  <c r="G27" i="11"/>
  <c r="AB31" i="12"/>
  <c r="J32" i="12"/>
  <c r="U31" i="12"/>
  <c r="AG31" i="12"/>
  <c r="AE31" i="12"/>
  <c r="Q31" i="12"/>
  <c r="AI31" i="12"/>
  <c r="W31" i="12"/>
  <c r="AF31" i="12"/>
  <c r="AK31" i="12"/>
  <c r="AJ31" i="12"/>
  <c r="AH31" i="12"/>
  <c r="K31" i="12"/>
  <c r="O31" i="12" s="1"/>
  <c r="AA31" i="12"/>
  <c r="AD31" i="12"/>
  <c r="AC31" i="12"/>
  <c r="T31" i="12"/>
  <c r="R31" i="12"/>
  <c r="V31" i="12"/>
  <c r="P31" i="12"/>
  <c r="N31" i="12"/>
  <c r="L31" i="12"/>
  <c r="S31" i="12"/>
  <c r="X31" i="12"/>
  <c r="Y31" i="12" s="1"/>
  <c r="Z31" i="12"/>
  <c r="C34" i="12"/>
  <c r="B35" i="12" s="1"/>
  <c r="D34" i="12"/>
  <c r="E34" i="12" s="1"/>
  <c r="G35" i="12"/>
  <c r="I35" i="12"/>
  <c r="F35" i="12"/>
  <c r="H35" i="12"/>
  <c r="AG32" i="12" l="1"/>
  <c r="AF32" i="12"/>
  <c r="W32" i="12"/>
  <c r="J33" i="12"/>
  <c r="Z32" i="12"/>
  <c r="AA32" i="12"/>
  <c r="K32" i="12"/>
  <c r="AC32" i="12"/>
  <c r="N32" i="12"/>
  <c r="AJ32" i="12"/>
  <c r="AK32" i="12" s="1"/>
  <c r="S32" i="12"/>
  <c r="P32" i="12"/>
  <c r="V32" i="12"/>
  <c r="U32" i="12"/>
  <c r="Q32" i="12"/>
  <c r="T32" i="12"/>
  <c r="X32" i="12"/>
  <c r="Y32" i="12"/>
  <c r="AB32" i="12"/>
  <c r="L32" i="12"/>
  <c r="R32" i="12"/>
  <c r="AH32" i="12"/>
  <c r="AI32" i="12" s="1"/>
  <c r="AD32" i="12"/>
  <c r="AE32" i="12" s="1"/>
  <c r="O32" i="12"/>
  <c r="G28" i="11"/>
  <c r="I28" i="11"/>
  <c r="F28" i="11"/>
  <c r="D27" i="11"/>
  <c r="E27" i="11" s="1"/>
  <c r="C27" i="11"/>
  <c r="B28" i="11" s="1"/>
  <c r="H28" i="11"/>
  <c r="L28" i="11"/>
  <c r="C35" i="12"/>
  <c r="B36" i="12" s="1"/>
  <c r="D35" i="12"/>
  <c r="E35" i="12" s="1"/>
  <c r="G36" i="12"/>
  <c r="F36" i="12"/>
  <c r="H36" i="12"/>
  <c r="I36" i="12"/>
  <c r="H29" i="11" l="1"/>
  <c r="L29" i="11"/>
  <c r="F29" i="11"/>
  <c r="C28" i="11"/>
  <c r="B29" i="11" s="1"/>
  <c r="G29" i="11"/>
  <c r="D28" i="11"/>
  <c r="E28" i="11" s="1"/>
  <c r="I29" i="11"/>
  <c r="AA33" i="12"/>
  <c r="AC33" i="12"/>
  <c r="AB33" i="12"/>
  <c r="T33" i="12"/>
  <c r="AH33" i="12"/>
  <c r="AI33" i="12" s="1"/>
  <c r="O33" i="12"/>
  <c r="AJ33" i="12"/>
  <c r="P33" i="12"/>
  <c r="K33" i="12"/>
  <c r="Q33" i="12"/>
  <c r="V33" i="12"/>
  <c r="R33" i="12"/>
  <c r="S33" i="12" s="1"/>
  <c r="AE33" i="12"/>
  <c r="AG33" i="12"/>
  <c r="L33" i="12"/>
  <c r="U33" i="12"/>
  <c r="Z33" i="12"/>
  <c r="AK33" i="12"/>
  <c r="J34" i="12"/>
  <c r="AF33" i="12"/>
  <c r="AD33" i="12"/>
  <c r="X33" i="12"/>
  <c r="Y33" i="12" s="1"/>
  <c r="W33" i="12"/>
  <c r="N33" i="12"/>
  <c r="C36" i="12"/>
  <c r="B37" i="12" s="1"/>
  <c r="D36" i="12"/>
  <c r="E36" i="12" s="1"/>
  <c r="G37" i="12"/>
  <c r="I37" i="12"/>
  <c r="F37" i="12"/>
  <c r="H37" i="12"/>
  <c r="L30" i="11" l="1"/>
  <c r="G30" i="11"/>
  <c r="H30" i="11"/>
  <c r="F30" i="11"/>
  <c r="I30" i="11"/>
  <c r="D29" i="11"/>
  <c r="E29" i="11" s="1"/>
  <c r="C29" i="11"/>
  <c r="B30" i="11" s="1"/>
  <c r="K34" i="12"/>
  <c r="AI34" i="12" s="1"/>
  <c r="N34" i="12"/>
  <c r="AJ34" i="12"/>
  <c r="S34" i="12"/>
  <c r="X34" i="12"/>
  <c r="Q34" i="12"/>
  <c r="O34" i="12"/>
  <c r="AH34" i="12"/>
  <c r="AK34" i="12"/>
  <c r="AD34" i="12"/>
  <c r="AE34" i="12"/>
  <c r="P34" i="12"/>
  <c r="V34" i="12"/>
  <c r="L34" i="12"/>
  <c r="Y34" i="12"/>
  <c r="AC34" i="12"/>
  <c r="W34" i="12"/>
  <c r="AF34" i="12"/>
  <c r="AA34" i="12"/>
  <c r="Z34" i="12"/>
  <c r="AG34" i="12"/>
  <c r="R34" i="12"/>
  <c r="J35" i="12"/>
  <c r="T34" i="12"/>
  <c r="U34" i="12"/>
  <c r="AB34" i="12"/>
  <c r="C37" i="12"/>
  <c r="B38" i="12" s="1"/>
  <c r="D37" i="12"/>
  <c r="E37" i="12" s="1"/>
  <c r="G38" i="12"/>
  <c r="F38" i="12"/>
  <c r="H38" i="12"/>
  <c r="I38" i="12"/>
  <c r="I31" i="11" l="1"/>
  <c r="F31" i="11"/>
  <c r="H31" i="11"/>
  <c r="L31" i="11"/>
  <c r="D30" i="11"/>
  <c r="E30" i="11" s="1"/>
  <c r="G31" i="11"/>
  <c r="C30" i="11"/>
  <c r="B31" i="11" s="1"/>
  <c r="AB35" i="12"/>
  <c r="Z35" i="12"/>
  <c r="AG35" i="12"/>
  <c r="AJ35" i="12"/>
  <c r="AC35" i="12"/>
  <c r="Q35" i="12"/>
  <c r="S35" i="12"/>
  <c r="Y35" i="12"/>
  <c r="AD35" i="12"/>
  <c r="AH35" i="12"/>
  <c r="N35" i="12"/>
  <c r="P35" i="12"/>
  <c r="V35" i="12"/>
  <c r="AI35" i="12"/>
  <c r="R35" i="12"/>
  <c r="AA35" i="12"/>
  <c r="O35" i="12"/>
  <c r="X35" i="12"/>
  <c r="T35" i="12"/>
  <c r="AF35" i="12"/>
  <c r="AE35" i="12"/>
  <c r="K35" i="12"/>
  <c r="U35" i="12" s="1"/>
  <c r="AK35" i="12"/>
  <c r="L35" i="12"/>
  <c r="W35" i="12"/>
  <c r="J36" i="12"/>
  <c r="C38" i="12"/>
  <c r="B39" i="12" s="1"/>
  <c r="D38" i="12"/>
  <c r="E38" i="12" s="1"/>
  <c r="G39" i="12"/>
  <c r="I39" i="12"/>
  <c r="F39" i="12"/>
  <c r="H39" i="12"/>
  <c r="D31" i="11" l="1"/>
  <c r="E31" i="11" s="1"/>
  <c r="H32" i="11"/>
  <c r="C31" i="11"/>
  <c r="B32" i="11" s="1"/>
  <c r="L32" i="11"/>
  <c r="I32" i="11"/>
  <c r="G32" i="11"/>
  <c r="F32" i="11"/>
  <c r="Z36" i="12"/>
  <c r="AE36" i="12"/>
  <c r="J37" i="12"/>
  <c r="P36" i="12"/>
  <c r="L36" i="12"/>
  <c r="AH36" i="12"/>
  <c r="AF36" i="12"/>
  <c r="K36" i="12"/>
  <c r="AD36" i="12"/>
  <c r="V36" i="12"/>
  <c r="AA36" i="12"/>
  <c r="X36" i="12"/>
  <c r="Q36" i="12"/>
  <c r="AK36" i="12"/>
  <c r="AB36" i="12"/>
  <c r="AC36" i="12" s="1"/>
  <c r="W36" i="12"/>
  <c r="Y36" i="12"/>
  <c r="AI36" i="12"/>
  <c r="R36" i="12"/>
  <c r="S36" i="12" s="1"/>
  <c r="O36" i="12"/>
  <c r="T36" i="12"/>
  <c r="U36" i="12" s="1"/>
  <c r="N36" i="12"/>
  <c r="AG36" i="12"/>
  <c r="AJ36" i="12"/>
  <c r="C39" i="12"/>
  <c r="B40" i="12" s="1"/>
  <c r="D39" i="12"/>
  <c r="E39" i="12" s="1"/>
  <c r="G40" i="12"/>
  <c r="H40" i="12"/>
  <c r="F40" i="12"/>
  <c r="I40" i="12"/>
  <c r="T37" i="12" l="1"/>
  <c r="Z37" i="12"/>
  <c r="X37" i="12"/>
  <c r="L37" i="12"/>
  <c r="AA37" i="12"/>
  <c r="R37" i="12"/>
  <c r="S37" i="12" s="1"/>
  <c r="AF37" i="12"/>
  <c r="AG37" i="12" s="1"/>
  <c r="AE37" i="12"/>
  <c r="V37" i="12"/>
  <c r="J38" i="12"/>
  <c r="AB37" i="12"/>
  <c r="AC37" i="12" s="1"/>
  <c r="O37" i="12"/>
  <c r="AH37" i="12"/>
  <c r="AK37" i="12"/>
  <c r="K37" i="12"/>
  <c r="U37" i="12" s="1"/>
  <c r="AD37" i="12"/>
  <c r="P37" i="12"/>
  <c r="N37" i="12"/>
  <c r="Y37" i="12"/>
  <c r="AJ37" i="12"/>
  <c r="Q37" i="12"/>
  <c r="W37" i="12"/>
  <c r="AI37" i="12"/>
  <c r="I33" i="11"/>
  <c r="F33" i="11"/>
  <c r="L33" i="11"/>
  <c r="G33" i="11"/>
  <c r="C32" i="11"/>
  <c r="B33" i="11" s="1"/>
  <c r="H33" i="11"/>
  <c r="D32" i="11"/>
  <c r="E32" i="11" s="1"/>
  <c r="C40" i="12"/>
  <c r="B41" i="12" s="1"/>
  <c r="D40" i="12"/>
  <c r="E40" i="12" s="1"/>
  <c r="G41" i="12"/>
  <c r="H41" i="12"/>
  <c r="I41" i="12"/>
  <c r="F41" i="12"/>
  <c r="O38" i="12" l="1"/>
  <c r="AE38" i="12"/>
  <c r="U38" i="12"/>
  <c r="X38" i="12"/>
  <c r="AC38" i="12"/>
  <c r="S38" i="12"/>
  <c r="K38" i="12"/>
  <c r="AG38" i="12" s="1"/>
  <c r="AI38" i="12"/>
  <c r="AA38" i="12"/>
  <c r="L38" i="12"/>
  <c r="P38" i="12"/>
  <c r="Q38" i="12" s="1"/>
  <c r="J39" i="12"/>
  <c r="AD38" i="12"/>
  <c r="V38" i="12"/>
  <c r="AK38" i="12"/>
  <c r="AF38" i="12"/>
  <c r="Y38" i="12"/>
  <c r="AH38" i="12"/>
  <c r="W38" i="12"/>
  <c r="R38" i="12"/>
  <c r="N38" i="12"/>
  <c r="T38" i="12"/>
  <c r="Z38" i="12"/>
  <c r="AB38" i="12"/>
  <c r="AJ38" i="12"/>
  <c r="C33" i="11"/>
  <c r="B34" i="11" s="1"/>
  <c r="D33" i="11"/>
  <c r="E33" i="11" s="1"/>
  <c r="G34" i="11"/>
  <c r="L34" i="11"/>
  <c r="H34" i="11"/>
  <c r="F34" i="11"/>
  <c r="I34" i="11"/>
  <c r="C41" i="12"/>
  <c r="B42" i="12" s="1"/>
  <c r="D41" i="12"/>
  <c r="E41" i="12" s="1"/>
  <c r="G42" i="12"/>
  <c r="I42" i="12"/>
  <c r="F42" i="12"/>
  <c r="H42" i="12"/>
  <c r="U39" i="12" l="1"/>
  <c r="T39" i="12"/>
  <c r="AF39" i="12"/>
  <c r="Q39" i="12"/>
  <c r="AC39" i="12"/>
  <c r="N39" i="12"/>
  <c r="O39" i="12" s="1"/>
  <c r="J40" i="12"/>
  <c r="AG39" i="12"/>
  <c r="K39" i="12"/>
  <c r="AD39" i="12"/>
  <c r="W39" i="12"/>
  <c r="X39" i="12"/>
  <c r="Y39" i="12" s="1"/>
  <c r="AB39" i="12"/>
  <c r="V39" i="12"/>
  <c r="L39" i="12"/>
  <c r="AK39" i="12"/>
  <c r="R39" i="12"/>
  <c r="S39" i="12" s="1"/>
  <c r="AE39" i="12"/>
  <c r="Z39" i="12"/>
  <c r="AH39" i="12"/>
  <c r="AI39" i="12" s="1"/>
  <c r="AA39" i="12"/>
  <c r="AJ39" i="12"/>
  <c r="P39" i="12"/>
  <c r="H35" i="11"/>
  <c r="I35" i="11"/>
  <c r="D34" i="11"/>
  <c r="E34" i="11" s="1"/>
  <c r="G35" i="11"/>
  <c r="F35" i="11"/>
  <c r="C34" i="11"/>
  <c r="B35" i="11" s="1"/>
  <c r="L35" i="11"/>
  <c r="C42" i="12"/>
  <c r="B43" i="12" s="1"/>
  <c r="D42" i="12"/>
  <c r="E42" i="12" s="1"/>
  <c r="G43" i="12"/>
  <c r="H43" i="12"/>
  <c r="F43" i="12"/>
  <c r="I43" i="12"/>
  <c r="R40" i="12" l="1"/>
  <c r="AE40" i="12"/>
  <c r="AH40" i="12"/>
  <c r="AK40" i="12"/>
  <c r="K40" i="12"/>
  <c r="AI40" i="12"/>
  <c r="AB40" i="12"/>
  <c r="U40" i="12"/>
  <c r="AC40" i="12"/>
  <c r="Y40" i="12"/>
  <c r="AA40" i="12"/>
  <c r="O40" i="12"/>
  <c r="AD40" i="12"/>
  <c r="P40" i="12"/>
  <c r="V40" i="12"/>
  <c r="AF40" i="12"/>
  <c r="N40" i="12"/>
  <c r="L40" i="12"/>
  <c r="S40" i="12"/>
  <c r="Z40" i="12"/>
  <c r="T40" i="12"/>
  <c r="AJ40" i="12"/>
  <c r="J41" i="12"/>
  <c r="Q40" i="12"/>
  <c r="W40" i="12"/>
  <c r="X40" i="12"/>
  <c r="AG40" i="12"/>
  <c r="C35" i="11"/>
  <c r="B36" i="11" s="1"/>
  <c r="F36" i="11"/>
  <c r="D35" i="11"/>
  <c r="E35" i="11" s="1"/>
  <c r="G36" i="11"/>
  <c r="L36" i="11"/>
  <c r="H36" i="11"/>
  <c r="I36" i="11"/>
  <c r="C43" i="12"/>
  <c r="B44" i="12" s="1"/>
  <c r="D43" i="12"/>
  <c r="E43" i="12" s="1"/>
  <c r="G44" i="12"/>
  <c r="I44" i="12"/>
  <c r="F44" i="12"/>
  <c r="H44" i="12"/>
  <c r="AE41" i="12" l="1"/>
  <c r="Q41" i="12"/>
  <c r="AF41" i="12"/>
  <c r="AG41" i="12" s="1"/>
  <c r="AH41" i="12"/>
  <c r="N41" i="12"/>
  <c r="O41" i="12" s="1"/>
  <c r="X41" i="12"/>
  <c r="AB41" i="12"/>
  <c r="Y41" i="12"/>
  <c r="K41" i="12"/>
  <c r="AI41" i="12" s="1"/>
  <c r="Z41" i="12"/>
  <c r="AA41" i="12" s="1"/>
  <c r="W41" i="12"/>
  <c r="R41" i="12"/>
  <c r="S41" i="12" s="1"/>
  <c r="P41" i="12"/>
  <c r="AJ41" i="12"/>
  <c r="J42" i="12"/>
  <c r="V41" i="12"/>
  <c r="AC41" i="12"/>
  <c r="AK41" i="12"/>
  <c r="T41" i="12"/>
  <c r="U41" i="12" s="1"/>
  <c r="AD41" i="12"/>
  <c r="L41" i="12"/>
  <c r="F37" i="11"/>
  <c r="H37" i="11"/>
  <c r="I37" i="11"/>
  <c r="C36" i="11"/>
  <c r="B37" i="11" s="1"/>
  <c r="L37" i="11"/>
  <c r="G37" i="11"/>
  <c r="D36" i="11"/>
  <c r="E36" i="11" s="1"/>
  <c r="C44" i="12"/>
  <c r="B45" i="12" s="1"/>
  <c r="D44" i="12"/>
  <c r="E44" i="12" s="1"/>
  <c r="G45" i="12"/>
  <c r="H45" i="12"/>
  <c r="F45" i="12"/>
  <c r="I45" i="12"/>
  <c r="AC42" i="12" l="1"/>
  <c r="S42" i="12"/>
  <c r="AJ42" i="12"/>
  <c r="AK42" i="12" s="1"/>
  <c r="W42" i="12"/>
  <c r="J43" i="12"/>
  <c r="AI42" i="12"/>
  <c r="V42" i="12"/>
  <c r="X42" i="12"/>
  <c r="Q42" i="12"/>
  <c r="R42" i="12"/>
  <c r="K42" i="12"/>
  <c r="P42" i="12"/>
  <c r="AA42" i="12"/>
  <c r="AH42" i="12"/>
  <c r="T42" i="12"/>
  <c r="L42" i="12"/>
  <c r="N42" i="12"/>
  <c r="O42" i="12"/>
  <c r="AD42" i="12"/>
  <c r="Z42" i="12"/>
  <c r="AF42" i="12"/>
  <c r="AE42" i="12"/>
  <c r="AB42" i="12"/>
  <c r="AG42" i="12"/>
  <c r="Y42" i="12"/>
  <c r="U42" i="12"/>
  <c r="D37" i="11"/>
  <c r="E37" i="11" s="1"/>
  <c r="L38" i="11"/>
  <c r="C37" i="11"/>
  <c r="B38" i="11" s="1"/>
  <c r="G38" i="11"/>
  <c r="I38" i="11"/>
  <c r="H38" i="11"/>
  <c r="F38" i="11"/>
  <c r="C45" i="12"/>
  <c r="B46" i="12" s="1"/>
  <c r="D45" i="12"/>
  <c r="E45" i="12" s="1"/>
  <c r="G46" i="12"/>
  <c r="I46" i="12"/>
  <c r="F46" i="12"/>
  <c r="H46" i="12"/>
  <c r="C38" i="11" l="1"/>
  <c r="B39" i="11" s="1"/>
  <c r="D38" i="11"/>
  <c r="E38" i="11" s="1"/>
  <c r="H39" i="11"/>
  <c r="G39" i="11"/>
  <c r="F39" i="11"/>
  <c r="L39" i="11"/>
  <c r="I39" i="11"/>
  <c r="T43" i="12"/>
  <c r="AE43" i="12"/>
  <c r="R43" i="12"/>
  <c r="S43" i="12" s="1"/>
  <c r="AD43" i="12"/>
  <c r="AJ43" i="12"/>
  <c r="AB43" i="12"/>
  <c r="U43" i="12"/>
  <c r="O43" i="12"/>
  <c r="J44" i="12"/>
  <c r="AH43" i="12"/>
  <c r="P43" i="12"/>
  <c r="Q43" i="12"/>
  <c r="K43" i="12"/>
  <c r="N43" i="12"/>
  <c r="AK43" i="12"/>
  <c r="AG43" i="12"/>
  <c r="V43" i="12"/>
  <c r="L43" i="12"/>
  <c r="AC43" i="12"/>
  <c r="Z43" i="12"/>
  <c r="W43" i="12"/>
  <c r="X43" i="12"/>
  <c r="Y43" i="12" s="1"/>
  <c r="AI43" i="12"/>
  <c r="AF43" i="12"/>
  <c r="AA43" i="12"/>
  <c r="C46" i="12"/>
  <c r="B47" i="12" s="1"/>
  <c r="D46" i="12"/>
  <c r="E46" i="12" s="1"/>
  <c r="G47" i="12"/>
  <c r="I47" i="12"/>
  <c r="F47" i="12"/>
  <c r="H47" i="12"/>
  <c r="AF44" i="12" l="1"/>
  <c r="AG44" i="12" s="1"/>
  <c r="AA44" i="12"/>
  <c r="J45" i="12"/>
  <c r="X44" i="12"/>
  <c r="Y44" i="12" s="1"/>
  <c r="R44" i="12"/>
  <c r="N44" i="12"/>
  <c r="V44" i="12"/>
  <c r="W44" i="12" s="1"/>
  <c r="AJ44" i="12"/>
  <c r="AK44" i="12" s="1"/>
  <c r="T44" i="12"/>
  <c r="U44" i="12" s="1"/>
  <c r="AD44" i="12"/>
  <c r="AE44" i="12" s="1"/>
  <c r="P44" i="12"/>
  <c r="K44" i="12"/>
  <c r="S44" i="12"/>
  <c r="AH44" i="12"/>
  <c r="AI44" i="12" s="1"/>
  <c r="O44" i="12"/>
  <c r="Q44" i="12"/>
  <c r="L44" i="12"/>
  <c r="Z44" i="12"/>
  <c r="AB44" i="12"/>
  <c r="AC44" i="12" s="1"/>
  <c r="H40" i="11"/>
  <c r="I40" i="11"/>
  <c r="G40" i="11"/>
  <c r="F40" i="11"/>
  <c r="D39" i="11"/>
  <c r="E39" i="11" s="1"/>
  <c r="L40" i="11"/>
  <c r="C39" i="11"/>
  <c r="B40" i="11" s="1"/>
  <c r="C47" i="12"/>
  <c r="B48" i="12" s="1"/>
  <c r="D47" i="12"/>
  <c r="E47" i="12" s="1"/>
  <c r="G48" i="12"/>
  <c r="I48" i="12"/>
  <c r="F48" i="12"/>
  <c r="H48" i="12"/>
  <c r="AE45" i="12" l="1"/>
  <c r="AK45" i="12"/>
  <c r="AC45" i="12"/>
  <c r="AD45" i="12"/>
  <c r="J46" i="12"/>
  <c r="R45" i="12"/>
  <c r="T45" i="12"/>
  <c r="AH45" i="12"/>
  <c r="V45" i="12"/>
  <c r="Z45" i="12"/>
  <c r="AJ45" i="12"/>
  <c r="AG45" i="12"/>
  <c r="AF45" i="12"/>
  <c r="P45" i="12"/>
  <c r="Q45" i="12"/>
  <c r="K45" i="12"/>
  <c r="AI45" i="12"/>
  <c r="S45" i="12"/>
  <c r="W45" i="12"/>
  <c r="X45" i="12"/>
  <c r="N45" i="12"/>
  <c r="Y45" i="12"/>
  <c r="AB45" i="12"/>
  <c r="U45" i="12"/>
  <c r="AA45" i="12"/>
  <c r="O45" i="12"/>
  <c r="L45" i="12"/>
  <c r="G41" i="11"/>
  <c r="I41" i="11"/>
  <c r="L41" i="11"/>
  <c r="E41" i="11"/>
  <c r="H41" i="11"/>
  <c r="F41" i="11"/>
  <c r="C40" i="11"/>
  <c r="B41" i="11" s="1"/>
  <c r="D40" i="11"/>
  <c r="E40" i="11" s="1"/>
  <c r="C48" i="12"/>
  <c r="B49" i="12" s="1"/>
  <c r="D48" i="12"/>
  <c r="E48" i="12" s="1"/>
  <c r="G49" i="12"/>
  <c r="F49" i="12"/>
  <c r="I49" i="12"/>
  <c r="H49" i="12"/>
  <c r="L42" i="11" l="1"/>
  <c r="H42" i="11"/>
  <c r="I42" i="11"/>
  <c r="G42" i="11"/>
  <c r="F42" i="11"/>
  <c r="D41" i="11"/>
  <c r="C41" i="11"/>
  <c r="B42" i="11" s="1"/>
  <c r="L46" i="12"/>
  <c r="AH46" i="12"/>
  <c r="P46" i="12"/>
  <c r="AI46" i="12"/>
  <c r="AA46" i="12"/>
  <c r="T46" i="12"/>
  <c r="U46" i="12" s="1"/>
  <c r="R46" i="12"/>
  <c r="S46" i="12" s="1"/>
  <c r="W46" i="12"/>
  <c r="K46" i="12"/>
  <c r="AE46" i="12"/>
  <c r="Q46" i="12"/>
  <c r="AG46" i="12"/>
  <c r="Y46" i="12"/>
  <c r="J47" i="12"/>
  <c r="AB46" i="12"/>
  <c r="AC46" i="12" s="1"/>
  <c r="Z46" i="12"/>
  <c r="X46" i="12"/>
  <c r="AJ46" i="12"/>
  <c r="AK46" i="12" s="1"/>
  <c r="AD46" i="12"/>
  <c r="N46" i="12"/>
  <c r="O46" i="12" s="1"/>
  <c r="V46" i="12"/>
  <c r="AF46" i="12"/>
  <c r="C49" i="12"/>
  <c r="B50" i="12" s="1"/>
  <c r="D49" i="12"/>
  <c r="E49" i="12" s="1"/>
  <c r="G50" i="12"/>
  <c r="I50" i="12"/>
  <c r="H50" i="12"/>
  <c r="F50" i="12"/>
  <c r="F43" i="11" l="1"/>
  <c r="H43" i="11"/>
  <c r="C42" i="11"/>
  <c r="B43" i="11" s="1"/>
  <c r="I43" i="11"/>
  <c r="G43" i="11"/>
  <c r="D42" i="11"/>
  <c r="E42" i="11" s="1"/>
  <c r="L43" i="11"/>
  <c r="P47" i="12"/>
  <c r="AH47" i="12"/>
  <c r="AI47" i="12" s="1"/>
  <c r="R47" i="12"/>
  <c r="S47" i="12" s="1"/>
  <c r="V47" i="12"/>
  <c r="W47" i="12" s="1"/>
  <c r="AD47" i="12"/>
  <c r="AE47" i="12" s="1"/>
  <c r="AJ47" i="12"/>
  <c r="AK47" i="12" s="1"/>
  <c r="T47" i="12"/>
  <c r="AA47" i="12"/>
  <c r="N47" i="12"/>
  <c r="U47" i="12"/>
  <c r="L47" i="12"/>
  <c r="AC47" i="12"/>
  <c r="Q47" i="12"/>
  <c r="Z47" i="12"/>
  <c r="AF47" i="12"/>
  <c r="AG47" i="12" s="1"/>
  <c r="O47" i="12"/>
  <c r="X47" i="12"/>
  <c r="Y47" i="12" s="1"/>
  <c r="K47" i="12"/>
  <c r="J48" i="12"/>
  <c r="AB47" i="12"/>
  <c r="C50" i="12"/>
  <c r="B51" i="12" s="1"/>
  <c r="D50" i="12"/>
  <c r="E50" i="12" s="1"/>
  <c r="E51" i="12"/>
  <c r="G51" i="12"/>
  <c r="F51" i="12"/>
  <c r="I51" i="12"/>
  <c r="H51" i="12"/>
  <c r="C43" i="11" l="1"/>
  <c r="B44" i="11" s="1"/>
  <c r="L44" i="11"/>
  <c r="I44" i="11"/>
  <c r="G44" i="11"/>
  <c r="D43" i="11"/>
  <c r="E43" i="11" s="1"/>
  <c r="F44" i="11"/>
  <c r="H44" i="11"/>
  <c r="AC48" i="12"/>
  <c r="Z48" i="12"/>
  <c r="AA48" i="12" s="1"/>
  <c r="W48" i="12"/>
  <c r="P48" i="12"/>
  <c r="AB48" i="12"/>
  <c r="AI48" i="12"/>
  <c r="AH48" i="12"/>
  <c r="AK48" i="12"/>
  <c r="Q48" i="12"/>
  <c r="U48" i="12"/>
  <c r="X48" i="12"/>
  <c r="K48" i="12"/>
  <c r="J49" i="12"/>
  <c r="AD48" i="12"/>
  <c r="AJ48" i="12"/>
  <c r="V48" i="12"/>
  <c r="L48" i="12"/>
  <c r="O48" i="12"/>
  <c r="R48" i="12"/>
  <c r="S48" i="12" s="1"/>
  <c r="AF48" i="12"/>
  <c r="Y48" i="12"/>
  <c r="AG48" i="12"/>
  <c r="AE48" i="12"/>
  <c r="N48" i="12"/>
  <c r="T48" i="12"/>
  <c r="C51" i="12"/>
  <c r="B52" i="12" s="1"/>
  <c r="D51" i="12"/>
  <c r="G52" i="12"/>
  <c r="F52" i="12"/>
  <c r="H52" i="12"/>
  <c r="I52" i="12"/>
  <c r="V49" i="12" l="1"/>
  <c r="AB49" i="12"/>
  <c r="AC49" i="12" s="1"/>
  <c r="Z49" i="12"/>
  <c r="J50" i="12"/>
  <c r="W49" i="12"/>
  <c r="K49" i="12"/>
  <c r="T49" i="12"/>
  <c r="P49" i="12"/>
  <c r="Q49" i="12" s="1"/>
  <c r="R49" i="12"/>
  <c r="U49" i="12"/>
  <c r="AA49" i="12"/>
  <c r="AG49" i="12"/>
  <c r="L49" i="12"/>
  <c r="AJ49" i="12"/>
  <c r="N49" i="12"/>
  <c r="O49" i="12" s="1"/>
  <c r="AD49" i="12"/>
  <c r="AE49" i="12" s="1"/>
  <c r="AF49" i="12"/>
  <c r="AK49" i="12"/>
  <c r="S49" i="12"/>
  <c r="AH49" i="12"/>
  <c r="X49" i="12"/>
  <c r="Y49" i="12" s="1"/>
  <c r="AI49" i="12"/>
  <c r="L45" i="11"/>
  <c r="C44" i="11"/>
  <c r="B45" i="11" s="1"/>
  <c r="G45" i="11"/>
  <c r="D44" i="11"/>
  <c r="E44" i="11" s="1"/>
  <c r="I45" i="11"/>
  <c r="F45" i="11"/>
  <c r="H45" i="11"/>
  <c r="C52" i="12"/>
  <c r="B53" i="12" s="1"/>
  <c r="D52" i="12"/>
  <c r="E52" i="12" s="1"/>
  <c r="G53" i="12"/>
  <c r="I53" i="12"/>
  <c r="H53" i="12"/>
  <c r="F53" i="12"/>
  <c r="L46" i="11" l="1"/>
  <c r="I46" i="11"/>
  <c r="D45" i="11"/>
  <c r="E45" i="11" s="1"/>
  <c r="G46" i="11"/>
  <c r="F46" i="11"/>
  <c r="H46" i="11"/>
  <c r="C45" i="11"/>
  <c r="B46" i="11" s="1"/>
  <c r="O50" i="12"/>
  <c r="AJ50" i="12"/>
  <c r="P50" i="12"/>
  <c r="Q50" i="12"/>
  <c r="S50" i="12"/>
  <c r="R50" i="12"/>
  <c r="AA50" i="12"/>
  <c r="L50" i="12"/>
  <c r="AI50" i="12"/>
  <c r="N50" i="12"/>
  <c r="AE50" i="12"/>
  <c r="T50" i="12"/>
  <c r="AB50" i="12"/>
  <c r="Y50" i="12"/>
  <c r="AD50" i="12"/>
  <c r="V50" i="12"/>
  <c r="AC50" i="12"/>
  <c r="AF50" i="12"/>
  <c r="Z50" i="12"/>
  <c r="K50" i="12"/>
  <c r="J51" i="12"/>
  <c r="AK50" i="12"/>
  <c r="W50" i="12"/>
  <c r="U50" i="12"/>
  <c r="AH50" i="12"/>
  <c r="AG50" i="12"/>
  <c r="X50" i="12"/>
  <c r="C53" i="12"/>
  <c r="B54" i="12" s="1"/>
  <c r="D53" i="12"/>
  <c r="E53" i="12" s="1"/>
  <c r="G54" i="12"/>
  <c r="H54" i="12"/>
  <c r="I54" i="12"/>
  <c r="F54" i="12"/>
  <c r="L47" i="11" l="1"/>
  <c r="I47" i="11"/>
  <c r="G47" i="11"/>
  <c r="F47" i="11"/>
  <c r="C46" i="11"/>
  <c r="B47" i="11" s="1"/>
  <c r="H47" i="11"/>
  <c r="D46" i="11"/>
  <c r="E46" i="11" s="1"/>
  <c r="P51" i="12"/>
  <c r="V51" i="12"/>
  <c r="T51" i="12"/>
  <c r="R51" i="12"/>
  <c r="AJ51" i="12"/>
  <c r="AI51" i="12"/>
  <c r="L51" i="12"/>
  <c r="AA51" i="12"/>
  <c r="U51" i="12"/>
  <c r="N51" i="12"/>
  <c r="K51" i="12"/>
  <c r="W51" i="12" s="1"/>
  <c r="Q51" i="12"/>
  <c r="AF51" i="12"/>
  <c r="AB51" i="12"/>
  <c r="Y51" i="12"/>
  <c r="Z51" i="12"/>
  <c r="S51" i="12"/>
  <c r="AK51" i="12"/>
  <c r="O51" i="12"/>
  <c r="AE51" i="12"/>
  <c r="AH51" i="12"/>
  <c r="X51" i="12"/>
  <c r="AC51" i="12"/>
  <c r="J52" i="12"/>
  <c r="AG51" i="12"/>
  <c r="AD51" i="12"/>
  <c r="C54" i="12"/>
  <c r="B55" i="12" s="1"/>
  <c r="D54" i="12"/>
  <c r="E54" i="12" s="1"/>
  <c r="G55" i="12"/>
  <c r="I55" i="12"/>
  <c r="H55" i="12"/>
  <c r="F55" i="12"/>
  <c r="D47" i="11" l="1"/>
  <c r="E47" i="11" s="1"/>
  <c r="C47" i="11"/>
  <c r="B48" i="11" s="1"/>
  <c r="F48" i="11"/>
  <c r="G48" i="11"/>
  <c r="H48" i="11"/>
  <c r="I48" i="11"/>
  <c r="L48" i="11"/>
  <c r="Y52" i="12"/>
  <c r="AG52" i="12"/>
  <c r="Q52" i="12"/>
  <c r="X52" i="12"/>
  <c r="U52" i="12"/>
  <c r="AI52" i="12"/>
  <c r="AB52" i="12"/>
  <c r="O52" i="12"/>
  <c r="AC52" i="12"/>
  <c r="AH52" i="12"/>
  <c r="AJ52" i="12"/>
  <c r="Z52" i="12"/>
  <c r="R52" i="12"/>
  <c r="AK52" i="12"/>
  <c r="K52" i="12"/>
  <c r="AE52" i="12" s="1"/>
  <c r="W52" i="12"/>
  <c r="AA52" i="12"/>
  <c r="L52" i="12"/>
  <c r="S52" i="12"/>
  <c r="N52" i="12"/>
  <c r="T52" i="12"/>
  <c r="P52" i="12"/>
  <c r="J53" i="12"/>
  <c r="AD52" i="12"/>
  <c r="V52" i="12"/>
  <c r="AF52" i="12"/>
  <c r="C55" i="12"/>
  <c r="B56" i="12" s="1"/>
  <c r="D55" i="12"/>
  <c r="E55" i="12" s="1"/>
  <c r="G56" i="12"/>
  <c r="I56" i="12"/>
  <c r="H56" i="12"/>
  <c r="F56" i="12"/>
  <c r="Q53" i="12" l="1"/>
  <c r="AF53" i="12"/>
  <c r="AB53" i="12"/>
  <c r="P53" i="12"/>
  <c r="Y53" i="12"/>
  <c r="Z53" i="12"/>
  <c r="AK53" i="12"/>
  <c r="J54" i="12"/>
  <c r="AD53" i="12"/>
  <c r="X53" i="12"/>
  <c r="AE53" i="12"/>
  <c r="T53" i="12"/>
  <c r="AG53" i="12"/>
  <c r="AH53" i="12"/>
  <c r="N53" i="12"/>
  <c r="O53" i="12" s="1"/>
  <c r="S53" i="12"/>
  <c r="AI53" i="12"/>
  <c r="U53" i="12"/>
  <c r="V53" i="12"/>
  <c r="W53" i="12"/>
  <c r="AJ53" i="12"/>
  <c r="AC53" i="12"/>
  <c r="K53" i="12"/>
  <c r="AA53" i="12" s="1"/>
  <c r="L53" i="12"/>
  <c r="R53" i="12"/>
  <c r="C48" i="11"/>
  <c r="B49" i="11" s="1"/>
  <c r="D48" i="11"/>
  <c r="E48" i="11" s="1"/>
  <c r="G49" i="11"/>
  <c r="L49" i="11"/>
  <c r="H49" i="11"/>
  <c r="F49" i="11"/>
  <c r="I49" i="11"/>
  <c r="C56" i="12"/>
  <c r="B57" i="12" s="1"/>
  <c r="D56" i="12"/>
  <c r="E56" i="12" s="1"/>
  <c r="G57" i="12"/>
  <c r="F57" i="12"/>
  <c r="H57" i="12"/>
  <c r="I57" i="12"/>
  <c r="S54" i="12" l="1"/>
  <c r="K54" i="12"/>
  <c r="Y54" i="12"/>
  <c r="Q54" i="12"/>
  <c r="P54" i="12"/>
  <c r="AJ54" i="12"/>
  <c r="AG54" i="12"/>
  <c r="AB54" i="12"/>
  <c r="AI54" i="12"/>
  <c r="Z54" i="12"/>
  <c r="W54" i="12"/>
  <c r="AE54" i="12"/>
  <c r="J55" i="12"/>
  <c r="N54" i="12"/>
  <c r="AC54" i="12"/>
  <c r="AH54" i="12"/>
  <c r="R54" i="12"/>
  <c r="V54" i="12"/>
  <c r="AD54" i="12"/>
  <c r="O54" i="12"/>
  <c r="L54" i="12"/>
  <c r="T54" i="12"/>
  <c r="AK54" i="12"/>
  <c r="X54" i="12"/>
  <c r="AA54" i="12"/>
  <c r="U54" i="12"/>
  <c r="AF54" i="12"/>
  <c r="C49" i="11"/>
  <c r="B50" i="11" s="1"/>
  <c r="G50" i="11"/>
  <c r="L50" i="11"/>
  <c r="D49" i="11"/>
  <c r="E49" i="11" s="1"/>
  <c r="F50" i="11"/>
  <c r="I50" i="11"/>
  <c r="H50" i="11"/>
  <c r="C57" i="12"/>
  <c r="B58" i="12" s="1"/>
  <c r="D57" i="12"/>
  <c r="E57" i="12" s="1"/>
  <c r="G58" i="12"/>
  <c r="F58" i="12"/>
  <c r="H58" i="12"/>
  <c r="I58" i="12"/>
  <c r="D50" i="11" l="1"/>
  <c r="E50" i="11" s="1"/>
  <c r="L51" i="11"/>
  <c r="F51" i="11"/>
  <c r="C50" i="11"/>
  <c r="B51" i="11" s="1"/>
  <c r="G51" i="11"/>
  <c r="H51" i="11"/>
  <c r="I51" i="11"/>
  <c r="T55" i="12"/>
  <c r="U55" i="12" s="1"/>
  <c r="J56" i="12"/>
  <c r="Z55" i="12"/>
  <c r="AE55" i="12"/>
  <c r="AB55" i="12"/>
  <c r="AC55" i="12" s="1"/>
  <c r="Y55" i="12"/>
  <c r="AA55" i="12"/>
  <c r="AD55" i="12"/>
  <c r="AG55" i="12"/>
  <c r="N55" i="12"/>
  <c r="O55" i="12" s="1"/>
  <c r="AF55" i="12"/>
  <c r="R55" i="12"/>
  <c r="V55" i="12"/>
  <c r="AJ55" i="12"/>
  <c r="AK55" i="12" s="1"/>
  <c r="P55" i="12"/>
  <c r="Q55" i="12"/>
  <c r="AH55" i="12"/>
  <c r="AI55" i="12" s="1"/>
  <c r="K55" i="12"/>
  <c r="S55" i="12" s="1"/>
  <c r="L55" i="12"/>
  <c r="X55" i="12"/>
  <c r="W55" i="12"/>
  <c r="C58" i="12"/>
  <c r="B59" i="12" s="1"/>
  <c r="D58" i="12"/>
  <c r="E58" i="12" s="1"/>
  <c r="G59" i="12"/>
  <c r="F59" i="12"/>
  <c r="I59" i="12"/>
  <c r="H59" i="12"/>
  <c r="AI56" i="12" l="1"/>
  <c r="K56" i="12"/>
  <c r="AB56" i="12"/>
  <c r="Q56" i="12"/>
  <c r="P56" i="12"/>
  <c r="X56" i="12"/>
  <c r="S56" i="12"/>
  <c r="V56" i="12"/>
  <c r="W56" i="12" s="1"/>
  <c r="AK56" i="12"/>
  <c r="R56" i="12"/>
  <c r="J57" i="12"/>
  <c r="T56" i="12"/>
  <c r="AG56" i="12"/>
  <c r="Z56" i="12"/>
  <c r="AF56" i="12"/>
  <c r="O56" i="12"/>
  <c r="AJ56" i="12"/>
  <c r="L56" i="12"/>
  <c r="Y56" i="12"/>
  <c r="AH56" i="12"/>
  <c r="AA56" i="12"/>
  <c r="N56" i="12"/>
  <c r="AE56" i="12"/>
  <c r="AD56" i="12"/>
  <c r="AC56" i="12"/>
  <c r="U56" i="12"/>
  <c r="F52" i="11"/>
  <c r="I52" i="11"/>
  <c r="H52" i="11"/>
  <c r="L52" i="11"/>
  <c r="C51" i="11"/>
  <c r="B52" i="11" s="1"/>
  <c r="D51" i="11"/>
  <c r="E51" i="11" s="1"/>
  <c r="G52" i="11"/>
  <c r="C59" i="12"/>
  <c r="B60" i="12" s="1"/>
  <c r="D59" i="12"/>
  <c r="E59" i="12" s="1"/>
  <c r="G60" i="12"/>
  <c r="I60" i="12"/>
  <c r="F60" i="12"/>
  <c r="H60" i="12"/>
  <c r="V57" i="12" l="1"/>
  <c r="J58" i="12"/>
  <c r="AC57" i="12"/>
  <c r="AH57" i="12"/>
  <c r="W57" i="12"/>
  <c r="AA57" i="12"/>
  <c r="AG57" i="12"/>
  <c r="AJ57" i="12"/>
  <c r="R57" i="12"/>
  <c r="AD57" i="12"/>
  <c r="P57" i="12"/>
  <c r="T57" i="12"/>
  <c r="U57" i="12" s="1"/>
  <c r="AK57" i="12"/>
  <c r="L57" i="12"/>
  <c r="X57" i="12"/>
  <c r="Y57" i="12" s="1"/>
  <c r="AB57" i="12"/>
  <c r="K57" i="12"/>
  <c r="S57" i="12"/>
  <c r="AE57" i="12"/>
  <c r="Q57" i="12"/>
  <c r="O57" i="12"/>
  <c r="N57" i="12"/>
  <c r="AF57" i="12"/>
  <c r="AI57" i="12"/>
  <c r="Z57" i="12"/>
  <c r="C52" i="11"/>
  <c r="B53" i="11" s="1"/>
  <c r="H53" i="11"/>
  <c r="D52" i="11"/>
  <c r="E52" i="11" s="1"/>
  <c r="G53" i="11"/>
  <c r="I53" i="11"/>
  <c r="F53" i="11"/>
  <c r="L53" i="11"/>
  <c r="C60" i="12"/>
  <c r="B61" i="12" s="1"/>
  <c r="D60" i="12"/>
  <c r="E60" i="12" s="1"/>
  <c r="G61" i="12"/>
  <c r="I61" i="12"/>
  <c r="F61" i="12"/>
  <c r="H61" i="12"/>
  <c r="AA58" i="12" l="1"/>
  <c r="R58" i="12"/>
  <c r="AK58" i="12"/>
  <c r="V58" i="12"/>
  <c r="W58" i="12" s="1"/>
  <c r="K58" i="12"/>
  <c r="AH58" i="12"/>
  <c r="Z58" i="12"/>
  <c r="AJ58" i="12"/>
  <c r="L58" i="12"/>
  <c r="Q58" i="12"/>
  <c r="AI58" i="12"/>
  <c r="AF58" i="12"/>
  <c r="AG58" i="12" s="1"/>
  <c r="S58" i="12"/>
  <c r="AB58" i="12"/>
  <c r="AC58" i="12" s="1"/>
  <c r="P58" i="12"/>
  <c r="X58" i="12"/>
  <c r="Y58" i="12" s="1"/>
  <c r="U58" i="12"/>
  <c r="O58" i="12"/>
  <c r="J59" i="12"/>
  <c r="N58" i="12"/>
  <c r="AD58" i="12"/>
  <c r="AE58" i="12" s="1"/>
  <c r="T58" i="12"/>
  <c r="G54" i="11"/>
  <c r="L54" i="11"/>
  <c r="C53" i="11"/>
  <c r="B54" i="11" s="1"/>
  <c r="I54" i="11"/>
  <c r="H54" i="11"/>
  <c r="F54" i="11"/>
  <c r="D53" i="11"/>
  <c r="E53" i="11" s="1"/>
  <c r="C61" i="12"/>
  <c r="B62" i="12" s="1"/>
  <c r="D61" i="12"/>
  <c r="E61" i="12" s="1"/>
  <c r="G62" i="12"/>
  <c r="I62" i="12"/>
  <c r="F62" i="12"/>
  <c r="H62" i="12"/>
  <c r="AD59" i="12" l="1"/>
  <c r="T59" i="12"/>
  <c r="N59" i="12"/>
  <c r="Z59" i="12"/>
  <c r="Q59" i="12"/>
  <c r="W59" i="12"/>
  <c r="AE59" i="12"/>
  <c r="R59" i="12"/>
  <c r="X59" i="12"/>
  <c r="AA59" i="12"/>
  <c r="AF59" i="12"/>
  <c r="AB59" i="12"/>
  <c r="L59" i="12"/>
  <c r="U59" i="12"/>
  <c r="P59" i="12"/>
  <c r="K59" i="12"/>
  <c r="AC59" i="12"/>
  <c r="AG59" i="12"/>
  <c r="AK59" i="12"/>
  <c r="S59" i="12"/>
  <c r="O59" i="12"/>
  <c r="Y59" i="12"/>
  <c r="AJ59" i="12"/>
  <c r="V59" i="12"/>
  <c r="AH59" i="12"/>
  <c r="J60" i="12"/>
  <c r="AI59" i="12"/>
  <c r="H55" i="11"/>
  <c r="D54" i="11"/>
  <c r="E54" i="11" s="1"/>
  <c r="C54" i="11"/>
  <c r="B55" i="11" s="1"/>
  <c r="L55" i="11"/>
  <c r="F55" i="11"/>
  <c r="G55" i="11"/>
  <c r="I55" i="11"/>
  <c r="C62" i="12"/>
  <c r="B63" i="12" s="1"/>
  <c r="D62" i="12"/>
  <c r="E62" i="12" s="1"/>
  <c r="G63" i="12"/>
  <c r="I63" i="12"/>
  <c r="H63" i="12"/>
  <c r="F63" i="12"/>
  <c r="AK60" i="12" l="1"/>
  <c r="J61" i="12"/>
  <c r="X60" i="12"/>
  <c r="AD60" i="12"/>
  <c r="U60" i="12"/>
  <c r="AC60" i="12"/>
  <c r="P60" i="12"/>
  <c r="AB60" i="12"/>
  <c r="Q60" i="12"/>
  <c r="N60" i="12"/>
  <c r="S60" i="12"/>
  <c r="AI60" i="12"/>
  <c r="Y60" i="12"/>
  <c r="AA60" i="12" s="1"/>
  <c r="L60" i="12"/>
  <c r="AG60" i="12"/>
  <c r="Z60" i="12"/>
  <c r="AE60" i="12"/>
  <c r="T60" i="12"/>
  <c r="W60" i="12"/>
  <c r="R60" i="12"/>
  <c r="O60" i="12"/>
  <c r="V60" i="12"/>
  <c r="AH60" i="12"/>
  <c r="K60" i="12"/>
  <c r="AJ60" i="12"/>
  <c r="AF60" i="12"/>
  <c r="G56" i="11"/>
  <c r="H56" i="11"/>
  <c r="F56" i="11"/>
  <c r="I56" i="11"/>
  <c r="D55" i="11"/>
  <c r="E55" i="11" s="1"/>
  <c r="C55" i="11"/>
  <c r="B56" i="11" s="1"/>
  <c r="L56" i="11"/>
  <c r="C63" i="12"/>
  <c r="B64" i="12" s="1"/>
  <c r="D63" i="12"/>
  <c r="E63" i="12" s="1"/>
  <c r="G64" i="12"/>
  <c r="H64" i="12"/>
  <c r="I64" i="12"/>
  <c r="F64" i="12"/>
  <c r="L57" i="11" l="1"/>
  <c r="D56" i="11"/>
  <c r="E56" i="11" s="1"/>
  <c r="C56" i="11"/>
  <c r="B57" i="11" s="1"/>
  <c r="H57" i="11"/>
  <c r="G57" i="11"/>
  <c r="F57" i="11"/>
  <c r="I57" i="11"/>
  <c r="L61" i="12"/>
  <c r="T61" i="12"/>
  <c r="X61" i="12"/>
  <c r="AC61" i="12"/>
  <c r="P61" i="12"/>
  <c r="R61" i="12" s="1"/>
  <c r="AA61" i="12"/>
  <c r="Z61" i="12"/>
  <c r="AF61" i="12"/>
  <c r="AH61" i="12" s="1"/>
  <c r="AG61" i="12"/>
  <c r="V61" i="12"/>
  <c r="AJ61" i="12"/>
  <c r="AK61" i="12"/>
  <c r="S61" i="12"/>
  <c r="O61" i="12"/>
  <c r="AD61" i="12"/>
  <c r="U61" i="12"/>
  <c r="Q61" i="12"/>
  <c r="AB61" i="12"/>
  <c r="N61" i="12"/>
  <c r="W61" i="12"/>
  <c r="K61" i="12"/>
  <c r="J62" i="12"/>
  <c r="AI61" i="12"/>
  <c r="AE61" i="12"/>
  <c r="Y61" i="12"/>
  <c r="C64" i="12"/>
  <c r="B65" i="12" s="1"/>
  <c r="D64" i="12"/>
  <c r="E64" i="12" s="1"/>
  <c r="G65" i="12"/>
  <c r="I65" i="12"/>
  <c r="H65" i="12"/>
  <c r="F65" i="12"/>
  <c r="Q62" i="12" l="1"/>
  <c r="AA62" i="12"/>
  <c r="T62" i="12"/>
  <c r="P62" i="12"/>
  <c r="K62" i="12"/>
  <c r="AE62" i="12" s="1"/>
  <c r="R62" i="12"/>
  <c r="AG62" i="12"/>
  <c r="AK62" i="12"/>
  <c r="AD62" i="12"/>
  <c r="V62" i="12"/>
  <c r="W62" i="12" s="1"/>
  <c r="AJ62" i="12"/>
  <c r="AC62" i="12"/>
  <c r="X62" i="12"/>
  <c r="Y62" i="12" s="1"/>
  <c r="AI62" i="12"/>
  <c r="Z62" i="12"/>
  <c r="S62" i="12"/>
  <c r="J63" i="12"/>
  <c r="AF62" i="12"/>
  <c r="U62" i="12"/>
  <c r="AH62" i="12"/>
  <c r="L62" i="12"/>
  <c r="N62" i="12"/>
  <c r="AB62" i="12"/>
  <c r="O62" i="12"/>
  <c r="G58" i="11"/>
  <c r="L58" i="11"/>
  <c r="I58" i="11"/>
  <c r="H58" i="11"/>
  <c r="F58" i="11"/>
  <c r="C57" i="11"/>
  <c r="B58" i="11" s="1"/>
  <c r="D57" i="11"/>
  <c r="E57" i="11" s="1"/>
  <c r="C65" i="12"/>
  <c r="B66" i="12" s="1"/>
  <c r="D65" i="12"/>
  <c r="E65" i="12" s="1"/>
  <c r="E66" i="12"/>
  <c r="G66" i="12"/>
  <c r="H66" i="12"/>
  <c r="I66" i="12"/>
  <c r="F66" i="12"/>
  <c r="H59" i="11" l="1"/>
  <c r="I59" i="11"/>
  <c r="F59" i="11"/>
  <c r="C58" i="11"/>
  <c r="B59" i="11" s="1"/>
  <c r="L59" i="11"/>
  <c r="D58" i="11"/>
  <c r="E58" i="11" s="1"/>
  <c r="G59" i="11"/>
  <c r="AB63" i="12"/>
  <c r="AC63" i="12" s="1"/>
  <c r="R63" i="12"/>
  <c r="U63" i="12"/>
  <c r="Q63" i="12"/>
  <c r="O63" i="12"/>
  <c r="AD63" i="12"/>
  <c r="K63" i="12"/>
  <c r="AG63" i="12"/>
  <c r="AH63" i="12"/>
  <c r="AI63" i="12" s="1"/>
  <c r="AJ63" i="12"/>
  <c r="AK63" i="12" s="1"/>
  <c r="J64" i="12"/>
  <c r="AE63" i="12"/>
  <c r="V63" i="12"/>
  <c r="W63" i="12" s="1"/>
  <c r="L63" i="12"/>
  <c r="X63" i="12"/>
  <c r="Y63" i="12" s="1"/>
  <c r="AF63" i="12"/>
  <c r="N63" i="12"/>
  <c r="S63" i="12"/>
  <c r="Z63" i="12"/>
  <c r="P63" i="12"/>
  <c r="AA63" i="12"/>
  <c r="T63" i="12"/>
  <c r="C66" i="12"/>
  <c r="B67" i="12" s="1"/>
  <c r="D66" i="12"/>
  <c r="G67" i="12"/>
  <c r="I67" i="12"/>
  <c r="H67" i="12"/>
  <c r="F67" i="12"/>
  <c r="F60" i="11" l="1"/>
  <c r="C59" i="11"/>
  <c r="B60" i="11" s="1"/>
  <c r="D59" i="11"/>
  <c r="E59" i="11" s="1"/>
  <c r="L60" i="11"/>
  <c r="I60" i="11"/>
  <c r="G60" i="11"/>
  <c r="H60" i="11"/>
  <c r="AF64" i="12"/>
  <c r="AG64" i="12" s="1"/>
  <c r="K64" i="12"/>
  <c r="AK64" i="12"/>
  <c r="J65" i="12"/>
  <c r="T64" i="12"/>
  <c r="AB64" i="12"/>
  <c r="AC64" i="12" s="1"/>
  <c r="Z64" i="12"/>
  <c r="AA64" i="12" s="1"/>
  <c r="P64" i="12"/>
  <c r="Q64" i="12" s="1"/>
  <c r="N64" i="12"/>
  <c r="O64" i="12" s="1"/>
  <c r="AI64" i="12"/>
  <c r="U64" i="12"/>
  <c r="R64" i="12"/>
  <c r="S64" i="12" s="1"/>
  <c r="AE64" i="12"/>
  <c r="AD64" i="12"/>
  <c r="AJ64" i="12"/>
  <c r="L64" i="12"/>
  <c r="X64" i="12"/>
  <c r="Y64" i="12" s="1"/>
  <c r="AH64" i="12"/>
  <c r="V64" i="12"/>
  <c r="W64" i="12" s="1"/>
  <c r="C67" i="12"/>
  <c r="B68" i="12" s="1"/>
  <c r="D67" i="12"/>
  <c r="E67" i="12" s="1"/>
  <c r="G68" i="12" a="1"/>
  <c r="G68" i="12" s="1"/>
  <c r="F68" i="12"/>
  <c r="I68" i="12"/>
  <c r="H68" i="12"/>
  <c r="N65" i="12" l="1"/>
  <c r="O65" i="12" s="1"/>
  <c r="AB65" i="12"/>
  <c r="AC65" i="12" s="1"/>
  <c r="P65" i="12"/>
  <c r="AE65" i="12"/>
  <c r="V65" i="12"/>
  <c r="W65" i="12" s="1"/>
  <c r="L65" i="12"/>
  <c r="T65" i="12"/>
  <c r="U65" i="12" s="1"/>
  <c r="Q65" i="12"/>
  <c r="J66" i="12"/>
  <c r="AF65" i="12"/>
  <c r="AK65" i="12"/>
  <c r="K65" i="12"/>
  <c r="AA65" i="12" s="1"/>
  <c r="S65" i="12"/>
  <c r="AH65" i="12"/>
  <c r="AI65" i="12" s="1"/>
  <c r="Z65" i="12"/>
  <c r="AJ65" i="12"/>
  <c r="AD65" i="12"/>
  <c r="AG65" i="12"/>
  <c r="R65" i="12"/>
  <c r="X65" i="12"/>
  <c r="Y65" i="12" s="1"/>
  <c r="G61" i="11"/>
  <c r="L61" i="11"/>
  <c r="H61" i="11"/>
  <c r="I61" i="11"/>
  <c r="C60" i="11"/>
  <c r="B61" i="11" s="1"/>
  <c r="F61" i="11"/>
  <c r="D60" i="11"/>
  <c r="E60" i="11" s="1"/>
  <c r="C68" i="12"/>
  <c r="E13" i="12" s="1"/>
  <c r="D68" i="12"/>
  <c r="E68" i="12" s="1"/>
  <c r="AA66" i="12" l="1"/>
  <c r="L66" i="12"/>
  <c r="AE66" i="12"/>
  <c r="W66" i="12"/>
  <c r="AH66" i="12"/>
  <c r="U66" i="12"/>
  <c r="AK66" i="12"/>
  <c r="AB66" i="12"/>
  <c r="AF66" i="12"/>
  <c r="AG66" i="12" s="1"/>
  <c r="R66" i="12"/>
  <c r="S66" i="12" s="1"/>
  <c r="AJ66" i="12"/>
  <c r="Z66" i="12"/>
  <c r="X66" i="12"/>
  <c r="Y66" i="12" s="1"/>
  <c r="V66" i="12"/>
  <c r="AC66" i="12"/>
  <c r="N66" i="12"/>
  <c r="J67" i="12"/>
  <c r="T66" i="12"/>
  <c r="AD66" i="12"/>
  <c r="P66" i="12"/>
  <c r="K66" i="12"/>
  <c r="O66" i="12"/>
  <c r="AI66" i="12"/>
  <c r="Q66" i="12"/>
  <c r="E14" i="12"/>
  <c r="E15" i="12"/>
  <c r="E18" i="12"/>
  <c r="N11" i="12"/>
  <c r="O11" i="12" s="1"/>
  <c r="L15" i="12"/>
  <c r="L19" i="12"/>
  <c r="I62" i="11"/>
  <c r="D61" i="11"/>
  <c r="E61" i="11" s="1"/>
  <c r="F62" i="11"/>
  <c r="H62" i="11"/>
  <c r="C61" i="11"/>
  <c r="B62" i="11" s="1"/>
  <c r="G62" i="11"/>
  <c r="L62" i="11"/>
  <c r="E11" i="12"/>
  <c r="E12" i="12"/>
  <c r="E9" i="12"/>
  <c r="E10" i="12"/>
  <c r="L63" i="11" l="1"/>
  <c r="D62" i="11"/>
  <c r="E62" i="11" s="1"/>
  <c r="G63" i="11"/>
  <c r="F63" i="11"/>
  <c r="C62" i="11"/>
  <c r="B63" i="11" s="1"/>
  <c r="H63" i="11"/>
  <c r="I63" i="11"/>
  <c r="AB67" i="12"/>
  <c r="J68" i="12"/>
  <c r="L9" i="12" s="1"/>
  <c r="AJ67" i="12"/>
  <c r="T67" i="12"/>
  <c r="N67" i="12"/>
  <c r="O67" i="12" s="1"/>
  <c r="Z67" i="12"/>
  <c r="L67" i="12"/>
  <c r="AK67" i="12"/>
  <c r="X67" i="12"/>
  <c r="W67" i="12"/>
  <c r="AE67" i="12"/>
  <c r="AI67" i="12"/>
  <c r="AC67" i="12"/>
  <c r="AH67" i="12"/>
  <c r="U67" i="12"/>
  <c r="AG67" i="12"/>
  <c r="Y67" i="12"/>
  <c r="K67" i="12"/>
  <c r="AA67" i="12" s="1"/>
  <c r="P67" i="12"/>
  <c r="R67" i="12"/>
  <c r="V67" i="12"/>
  <c r="AD67" i="12"/>
  <c r="Q67" i="12"/>
  <c r="AF67" i="12"/>
  <c r="S67" i="12"/>
  <c r="P11" i="12"/>
  <c r="Q11" i="12" s="1"/>
  <c r="L8" i="12" l="1"/>
  <c r="L11" i="12"/>
  <c r="Y68" i="12"/>
  <c r="K68" i="12"/>
  <c r="L12" i="12" s="1"/>
  <c r="L68" i="12"/>
  <c r="U68" i="12"/>
  <c r="T68" i="12"/>
  <c r="AA68" i="12"/>
  <c r="AG68" i="12"/>
  <c r="AJ68" i="12"/>
  <c r="AK68" i="12" s="1"/>
  <c r="AF68" i="12"/>
  <c r="AE68" i="12"/>
  <c r="N68" i="12"/>
  <c r="O68" i="12" s="1"/>
  <c r="V68" i="12"/>
  <c r="W68" i="12" s="1"/>
  <c r="P68" i="12"/>
  <c r="Q68" i="12" s="1"/>
  <c r="R68" i="12"/>
  <c r="S68" i="12" s="1"/>
  <c r="X68" i="12"/>
  <c r="AB68" i="12"/>
  <c r="AC68" i="12" s="1"/>
  <c r="AH68" i="12"/>
  <c r="AI68" i="12" s="1"/>
  <c r="Z68" i="12"/>
  <c r="AD68" i="12"/>
  <c r="C63" i="11"/>
  <c r="B64" i="11" s="1"/>
  <c r="L64" i="11"/>
  <c r="H64" i="11"/>
  <c r="I64" i="11"/>
  <c r="G64" i="11"/>
  <c r="D63" i="11"/>
  <c r="E63" i="11" s="1"/>
  <c r="F64" i="11"/>
  <c r="R11" i="12"/>
  <c r="S11" i="12" s="1"/>
  <c r="L10" i="12" l="1"/>
  <c r="N10" i="12" s="1"/>
  <c r="P10" i="12" s="1"/>
  <c r="R10" i="12" s="1"/>
  <c r="T10" i="12" s="1"/>
  <c r="V10" i="12" s="1"/>
  <c r="L14" i="12"/>
  <c r="O10" i="12"/>
  <c r="L13" i="12"/>
  <c r="T11" i="12"/>
  <c r="U11" i="12" s="1"/>
  <c r="D64" i="11"/>
  <c r="E64" i="11" s="1"/>
  <c r="G65" i="11"/>
  <c r="H65" i="11"/>
  <c r="F65" i="11"/>
  <c r="L65" i="11"/>
  <c r="I65" i="11"/>
  <c r="C64" i="11"/>
  <c r="B65" i="11" s="1"/>
  <c r="N12" i="12" l="1"/>
  <c r="Q10" i="12"/>
  <c r="N18" i="12"/>
  <c r="N19" i="12" s="1"/>
  <c r="O19" i="12"/>
  <c r="X10" i="12"/>
  <c r="V11" i="12"/>
  <c r="W11" i="12" s="1"/>
  <c r="Q15" i="12"/>
  <c r="H66" i="11"/>
  <c r="F66" i="11"/>
  <c r="I66" i="11"/>
  <c r="C65" i="11"/>
  <c r="B66" i="11" s="1"/>
  <c r="G66" i="11"/>
  <c r="L66" i="11"/>
  <c r="D65" i="11"/>
  <c r="E65" i="11" s="1"/>
  <c r="O12" i="12" l="1"/>
  <c r="O14" i="12" s="1"/>
  <c r="S10" i="12"/>
  <c r="P12" i="12"/>
  <c r="Q18" i="12"/>
  <c r="R15" i="12"/>
  <c r="S15" i="12" s="1"/>
  <c r="S18" i="12" s="1"/>
  <c r="P18" i="12"/>
  <c r="P19" i="12" s="1"/>
  <c r="Z10" i="12"/>
  <c r="X11" i="12"/>
  <c r="Y11" i="12" s="1"/>
  <c r="C66" i="11"/>
  <c r="B67" i="11" s="1"/>
  <c r="I67" i="11"/>
  <c r="G67" i="11"/>
  <c r="D66" i="11"/>
  <c r="E66" i="11" s="1"/>
  <c r="L67" i="11"/>
  <c r="F67" i="11"/>
  <c r="H67" i="11"/>
  <c r="Q19" i="12"/>
  <c r="V12" i="12"/>
  <c r="Q12" i="12" l="1"/>
  <c r="Q14" i="12" s="1"/>
  <c r="N13" i="12"/>
  <c r="U10" i="12"/>
  <c r="W10" i="12" s="1"/>
  <c r="Y10" i="12" s="1"/>
  <c r="AA10" i="12" s="1"/>
  <c r="R12" i="12"/>
  <c r="W12" i="12"/>
  <c r="R18" i="12"/>
  <c r="R19" i="12" s="1"/>
  <c r="S19" i="12" s="1"/>
  <c r="U15" i="12"/>
  <c r="T18" i="12" s="1"/>
  <c r="T19" i="12" s="1"/>
  <c r="U18" i="12"/>
  <c r="C67" i="11"/>
  <c r="B68" i="11" s="1"/>
  <c r="H68" i="11"/>
  <c r="G68" i="11"/>
  <c r="F68" i="11"/>
  <c r="I68" i="11"/>
  <c r="D67" i="11"/>
  <c r="E67" i="11" s="1"/>
  <c r="L68" i="11"/>
  <c r="AB10" i="12"/>
  <c r="Z11" i="12"/>
  <c r="AA11" i="12" s="1"/>
  <c r="X12" i="12"/>
  <c r="S12" i="12" l="1"/>
  <c r="S14" i="12" s="1"/>
  <c r="O13" i="12"/>
  <c r="N14" i="12"/>
  <c r="N15" i="12" s="1"/>
  <c r="O15" i="12" s="1"/>
  <c r="O18" i="12" s="1"/>
  <c r="P13" i="12"/>
  <c r="T12" i="12"/>
  <c r="U12" i="12" s="1"/>
  <c r="U14" i="12" s="1"/>
  <c r="W14" i="12" s="1"/>
  <c r="V15" i="12"/>
  <c r="W15" i="12"/>
  <c r="U19" i="12"/>
  <c r="W19" i="12" s="1"/>
  <c r="H69" i="11"/>
  <c r="F69" i="11"/>
  <c r="I69" i="11"/>
  <c r="D68" i="11"/>
  <c r="E68" i="11" s="1"/>
  <c r="C68" i="11"/>
  <c r="B69" i="11" s="1"/>
  <c r="L69" i="11"/>
  <c r="G69" i="11"/>
  <c r="W18" i="12"/>
  <c r="V18" i="12"/>
  <c r="V19" i="12" s="1"/>
  <c r="AD10" i="12"/>
  <c r="AB11" i="12"/>
  <c r="AC11" i="12" s="1"/>
  <c r="Y12" i="12"/>
  <c r="AC10" i="12"/>
  <c r="Z12" i="12"/>
  <c r="AA12" i="12" s="1"/>
  <c r="T13" i="12" l="1"/>
  <c r="Q13" i="12"/>
  <c r="P14" i="12"/>
  <c r="P15" i="12" s="1"/>
  <c r="R13" i="12"/>
  <c r="V13" i="12"/>
  <c r="Y14" i="12"/>
  <c r="AA14" i="12" s="1"/>
  <c r="AF10" i="12"/>
  <c r="AD11" i="12"/>
  <c r="AE11" i="12" s="1"/>
  <c r="G70" i="11"/>
  <c r="C69" i="11"/>
  <c r="B70" i="11" s="1"/>
  <c r="D69" i="11"/>
  <c r="E69" i="11" s="1"/>
  <c r="F70" i="11"/>
  <c r="L70" i="11"/>
  <c r="H70" i="11"/>
  <c r="I70" i="11"/>
  <c r="AE10" i="12"/>
  <c r="AB12" i="12"/>
  <c r="S13" i="12" l="1"/>
  <c r="R14" i="12"/>
  <c r="W13" i="12"/>
  <c r="U13" i="12"/>
  <c r="T14" i="12"/>
  <c r="T15" i="12" s="1"/>
  <c r="X13" i="12"/>
  <c r="Z15" i="12"/>
  <c r="AA15" i="12" s="1"/>
  <c r="Z18" i="12" s="1"/>
  <c r="Z19" i="12" s="1"/>
  <c r="Y18" i="12"/>
  <c r="AC12" i="12"/>
  <c r="C70" i="11"/>
  <c r="B71" i="11" s="1"/>
  <c r="G71" i="11"/>
  <c r="D70" i="11"/>
  <c r="E70" i="11" s="1"/>
  <c r="I71" i="11"/>
  <c r="L71" i="11"/>
  <c r="H71" i="11"/>
  <c r="F71" i="11"/>
  <c r="AA19" i="12"/>
  <c r="AH10" i="12"/>
  <c r="AF11" i="12"/>
  <c r="AG11" i="12" s="1"/>
  <c r="AA18" i="12"/>
  <c r="AG10" i="12"/>
  <c r="AD12" i="12"/>
  <c r="Y13" i="12" l="1"/>
  <c r="V14" i="12"/>
  <c r="X14" i="12" s="1"/>
  <c r="X15" i="12" s="1"/>
  <c r="Y15" i="12" s="1"/>
  <c r="X18" i="12" s="1"/>
  <c r="X19" i="12" s="1"/>
  <c r="Y19" i="12" s="1"/>
  <c r="Z13" i="12"/>
  <c r="AB13" i="12"/>
  <c r="AC13" i="12" s="1"/>
  <c r="AC14" i="12"/>
  <c r="AE12" i="12"/>
  <c r="AC15" i="12"/>
  <c r="AC18" i="12" s="1"/>
  <c r="AE14" i="12"/>
  <c r="AC19" i="12"/>
  <c r="AB18" i="12"/>
  <c r="AB19" i="12" s="1"/>
  <c r="AJ10" i="12"/>
  <c r="AH11" i="12"/>
  <c r="AI11" i="12" s="1"/>
  <c r="C71" i="11"/>
  <c r="B72" i="11" s="1"/>
  <c r="H72" i="11"/>
  <c r="F72" i="11"/>
  <c r="L72" i="11"/>
  <c r="D71" i="11"/>
  <c r="E71" i="11" s="1"/>
  <c r="I72" i="11"/>
  <c r="G72" i="11"/>
  <c r="AI10" i="12"/>
  <c r="AF12" i="12"/>
  <c r="AA13" i="12" l="1"/>
  <c r="Z14" i="12"/>
  <c r="AB14" i="12" s="1"/>
  <c r="AB15" i="12" s="1"/>
  <c r="AD13" i="12"/>
  <c r="AJ11" i="12"/>
  <c r="AK11" i="12" s="1"/>
  <c r="AD18" i="12"/>
  <c r="AD19" i="12" s="1"/>
  <c r="AG12" i="12"/>
  <c r="AE18" i="12"/>
  <c r="AE19" i="12"/>
  <c r="F73" i="11"/>
  <c r="D72" i="11"/>
  <c r="E72" i="11" s="1"/>
  <c r="C72" i="11"/>
  <c r="B73" i="11" s="1"/>
  <c r="H73" i="11"/>
  <c r="L73" i="11"/>
  <c r="G73" i="11"/>
  <c r="I73" i="11"/>
  <c r="AK10" i="12"/>
  <c r="AH12" i="12"/>
  <c r="AE13" i="12" l="1"/>
  <c r="AD14" i="12"/>
  <c r="AD15" i="12" s="1"/>
  <c r="AE15" i="12" s="1"/>
  <c r="AF13" i="12"/>
  <c r="AG13" i="12" s="1"/>
  <c r="H74" i="11"/>
  <c r="C73" i="11"/>
  <c r="B74" i="11" s="1"/>
  <c r="G74" i="11"/>
  <c r="D73" i="11"/>
  <c r="E73" i="11" s="1"/>
  <c r="L74" i="11"/>
  <c r="F74" i="11"/>
  <c r="I74" i="11"/>
  <c r="AI12" i="12"/>
  <c r="AF14" i="12"/>
  <c r="AJ12" i="12"/>
  <c r="AK12" i="12" s="1"/>
  <c r="AH13" i="12" l="1"/>
  <c r="AI13" i="12" s="1"/>
  <c r="I75" i="11"/>
  <c r="C74" i="11"/>
  <c r="B75" i="11" s="1"/>
  <c r="H75" i="11"/>
  <c r="F75" i="11"/>
  <c r="D74" i="11"/>
  <c r="E74" i="11" s="1"/>
  <c r="G75" i="11"/>
  <c r="L75" i="11"/>
  <c r="AH14" i="12"/>
  <c r="AG14" i="12"/>
  <c r="AF15" i="12"/>
  <c r="AG15" i="12" s="1"/>
  <c r="AJ13" i="12" l="1"/>
  <c r="C75" i="11"/>
  <c r="B76" i="11" s="1"/>
  <c r="I76" i="11"/>
  <c r="H76" i="11"/>
  <c r="G76" i="11"/>
  <c r="D75" i="11"/>
  <c r="E75" i="11" s="1"/>
  <c r="L76" i="11"/>
  <c r="F76" i="11"/>
  <c r="AF18" i="12"/>
  <c r="AF19" i="12" s="1"/>
  <c r="AG19" i="12"/>
  <c r="AG18" i="12"/>
  <c r="AI14" i="12"/>
  <c r="AK14" i="12" s="1"/>
  <c r="AH15" i="12"/>
  <c r="AI15" i="12" s="1"/>
  <c r="AK13" i="12" l="1"/>
  <c r="AJ14" i="12"/>
  <c r="AJ15" i="12"/>
  <c r="AK15" i="12" s="1"/>
  <c r="D76" i="11"/>
  <c r="E76" i="11" s="1"/>
  <c r="I77" i="11"/>
  <c r="C76" i="11"/>
  <c r="B77" i="11" s="1"/>
  <c r="L77" i="11"/>
  <c r="G77" i="11"/>
  <c r="H77" i="11"/>
  <c r="F77" i="11"/>
  <c r="AI18" i="12"/>
  <c r="AI19" i="12"/>
  <c r="AK19" i="12" s="1"/>
  <c r="AH18" i="12"/>
  <c r="AH19" i="12" s="1"/>
  <c r="AK18" i="12"/>
  <c r="AJ18" i="12"/>
  <c r="G78" i="11" l="1"/>
  <c r="I78" i="11"/>
  <c r="C77" i="11"/>
  <c r="B78" i="11" s="1"/>
  <c r="D77" i="11"/>
  <c r="E77" i="11" s="1"/>
  <c r="L78" i="11"/>
  <c r="H78" i="11"/>
  <c r="F78" i="11"/>
  <c r="AJ19" i="12"/>
  <c r="C78" i="11" l="1"/>
  <c r="B79" i="11" s="1"/>
  <c r="D78" i="11"/>
  <c r="E78" i="11" s="1"/>
  <c r="F79" i="11"/>
  <c r="I79" i="11"/>
  <c r="H79" i="11"/>
  <c r="L79" i="11"/>
  <c r="G79" i="11"/>
  <c r="D79" i="11" l="1"/>
  <c r="E79" i="11" s="1"/>
  <c r="L80" i="11"/>
  <c r="I80" i="11"/>
  <c r="G80" i="11"/>
  <c r="F80" i="11"/>
  <c r="C79" i="11"/>
  <c r="B80" i="11" s="1"/>
  <c r="H80" i="11"/>
  <c r="C80" i="11" l="1"/>
  <c r="B81" i="11" s="1"/>
  <c r="H81" i="11"/>
  <c r="G81" i="11"/>
  <c r="E81" i="11"/>
  <c r="L81" i="11"/>
  <c r="F81" i="11"/>
  <c r="I81" i="11"/>
  <c r="D80" i="11"/>
  <c r="E80" i="11" s="1"/>
  <c r="E82" i="11" l="1"/>
  <c r="G82" i="11"/>
  <c r="I82" i="11"/>
  <c r="H82" i="11"/>
  <c r="C81" i="11"/>
  <c r="B82" i="11" s="1"/>
  <c r="L82" i="11"/>
  <c r="F82" i="11"/>
  <c r="D81" i="11"/>
  <c r="H83" i="11" l="1"/>
  <c r="E83" i="11"/>
  <c r="F83" i="11"/>
  <c r="I83" i="11"/>
  <c r="C82" i="11"/>
  <c r="B83" i="11" s="1"/>
  <c r="G83" i="11"/>
  <c r="L83" i="11"/>
  <c r="D82" i="11"/>
  <c r="H84" i="11" l="1"/>
  <c r="G84" i="11"/>
  <c r="C83" i="11"/>
  <c r="B84" i="11" s="1"/>
  <c r="I84" i="11"/>
  <c r="L84" i="11"/>
  <c r="F84" i="11"/>
  <c r="E84" i="11"/>
  <c r="D83" i="11"/>
  <c r="G85" i="11" l="1"/>
  <c r="I85" i="11"/>
  <c r="E85" i="11"/>
  <c r="F85" i="11"/>
  <c r="H85" i="11"/>
  <c r="C84" i="11"/>
  <c r="B85" i="11" s="1"/>
  <c r="L85" i="11"/>
  <c r="D84" i="11"/>
  <c r="I86" i="11" l="1"/>
  <c r="E86" i="11"/>
  <c r="D85" i="11"/>
  <c r="G86" i="11"/>
  <c r="H86" i="11"/>
  <c r="L86" i="11"/>
  <c r="F86" i="11"/>
  <c r="C85" i="11"/>
  <c r="B86" i="11" s="1"/>
  <c r="L87" i="11" l="1"/>
  <c r="E87" i="11"/>
  <c r="H87" i="11"/>
  <c r="I87" i="11"/>
  <c r="G87" i="11"/>
  <c r="C86" i="11"/>
  <c r="B87" i="11" s="1"/>
  <c r="F87" i="11"/>
  <c r="D86" i="11"/>
  <c r="F88" i="11" l="1"/>
  <c r="G88" i="11"/>
  <c r="D87" i="11"/>
  <c r="H88" i="11"/>
  <c r="C87" i="11"/>
  <c r="B88" i="11" s="1"/>
  <c r="L88" i="11"/>
  <c r="I88" i="11"/>
  <c r="E88" i="11"/>
  <c r="G89" i="11" l="1"/>
  <c r="E89" i="11"/>
  <c r="I89" i="11"/>
  <c r="H89" i="11"/>
  <c r="D88" i="11"/>
  <c r="C88" i="11"/>
  <c r="B89" i="11" s="1"/>
  <c r="L89" i="11"/>
  <c r="F89" i="11"/>
  <c r="I90" i="11" l="1"/>
  <c r="D89" i="11"/>
  <c r="F90" i="11"/>
  <c r="C89" i="11"/>
  <c r="B90" i="11" s="1"/>
  <c r="H90" i="11"/>
  <c r="L90" i="11"/>
  <c r="G90" i="11"/>
  <c r="E90" i="11"/>
  <c r="E91" i="11" l="1"/>
  <c r="H91" i="11"/>
  <c r="G91" i="11"/>
  <c r="L91" i="11"/>
  <c r="D90" i="11"/>
  <c r="I91" i="11"/>
  <c r="F91" i="11"/>
  <c r="C90" i="11"/>
  <c r="B91" i="11" s="1"/>
  <c r="I92" i="11" l="1"/>
  <c r="L92" i="11"/>
  <c r="E92" i="11"/>
  <c r="C91" i="11"/>
  <c r="B92" i="11" s="1"/>
  <c r="D91" i="11"/>
  <c r="G92" i="11"/>
  <c r="F92" i="11"/>
  <c r="H92" i="11"/>
  <c r="G93" i="11" l="1"/>
  <c r="F93" i="11"/>
  <c r="D92" i="11"/>
  <c r="H93" i="11"/>
  <c r="L93" i="11"/>
  <c r="E93" i="11"/>
  <c r="C92" i="11"/>
  <c r="B93" i="11" s="1"/>
  <c r="I93" i="11"/>
  <c r="E94" i="11" l="1"/>
  <c r="H94" i="11"/>
  <c r="C93" i="11"/>
  <c r="B94" i="11" s="1"/>
  <c r="I94" i="11"/>
  <c r="F94" i="11"/>
  <c r="G94" i="11"/>
  <c r="D93" i="11"/>
  <c r="L94" i="11"/>
  <c r="F95" i="11" l="1"/>
  <c r="H95" i="11"/>
  <c r="G95" i="11"/>
  <c r="I95" i="11"/>
  <c r="L95" i="11"/>
  <c r="C94" i="11"/>
  <c r="B95" i="11" s="1"/>
  <c r="D94" i="11"/>
  <c r="E95" i="11"/>
  <c r="G96" i="11" l="1"/>
  <c r="F96" i="11"/>
  <c r="L96" i="11"/>
  <c r="C95" i="11"/>
  <c r="B96" i="11" s="1"/>
  <c r="H96" i="11"/>
  <c r="E96" i="11"/>
  <c r="I96" i="11"/>
  <c r="D95" i="11"/>
  <c r="E97" i="11" l="1"/>
  <c r="F97" i="11"/>
  <c r="L97" i="11"/>
  <c r="G97" i="11"/>
  <c r="D96" i="11"/>
  <c r="C96" i="11"/>
  <c r="B97" i="11" s="1"/>
  <c r="I97" i="11"/>
  <c r="H97" i="11"/>
  <c r="F98" i="11" l="1"/>
  <c r="G98" i="11"/>
  <c r="I98" i="11"/>
  <c r="E98" i="11"/>
  <c r="C97" i="11"/>
  <c r="B98" i="11" s="1"/>
  <c r="H98" i="11"/>
  <c r="D97" i="11"/>
  <c r="L98" i="11"/>
  <c r="H99" i="11" l="1"/>
  <c r="L99" i="11"/>
  <c r="D98" i="11"/>
  <c r="C98" i="11"/>
  <c r="B99" i="11" s="1"/>
  <c r="I99" i="11"/>
  <c r="E99" i="11"/>
  <c r="G99" i="11"/>
  <c r="F99" i="11"/>
  <c r="H100" i="11" l="1"/>
  <c r="G100" i="11"/>
  <c r="E100" i="11"/>
  <c r="C99" i="11"/>
  <c r="B100" i="11" s="1"/>
  <c r="L100" i="11"/>
  <c r="I100" i="11"/>
  <c r="F100" i="11"/>
  <c r="D99" i="11"/>
  <c r="F101" i="11" l="1"/>
  <c r="E101" i="11"/>
  <c r="H101" i="11"/>
  <c r="G101" i="11"/>
  <c r="D100" i="11"/>
  <c r="C100" i="11"/>
  <c r="B101" i="11" s="1"/>
  <c r="I101" i="11"/>
  <c r="L101" i="11"/>
  <c r="F102" i="11" l="1"/>
  <c r="H102" i="11"/>
  <c r="I102" i="11"/>
  <c r="C101" i="11"/>
  <c r="B102" i="11" s="1"/>
  <c r="L102" i="11"/>
  <c r="D101" i="11"/>
  <c r="G102" i="11"/>
  <c r="E102" i="11"/>
  <c r="I103" i="11" l="1"/>
  <c r="H103" i="11"/>
  <c r="G103" i="11"/>
  <c r="C102" i="11"/>
  <c r="B103" i="11" s="1"/>
  <c r="E103" i="11"/>
  <c r="F103" i="11"/>
  <c r="D102" i="11"/>
  <c r="L103" i="11"/>
  <c r="G104" i="11" l="1"/>
  <c r="I104" i="11"/>
  <c r="C103" i="11"/>
  <c r="B104" i="11" s="1"/>
  <c r="D103" i="11"/>
  <c r="F104" i="11"/>
  <c r="L104" i="11"/>
  <c r="H104" i="11"/>
  <c r="E104" i="11"/>
  <c r="L105" i="11" l="1"/>
  <c r="E105" i="11"/>
  <c r="I105" i="11"/>
  <c r="C104" i="11"/>
  <c r="D104" i="11"/>
  <c r="H105" i="11"/>
  <c r="F105" i="11"/>
  <c r="G105" i="11"/>
  <c r="B105" i="11" l="1"/>
  <c r="G106" i="11" l="1"/>
  <c r="L106" i="11"/>
  <c r="F106" i="11"/>
  <c r="E106" i="11"/>
  <c r="C105" i="11"/>
  <c r="D105" i="11"/>
  <c r="H106" i="11"/>
  <c r="I106" i="11"/>
  <c r="B106" i="11" l="1"/>
  <c r="I107" i="11" l="1"/>
  <c r="L107" i="11"/>
  <c r="E107" i="11"/>
  <c r="G107" i="11"/>
  <c r="D106" i="11"/>
  <c r="H107" i="11"/>
  <c r="C106" i="11"/>
  <c r="F107" i="11"/>
  <c r="B107" i="11" l="1"/>
  <c r="C107" i="11" s="1"/>
  <c r="E9" i="11" l="1"/>
  <c r="E13" i="11"/>
  <c r="D107" i="11"/>
  <c r="J107" i="11"/>
  <c r="K107" i="11" s="1"/>
  <c r="J69" i="11"/>
  <c r="K69" i="11" s="1"/>
  <c r="J6" i="11"/>
  <c r="J43" i="11"/>
  <c r="K43" i="11" s="1"/>
  <c r="J103" i="11"/>
  <c r="K103" i="11" s="1"/>
  <c r="J35" i="11"/>
  <c r="K35" i="11" s="1"/>
  <c r="J96" i="11"/>
  <c r="K96" i="11" s="1"/>
  <c r="J63" i="11"/>
  <c r="J64" i="11" s="1"/>
  <c r="K64" i="11" s="1"/>
  <c r="J42" i="11"/>
  <c r="K42" i="11" s="1"/>
  <c r="J105" i="11"/>
  <c r="K105" i="11" s="1"/>
  <c r="J104" i="11"/>
  <c r="K104" i="11" s="1"/>
  <c r="J72" i="11"/>
  <c r="K72" i="11" s="1"/>
  <c r="J84" i="11"/>
  <c r="K84" i="11" s="1"/>
  <c r="J71" i="11"/>
  <c r="K71" i="11" s="1"/>
  <c r="J80" i="11"/>
  <c r="K80" i="11" s="1"/>
  <c r="J37" i="11"/>
  <c r="K37" i="11" s="1"/>
  <c r="E11" i="11"/>
  <c r="J26" i="11"/>
  <c r="K26" i="11" s="1"/>
  <c r="J87" i="11"/>
  <c r="K87" i="11" s="1"/>
  <c r="J20" i="11"/>
  <c r="J21" i="11" s="1"/>
  <c r="K21" i="11" s="1"/>
  <c r="E10" i="11"/>
  <c r="J95" i="11"/>
  <c r="K95" i="11" s="1"/>
  <c r="J66" i="11"/>
  <c r="K66" i="11" s="1"/>
  <c r="J52" i="11"/>
  <c r="K52" i="11" s="1"/>
  <c r="J39" i="11"/>
  <c r="K39" i="11" s="1"/>
  <c r="J92" i="11"/>
  <c r="K92" i="11" s="1"/>
  <c r="J75" i="11"/>
  <c r="K75" i="11" s="1"/>
  <c r="J58" i="11"/>
  <c r="K58" i="11" s="1"/>
  <c r="J17" i="11"/>
  <c r="K17" i="11" s="1"/>
  <c r="J98" i="11"/>
  <c r="K98" i="11" s="1"/>
  <c r="J27" i="11"/>
  <c r="K27" i="11" s="1"/>
  <c r="J50" i="11"/>
  <c r="K50" i="11" s="1"/>
  <c r="J102" i="11"/>
  <c r="K102" i="11" s="1"/>
  <c r="J30" i="11"/>
  <c r="K30" i="11" s="1"/>
  <c r="J88" i="11"/>
  <c r="K88" i="11" s="1"/>
  <c r="J65" i="11"/>
  <c r="K65" i="11" s="1"/>
  <c r="J62" i="11"/>
  <c r="K62" i="11" s="1"/>
  <c r="J8" i="11"/>
  <c r="K8" i="11" s="1"/>
  <c r="J22" i="11"/>
  <c r="K22" i="11" s="1"/>
  <c r="J24" i="11"/>
  <c r="K24" i="11" s="1"/>
  <c r="J47" i="11"/>
  <c r="K47" i="11" s="1"/>
  <c r="J19" i="11"/>
  <c r="K19" i="11" s="1"/>
  <c r="J76" i="11"/>
  <c r="K76" i="11" s="1"/>
  <c r="J16" i="11"/>
  <c r="K16" i="11" s="1"/>
  <c r="J7" i="11"/>
  <c r="J36" i="11"/>
  <c r="K36" i="11" s="1"/>
  <c r="E6" i="11"/>
  <c r="J45" i="11"/>
  <c r="K45" i="11" s="1"/>
  <c r="J106" i="11"/>
  <c r="K106" i="11" s="1"/>
  <c r="J93" i="11"/>
  <c r="K93" i="11" s="1"/>
  <c r="E5" i="11"/>
  <c r="J101" i="11"/>
  <c r="K101" i="11" s="1"/>
  <c r="J25" i="11"/>
  <c r="K25" i="11" s="1"/>
  <c r="K6" i="11"/>
  <c r="K7" i="11"/>
  <c r="J89" i="11"/>
  <c r="K89" i="11" s="1"/>
  <c r="J91" i="11"/>
  <c r="K91" i="11" s="1"/>
  <c r="J31" i="11"/>
  <c r="K31" i="11" s="1"/>
  <c r="J40" i="11"/>
  <c r="K40" i="11" s="1"/>
  <c r="J70" i="11"/>
  <c r="K70" i="11" s="1"/>
  <c r="J57" i="11"/>
  <c r="K57" i="11" s="1"/>
  <c r="J68" i="11"/>
  <c r="K68" i="11" s="1"/>
  <c r="J33" i="11"/>
  <c r="K33" i="11" s="1"/>
  <c r="J83" i="11"/>
  <c r="K83" i="11" s="1"/>
  <c r="J46" i="11"/>
  <c r="K46" i="11" s="1"/>
  <c r="J78" i="11"/>
  <c r="K78" i="11" s="1"/>
  <c r="J59" i="11"/>
  <c r="K59" i="11" s="1"/>
  <c r="J53" i="11"/>
  <c r="K53" i="11" s="1"/>
  <c r="K63" i="11"/>
  <c r="J94" i="11"/>
  <c r="K94" i="11" s="1"/>
  <c r="J41" i="11"/>
  <c r="K41" i="11" s="1"/>
  <c r="J32" i="11"/>
  <c r="K32" i="11" s="1"/>
  <c r="J73" i="11"/>
  <c r="K73" i="11" s="1"/>
  <c r="J48" i="11"/>
  <c r="K48" i="11" s="1"/>
  <c r="J90" i="11"/>
  <c r="K90" i="11" s="1"/>
  <c r="J54" i="11"/>
  <c r="K54" i="11" s="1"/>
  <c r="J85" i="11"/>
  <c r="K85" i="11" s="1"/>
  <c r="J49" i="11"/>
  <c r="K49" i="11" s="1"/>
  <c r="J56" i="11"/>
  <c r="K56" i="11" s="1"/>
  <c r="J61" i="11"/>
  <c r="K61" i="11" s="1"/>
  <c r="J29" i="11"/>
  <c r="K29" i="11" s="1"/>
  <c r="J99" i="11"/>
  <c r="K99" i="11" s="1"/>
  <c r="J44" i="11"/>
  <c r="K44" i="11" s="1"/>
  <c r="J34" i="11"/>
  <c r="K34" i="11" s="1"/>
  <c r="J60" i="11"/>
  <c r="K60" i="11" s="1"/>
  <c r="J38" i="11"/>
  <c r="K38" i="11" s="1"/>
  <c r="J67" i="11"/>
  <c r="K67" i="11" s="1"/>
  <c r="J79" i="11"/>
  <c r="K79" i="11" s="1"/>
  <c r="J100" i="11"/>
  <c r="K100" i="11" s="1"/>
  <c r="J81" i="11"/>
  <c r="K81" i="11" s="1"/>
  <c r="J97" i="11"/>
  <c r="K97" i="11" s="1"/>
  <c r="J74" i="11"/>
  <c r="K74" i="11" s="1"/>
  <c r="J77" i="11"/>
  <c r="K77" i="11" s="1"/>
  <c r="J82" i="11"/>
  <c r="K82" i="11" s="1"/>
  <c r="J23" i="11"/>
  <c r="K23" i="11" s="1"/>
  <c r="J28" i="11"/>
  <c r="K28" i="11" s="1"/>
  <c r="J55" i="11"/>
  <c r="K55" i="11" s="1"/>
  <c r="J86" i="11"/>
  <c r="K86" i="11" s="1"/>
  <c r="J51" i="11"/>
  <c r="K51" i="11" s="1"/>
  <c r="E12" i="11"/>
  <c r="E14" i="11"/>
  <c r="E15" i="11"/>
  <c r="E18" i="11"/>
  <c r="J9" i="11" l="1"/>
  <c r="J10" i="11" s="1"/>
  <c r="K10" i="11" s="1"/>
  <c r="J11" i="11"/>
  <c r="J12" i="11" s="1"/>
  <c r="J13" i="11" s="1"/>
  <c r="J18" i="11"/>
  <c r="J14" i="11"/>
  <c r="K13" i="11" l="1"/>
  <c r="K9" i="11"/>
  <c r="K12" i="11"/>
  <c r="K11" i="11"/>
  <c r="K14" i="11"/>
  <c r="J15" i="11"/>
  <c r="K15" i="11" l="1"/>
  <c r="K18" i="11" s="1"/>
  <c r="C91" i="10"/>
  <c r="C22" i="10"/>
  <c r="C34" i="10"/>
  <c r="C49" i="10"/>
  <c r="C54" i="10"/>
  <c r="C99" i="10"/>
  <c r="C45" i="10"/>
  <c r="C66" i="10"/>
  <c r="C68" i="10"/>
  <c r="C16" i="10"/>
  <c r="C17" i="10"/>
  <c r="C60" i="10"/>
  <c r="C94" i="10"/>
  <c r="C76" i="10"/>
  <c r="C75" i="10"/>
  <c r="C61" i="10"/>
  <c r="C96" i="10"/>
  <c r="C98" i="10"/>
  <c r="C50" i="10"/>
  <c r="C82" i="10"/>
  <c r="C102" i="10"/>
  <c r="C101" i="10"/>
  <c r="C59" i="10"/>
  <c r="C38" i="10"/>
  <c r="C28" i="10"/>
  <c r="C10" i="10"/>
  <c r="C93" i="10"/>
  <c r="C30" i="10"/>
  <c r="C80" i="10"/>
  <c r="C43" i="10"/>
  <c r="C36" i="10"/>
  <c r="C20" i="10"/>
  <c r="C12" i="10"/>
  <c r="C70" i="10"/>
  <c r="C77" i="10"/>
  <c r="C92" i="10"/>
  <c r="C52" i="10"/>
  <c r="C33" i="10"/>
  <c r="C41" i="10"/>
  <c r="C48" i="10"/>
  <c r="C47" i="10"/>
  <c r="C78" i="10"/>
  <c r="C39" i="10"/>
  <c r="C65" i="10"/>
  <c r="C87" i="10"/>
  <c r="C21" i="10"/>
  <c r="C90" i="10"/>
  <c r="C7" i="10"/>
  <c r="C51" i="10"/>
  <c r="C88" i="10"/>
  <c r="C62" i="10"/>
  <c r="C72" i="10"/>
  <c r="C104" i="10"/>
  <c r="C31" i="10"/>
  <c r="C23" i="10"/>
  <c r="C35" i="10"/>
  <c r="C42" i="10"/>
  <c r="C73" i="10"/>
  <c r="C15" i="10"/>
  <c r="C18" i="10"/>
  <c r="C74" i="10"/>
  <c r="C58" i="10"/>
  <c r="C13" i="10"/>
  <c r="C57" i="10"/>
  <c r="C8" i="10"/>
  <c r="C24" i="10"/>
  <c r="C27" i="10"/>
  <c r="C67" i="10"/>
  <c r="C86" i="10"/>
  <c r="C9" i="10"/>
  <c r="C79" i="10"/>
  <c r="C6" i="10"/>
  <c r="D6" i="10" s="1"/>
  <c r="C105" i="10"/>
  <c r="C53" i="10"/>
  <c r="C32" i="10"/>
  <c r="C71" i="10"/>
  <c r="C81" i="10"/>
  <c r="C55" i="10"/>
  <c r="C85" i="10"/>
  <c r="C46" i="10"/>
  <c r="C97" i="10"/>
  <c r="C56" i="10"/>
  <c r="C29" i="10"/>
  <c r="C89" i="10"/>
  <c r="C84" i="10"/>
  <c r="C69" i="10"/>
  <c r="C100" i="10"/>
  <c r="C14" i="10"/>
  <c r="C40" i="10"/>
  <c r="C63" i="10"/>
  <c r="C103" i="10"/>
  <c r="C44" i="10"/>
  <c r="C19" i="10"/>
  <c r="C64" i="10"/>
  <c r="C11" i="10"/>
  <c r="C83" i="10"/>
  <c r="C95" i="10"/>
  <c r="C25" i="10"/>
  <c r="C26" i="10"/>
  <c r="C37" i="10"/>
  <c r="K20" i="11" l="1"/>
  <c r="D7" i="10"/>
  <c r="D8" i="10" s="1"/>
  <c r="D9" i="10" s="1"/>
  <c r="D10" i="10" s="1"/>
  <c r="D11" i="10" s="1"/>
  <c r="D12" i="10" s="1"/>
  <c r="D13" i="10" s="1"/>
  <c r="D14" i="10" s="1"/>
  <c r="D15" i="10" s="1"/>
  <c r="D16" i="10" s="1"/>
  <c r="D17" i="10" l="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60" i="10" l="1"/>
  <c r="M60" i="10" s="1"/>
  <c r="E55" i="10"/>
  <c r="E101" i="10"/>
  <c r="E84" i="10"/>
  <c r="E53" i="10"/>
  <c r="E100" i="10"/>
  <c r="E98" i="10"/>
  <c r="E46" i="10"/>
  <c r="E77" i="10"/>
  <c r="E58" i="10"/>
  <c r="E12" i="10"/>
  <c r="E91" i="10"/>
  <c r="E15" i="10"/>
  <c r="E69" i="10"/>
  <c r="E48" i="10"/>
  <c r="E67" i="10"/>
  <c r="E63" i="10"/>
  <c r="E11" i="10"/>
  <c r="E90" i="10"/>
  <c r="E18" i="10"/>
  <c r="E20" i="10"/>
  <c r="E51" i="10"/>
  <c r="E41" i="10"/>
  <c r="E24" i="10"/>
  <c r="E61" i="10"/>
  <c r="E26" i="10"/>
  <c r="E87" i="10"/>
  <c r="E39" i="10"/>
  <c r="E79" i="10"/>
  <c r="E37" i="10"/>
  <c r="E10" i="10"/>
  <c r="E33" i="10"/>
  <c r="E38" i="10"/>
  <c r="E80" i="10"/>
  <c r="E28" i="10"/>
  <c r="E42" i="10"/>
  <c r="E96" i="10"/>
  <c r="E72" i="10"/>
  <c r="E68" i="10"/>
  <c r="E104" i="10"/>
  <c r="E54" i="10"/>
  <c r="E83" i="10"/>
  <c r="E73" i="10"/>
  <c r="E102" i="10"/>
  <c r="E52" i="10"/>
  <c r="E92" i="10"/>
  <c r="E86" i="10"/>
  <c r="E50" i="10"/>
  <c r="E22" i="10"/>
  <c r="E97" i="10"/>
  <c r="E105" i="10"/>
  <c r="H59" i="10" a="1"/>
  <c r="H59" i="10" s="1"/>
  <c r="N59" i="10"/>
  <c r="F59" i="10"/>
  <c r="I59" i="10"/>
  <c r="K59" i="10" a="1"/>
  <c r="K59" i="10" s="1"/>
  <c r="G59" i="10"/>
  <c r="J59" i="10"/>
  <c r="E44" i="10"/>
  <c r="E29" i="10"/>
  <c r="E94" i="10"/>
  <c r="E74" i="10"/>
  <c r="E7" i="10"/>
  <c r="E9" i="10"/>
  <c r="E6" i="10"/>
  <c r="E70" i="10"/>
  <c r="E76" i="10"/>
  <c r="E14" i="10"/>
  <c r="E17" i="10"/>
  <c r="E40" i="10"/>
  <c r="E99" i="10"/>
  <c r="E35" i="10"/>
  <c r="E88" i="10"/>
  <c r="E75" i="10"/>
  <c r="E30" i="10"/>
  <c r="E21" i="10"/>
  <c r="E19" i="10"/>
  <c r="E31" i="10"/>
  <c r="E43" i="10"/>
  <c r="E85" i="10"/>
  <c r="E82" i="10"/>
  <c r="E47" i="10"/>
  <c r="E49" i="10"/>
  <c r="E71" i="10"/>
  <c r="E32" i="10"/>
  <c r="E56" i="10"/>
  <c r="E36" i="10"/>
  <c r="E89" i="10"/>
  <c r="E13" i="10"/>
  <c r="E45" i="10"/>
  <c r="E34" i="10"/>
  <c r="E16" i="10"/>
  <c r="E78" i="10"/>
  <c r="E95" i="10"/>
  <c r="E66" i="10"/>
  <c r="E81" i="10"/>
  <c r="E103" i="10"/>
  <c r="E65" i="10"/>
  <c r="E64" i="10"/>
  <c r="E62" i="10"/>
  <c r="E93" i="10"/>
  <c r="E27" i="10"/>
  <c r="E57" i="10"/>
  <c r="E25" i="10"/>
  <c r="E8" i="10"/>
  <c r="E23" i="10"/>
  <c r="L60" i="10" l="1" a="1"/>
  <c r="L60" i="10" s="1"/>
  <c r="I47" i="10"/>
  <c r="L48" i="10" a="1"/>
  <c r="L48" i="10" s="1"/>
  <c r="K47" i="10" a="1"/>
  <c r="K47" i="10" s="1"/>
  <c r="N47" i="10"/>
  <c r="G47" i="10"/>
  <c r="H47" i="10" a="1"/>
  <c r="H47" i="10" s="1"/>
  <c r="F47" i="10"/>
  <c r="J47" i="10"/>
  <c r="M48" i="10"/>
  <c r="L25" i="10" a="1"/>
  <c r="L25" i="10" s="1"/>
  <c r="J24" i="10"/>
  <c r="G24" i="10"/>
  <c r="I24" i="10"/>
  <c r="M25" i="10"/>
  <c r="H24" i="10" a="1"/>
  <c r="H24" i="10" s="1"/>
  <c r="N24" i="10"/>
  <c r="K24" i="10" a="1"/>
  <c r="K24" i="10" s="1"/>
  <c r="F24" i="10"/>
  <c r="M42" i="10"/>
  <c r="H41" i="10" a="1"/>
  <c r="H41" i="10" s="1"/>
  <c r="K41" i="10" a="1"/>
  <c r="K41" i="10" s="1"/>
  <c r="G41" i="10"/>
  <c r="I41" i="10"/>
  <c r="N41" i="10"/>
  <c r="F41" i="10"/>
  <c r="L42" i="10" a="1"/>
  <c r="L42" i="10" s="1"/>
  <c r="J41" i="10"/>
  <c r="L81" i="10" a="1"/>
  <c r="L81" i="10" s="1"/>
  <c r="F80" i="10"/>
  <c r="G80" i="10"/>
  <c r="I80" i="10"/>
  <c r="M81" i="10"/>
  <c r="J80" i="10"/>
  <c r="H80" i="10" a="1"/>
  <c r="H80" i="10" s="1"/>
  <c r="N80" i="10"/>
  <c r="K80" i="10" a="1"/>
  <c r="K80" i="10" s="1"/>
  <c r="H34" i="10" a="1"/>
  <c r="H34" i="10" s="1"/>
  <c r="I34" i="10"/>
  <c r="J34" i="10"/>
  <c r="F34" i="10"/>
  <c r="L35" i="10" a="1"/>
  <c r="L35" i="10" s="1"/>
  <c r="G34" i="10"/>
  <c r="N34" i="10"/>
  <c r="M35" i="10"/>
  <c r="K34" i="10" a="1"/>
  <c r="K34" i="10" s="1"/>
  <c r="G43" i="10"/>
  <c r="H43" i="10" a="1"/>
  <c r="H43" i="10" s="1"/>
  <c r="N43" i="10"/>
  <c r="K43" i="10" a="1"/>
  <c r="K43" i="10" s="1"/>
  <c r="F43" i="10"/>
  <c r="I43" i="10"/>
  <c r="J43" i="10"/>
  <c r="L44" i="10" a="1"/>
  <c r="L44" i="10" s="1"/>
  <c r="M44" i="10"/>
  <c r="K76" i="10" a="1"/>
  <c r="K76" i="10" s="1"/>
  <c r="M77" i="10"/>
  <c r="I76" i="10"/>
  <c r="H76" i="10" a="1"/>
  <c r="H76" i="10" s="1"/>
  <c r="L77" i="10" a="1"/>
  <c r="L77" i="10" s="1"/>
  <c r="N76" i="10"/>
  <c r="G76" i="10"/>
  <c r="F76" i="10"/>
  <c r="J76" i="10"/>
  <c r="M53" i="10"/>
  <c r="N52" i="10"/>
  <c r="H52" i="10" a="1"/>
  <c r="H52" i="10" s="1"/>
  <c r="L53" i="10" a="1"/>
  <c r="L53" i="10" s="1"/>
  <c r="J52" i="10"/>
  <c r="K52" i="10" a="1"/>
  <c r="K52" i="10" s="1"/>
  <c r="F52" i="10"/>
  <c r="G52" i="10"/>
  <c r="I52" i="10"/>
  <c r="F38" i="10"/>
  <c r="H38" i="10" a="1"/>
  <c r="H38" i="10" s="1"/>
  <c r="J38" i="10"/>
  <c r="N38" i="10"/>
  <c r="G38" i="10"/>
  <c r="I38" i="10"/>
  <c r="M39" i="10"/>
  <c r="K38" i="10" a="1"/>
  <c r="K38" i="10" s="1"/>
  <c r="L39" i="10" a="1"/>
  <c r="L39" i="10" s="1"/>
  <c r="J20" i="10"/>
  <c r="H20" i="10" a="1"/>
  <c r="H20" i="10" s="1"/>
  <c r="K20" i="10" a="1"/>
  <c r="K20" i="10" s="1"/>
  <c r="M21" i="10"/>
  <c r="I20" i="10"/>
  <c r="L21" i="10" a="1"/>
  <c r="L21" i="10" s="1"/>
  <c r="F20" i="10"/>
  <c r="N20" i="10"/>
  <c r="G20" i="10"/>
  <c r="M78" i="10"/>
  <c r="J77" i="10"/>
  <c r="N77" i="10"/>
  <c r="L78" i="10" a="1"/>
  <c r="L78" i="10" s="1"/>
  <c r="H77" i="10" a="1"/>
  <c r="H77" i="10" s="1"/>
  <c r="F77" i="10"/>
  <c r="I77" i="10"/>
  <c r="G77" i="10"/>
  <c r="K77" i="10" a="1"/>
  <c r="K77" i="10" s="1"/>
  <c r="H8" i="10" a="1"/>
  <c r="H8" i="10" s="1"/>
  <c r="G8" i="10"/>
  <c r="M9" i="10"/>
  <c r="L9" i="10" a="1"/>
  <c r="L9" i="10" s="1"/>
  <c r="N8" i="10"/>
  <c r="K8" i="10" a="1"/>
  <c r="K8" i="10" s="1"/>
  <c r="I8" i="10"/>
  <c r="F8" i="10"/>
  <c r="J8" i="10"/>
  <c r="J57" i="10"/>
  <c r="K57" i="10" a="1"/>
  <c r="K57" i="10" s="1"/>
  <c r="G57" i="10"/>
  <c r="N57" i="10"/>
  <c r="I57" i="10"/>
  <c r="H57" i="10" a="1"/>
  <c r="H57" i="10" s="1"/>
  <c r="F57" i="10"/>
  <c r="M58" i="10"/>
  <c r="L58" i="10" a="1"/>
  <c r="L58" i="10" s="1"/>
  <c r="M6" i="10"/>
  <c r="M7" i="10" s="1"/>
  <c r="M8" i="10" s="1"/>
  <c r="J6" i="10"/>
  <c r="I6" i="10"/>
  <c r="F6" i="10"/>
  <c r="L6" i="10" a="1"/>
  <c r="L6" i="10" s="1"/>
  <c r="H6" i="10" a="1"/>
  <c r="H6" i="10" s="1"/>
  <c r="G6" i="10"/>
  <c r="L7" i="10" a="1"/>
  <c r="L7" i="10" s="1"/>
  <c r="N6" i="10"/>
  <c r="O6" i="10" s="1"/>
  <c r="P6" i="10" s="1"/>
  <c r="K6" i="10" a="1"/>
  <c r="K6" i="10" s="1"/>
  <c r="K73" i="10" a="1"/>
  <c r="K73" i="10" s="1"/>
  <c r="H73" i="10" a="1"/>
  <c r="H73" i="10" s="1"/>
  <c r="N73" i="10"/>
  <c r="G73" i="10"/>
  <c r="J73" i="10"/>
  <c r="F73" i="10"/>
  <c r="L74" i="10" a="1"/>
  <c r="L74" i="10" s="1"/>
  <c r="M74" i="10"/>
  <c r="I73" i="10"/>
  <c r="J10" i="10"/>
  <c r="I10" i="10"/>
  <c r="G10" i="10"/>
  <c r="N10" i="10"/>
  <c r="H10" i="10" a="1"/>
  <c r="H10" i="10" s="1"/>
  <c r="F10" i="10"/>
  <c r="K10" i="10" a="1"/>
  <c r="K10" i="10" s="1"/>
  <c r="L11" i="10" a="1"/>
  <c r="L11" i="10" s="1"/>
  <c r="M11" i="10"/>
  <c r="N90" i="10"/>
  <c r="L91" i="10" a="1"/>
  <c r="L91" i="10" s="1"/>
  <c r="G90" i="10"/>
  <c r="J90" i="10"/>
  <c r="K90" i="10" a="1"/>
  <c r="K90" i="10" s="1"/>
  <c r="F90" i="10"/>
  <c r="H90" i="10" a="1"/>
  <c r="H90" i="10" s="1"/>
  <c r="M91" i="10"/>
  <c r="I90" i="10"/>
  <c r="L99" i="10" a="1"/>
  <c r="L99" i="10" s="1"/>
  <c r="J98" i="10"/>
  <c r="F98" i="10"/>
  <c r="M99" i="10"/>
  <c r="G98" i="10"/>
  <c r="I98" i="10"/>
  <c r="K98" i="10" a="1"/>
  <c r="K98" i="10" s="1"/>
  <c r="H98" i="10" a="1"/>
  <c r="H98" i="10" s="1"/>
  <c r="N98" i="10"/>
  <c r="K40" i="10" a="1"/>
  <c r="K40" i="10" s="1"/>
  <c r="F40" i="10"/>
  <c r="I40" i="10"/>
  <c r="J40" i="10"/>
  <c r="N40" i="10"/>
  <c r="G40" i="10"/>
  <c r="H40" i="10" a="1"/>
  <c r="H40" i="10" s="1"/>
  <c r="M41" i="10"/>
  <c r="L41" i="10" a="1"/>
  <c r="L41" i="10" s="1"/>
  <c r="I82" i="10"/>
  <c r="M83" i="10"/>
  <c r="F82" i="10"/>
  <c r="K82" i="10" a="1"/>
  <c r="K82" i="10" s="1"/>
  <c r="N82" i="10"/>
  <c r="G82" i="10"/>
  <c r="H82" i="10" a="1"/>
  <c r="H82" i="10" s="1"/>
  <c r="J82" i="10"/>
  <c r="L83" i="10" a="1"/>
  <c r="L83" i="10" s="1"/>
  <c r="N25" i="10"/>
  <c r="H25" i="10" a="1"/>
  <c r="H25" i="10" s="1"/>
  <c r="K25" i="10" a="1"/>
  <c r="K25" i="10" s="1"/>
  <c r="I25" i="10"/>
  <c r="F25" i="10"/>
  <c r="J25" i="10"/>
  <c r="L26" i="10" a="1"/>
  <c r="L26" i="10" s="1"/>
  <c r="G25" i="10"/>
  <c r="M26" i="10"/>
  <c r="N51" i="10"/>
  <c r="F51" i="10"/>
  <c r="H51" i="10" a="1"/>
  <c r="H51" i="10" s="1"/>
  <c r="M52" i="10"/>
  <c r="G51" i="10"/>
  <c r="L52" i="10" a="1"/>
  <c r="L52" i="10" s="1"/>
  <c r="K51" i="10" a="1"/>
  <c r="K51" i="10" s="1"/>
  <c r="J51" i="10"/>
  <c r="I51" i="10"/>
  <c r="G46" i="10"/>
  <c r="M47" i="10"/>
  <c r="J46" i="10"/>
  <c r="F46" i="10"/>
  <c r="K46" i="10" a="1"/>
  <c r="K46" i="10" s="1"/>
  <c r="H46" i="10" a="1"/>
  <c r="H46" i="10" s="1"/>
  <c r="L47" i="10" a="1"/>
  <c r="L47" i="10" s="1"/>
  <c r="I46" i="10"/>
  <c r="N46" i="10"/>
  <c r="M90" i="10"/>
  <c r="G89" i="10"/>
  <c r="L90" i="10" a="1"/>
  <c r="L90" i="10" s="1"/>
  <c r="K89" i="10" a="1"/>
  <c r="K89" i="10" s="1"/>
  <c r="I89" i="10"/>
  <c r="N89" i="10"/>
  <c r="F89" i="10"/>
  <c r="H89" i="10" a="1"/>
  <c r="H89" i="10" s="1"/>
  <c r="J89" i="10"/>
  <c r="J83" i="10"/>
  <c r="H83" i="10" a="1"/>
  <c r="H83" i="10" s="1"/>
  <c r="I83" i="10"/>
  <c r="K83" i="10" a="1"/>
  <c r="K83" i="10" s="1"/>
  <c r="G83" i="10"/>
  <c r="N83" i="10"/>
  <c r="F83" i="10"/>
  <c r="L84" i="10" a="1"/>
  <c r="L84" i="10" s="1"/>
  <c r="M84" i="10"/>
  <c r="M38" i="10"/>
  <c r="G37" i="10"/>
  <c r="N37" i="10"/>
  <c r="K37" i="10" a="1"/>
  <c r="K37" i="10" s="1"/>
  <c r="L38" i="10" a="1"/>
  <c r="L38" i="10" s="1"/>
  <c r="J37" i="10"/>
  <c r="F37" i="10"/>
  <c r="I37" i="10"/>
  <c r="H37" i="10" a="1"/>
  <c r="H37" i="10" s="1"/>
  <c r="N11" i="10"/>
  <c r="L12" i="10" a="1"/>
  <c r="L12" i="10" s="1"/>
  <c r="H11" i="10" a="1"/>
  <c r="H11" i="10" s="1"/>
  <c r="J11" i="10"/>
  <c r="G11" i="10"/>
  <c r="F11" i="10"/>
  <c r="K11" i="10" a="1"/>
  <c r="K11" i="10" s="1"/>
  <c r="I11" i="10"/>
  <c r="M12" i="10"/>
  <c r="I100" i="10"/>
  <c r="N100" i="10"/>
  <c r="G100" i="10"/>
  <c r="L101" i="10" a="1"/>
  <c r="L101" i="10" s="1"/>
  <c r="F100" i="10"/>
  <c r="J100" i="10"/>
  <c r="K100" i="10" a="1"/>
  <c r="K100" i="10" s="1"/>
  <c r="H100" i="10" a="1"/>
  <c r="H100" i="10" s="1"/>
  <c r="M101" i="10"/>
  <c r="M43" i="10"/>
  <c r="F42" i="10"/>
  <c r="G42" i="10"/>
  <c r="J42" i="10"/>
  <c r="H42" i="10" a="1"/>
  <c r="H42" i="10" s="1"/>
  <c r="N42" i="10"/>
  <c r="I42" i="10"/>
  <c r="L43" i="10" a="1"/>
  <c r="L43" i="10" s="1"/>
  <c r="K42" i="10" a="1"/>
  <c r="K42" i="10" s="1"/>
  <c r="G16" i="10"/>
  <c r="N16" i="10"/>
  <c r="L17" i="10" a="1"/>
  <c r="L17" i="10" s="1"/>
  <c r="F16" i="10"/>
  <c r="J16" i="10"/>
  <c r="K16" i="10" a="1"/>
  <c r="K16" i="10" s="1"/>
  <c r="H16" i="10" a="1"/>
  <c r="H16" i="10" s="1"/>
  <c r="I16" i="10"/>
  <c r="M17" i="10"/>
  <c r="I27" i="10"/>
  <c r="K27" i="10" a="1"/>
  <c r="K27" i="10" s="1"/>
  <c r="L28" i="10" a="1"/>
  <c r="L28" i="10" s="1"/>
  <c r="G27" i="10"/>
  <c r="F27" i="10"/>
  <c r="M28" i="10"/>
  <c r="N27" i="10"/>
  <c r="J27" i="10"/>
  <c r="H27" i="10" a="1"/>
  <c r="H27" i="10" s="1"/>
  <c r="N33" i="10"/>
  <c r="L34" i="10" a="1"/>
  <c r="L34" i="10" s="1"/>
  <c r="H33" i="10" a="1"/>
  <c r="H33" i="10" s="1"/>
  <c r="I33" i="10"/>
  <c r="J33" i="10"/>
  <c r="G33" i="10"/>
  <c r="K33" i="10" a="1"/>
  <c r="K33" i="10" s="1"/>
  <c r="M34" i="10"/>
  <c r="F33" i="10"/>
  <c r="F93" i="10"/>
  <c r="N93" i="10"/>
  <c r="J93" i="10"/>
  <c r="I93" i="10"/>
  <c r="K93" i="10" a="1"/>
  <c r="K93" i="10" s="1"/>
  <c r="M94" i="10"/>
  <c r="L94" i="10" a="1"/>
  <c r="L94" i="10" s="1"/>
  <c r="G93" i="10"/>
  <c r="H93" i="10" a="1"/>
  <c r="H93" i="10" s="1"/>
  <c r="K21" i="10" a="1"/>
  <c r="K21" i="10" s="1"/>
  <c r="M22" i="10"/>
  <c r="I21" i="10"/>
  <c r="L22" i="10" a="1"/>
  <c r="L22" i="10" s="1"/>
  <c r="G21" i="10"/>
  <c r="J21" i="10"/>
  <c r="H21" i="10" a="1"/>
  <c r="H21" i="10" s="1"/>
  <c r="N21" i="10"/>
  <c r="F21" i="10"/>
  <c r="N30" i="10"/>
  <c r="K30" i="10" a="1"/>
  <c r="K30" i="10" s="1"/>
  <c r="G30" i="10"/>
  <c r="H30" i="10" a="1"/>
  <c r="H30" i="10" s="1"/>
  <c r="F30" i="10"/>
  <c r="I30" i="10"/>
  <c r="J30" i="10"/>
  <c r="L31" i="10" a="1"/>
  <c r="L31" i="10" s="1"/>
  <c r="M31" i="10"/>
  <c r="F54" i="10"/>
  <c r="I54" i="10"/>
  <c r="K54" i="10" a="1"/>
  <c r="K54" i="10" s="1"/>
  <c r="H54" i="10" a="1"/>
  <c r="H54" i="10" s="1"/>
  <c r="J54" i="10"/>
  <c r="N54" i="10"/>
  <c r="L55" i="10" a="1"/>
  <c r="L55" i="10" s="1"/>
  <c r="G54" i="10"/>
  <c r="M55" i="10"/>
  <c r="K79" i="10" a="1"/>
  <c r="K79" i="10" s="1"/>
  <c r="G79" i="10"/>
  <c r="N79" i="10"/>
  <c r="J79" i="10"/>
  <c r="I79" i="10"/>
  <c r="F79" i="10"/>
  <c r="H79" i="10" a="1"/>
  <c r="H79" i="10" s="1"/>
  <c r="M80" i="10"/>
  <c r="L80" i="10" a="1"/>
  <c r="L80" i="10" s="1"/>
  <c r="I63" i="10"/>
  <c r="G63" i="10"/>
  <c r="F63" i="10"/>
  <c r="N63" i="10"/>
  <c r="M64" i="10"/>
  <c r="J63" i="10"/>
  <c r="H63" i="10" a="1"/>
  <c r="H63" i="10" s="1"/>
  <c r="K63" i="10" a="1"/>
  <c r="K63" i="10" s="1"/>
  <c r="L64" i="10" a="1"/>
  <c r="L64" i="10" s="1"/>
  <c r="N53" i="10"/>
  <c r="M54" i="10"/>
  <c r="I53" i="10"/>
  <c r="L54" i="10" a="1"/>
  <c r="L54" i="10" s="1"/>
  <c r="H53" i="10" a="1"/>
  <c r="H53" i="10" s="1"/>
  <c r="F53" i="10"/>
  <c r="J53" i="10"/>
  <c r="G53" i="10"/>
  <c r="K53" i="10" a="1"/>
  <c r="K53" i="10" s="1"/>
  <c r="L92" i="10" a="1"/>
  <c r="L92" i="10" s="1"/>
  <c r="F91" i="10"/>
  <c r="M92" i="10"/>
  <c r="K91" i="10" a="1"/>
  <c r="K91" i="10" s="1"/>
  <c r="G91" i="10"/>
  <c r="I91" i="10"/>
  <c r="J91" i="10"/>
  <c r="H91" i="10" a="1"/>
  <c r="H91" i="10" s="1"/>
  <c r="N91" i="10"/>
  <c r="F28" i="10"/>
  <c r="M29" i="10"/>
  <c r="K28" i="10" a="1"/>
  <c r="K28" i="10" s="1"/>
  <c r="H28" i="10" a="1"/>
  <c r="H28" i="10" s="1"/>
  <c r="J28" i="10"/>
  <c r="L29" i="10" a="1"/>
  <c r="L29" i="10" s="1"/>
  <c r="N28" i="10"/>
  <c r="I28" i="10"/>
  <c r="G28" i="10"/>
  <c r="F92" i="10"/>
  <c r="J92" i="10"/>
  <c r="M93" i="10"/>
  <c r="N92" i="10"/>
  <c r="K92" i="10" a="1"/>
  <c r="K92" i="10" s="1"/>
  <c r="L93" i="10" a="1"/>
  <c r="L93" i="10" s="1"/>
  <c r="H92" i="10" a="1"/>
  <c r="H92" i="10" s="1"/>
  <c r="I92" i="10"/>
  <c r="G92" i="10"/>
  <c r="N70" i="10"/>
  <c r="J70" i="10"/>
  <c r="F70" i="10"/>
  <c r="G70" i="10"/>
  <c r="K70" i="10" a="1"/>
  <c r="K70" i="10" s="1"/>
  <c r="L71" i="10" a="1"/>
  <c r="L71" i="10" s="1"/>
  <c r="M71" i="10"/>
  <c r="I70" i="10"/>
  <c r="H70" i="10" a="1"/>
  <c r="H70" i="10" s="1"/>
  <c r="M19" i="10"/>
  <c r="F18" i="10"/>
  <c r="L19" i="10" a="1"/>
  <c r="L19" i="10" s="1"/>
  <c r="J18" i="10"/>
  <c r="K18" i="10" a="1"/>
  <c r="K18" i="10" s="1"/>
  <c r="H18" i="10" a="1"/>
  <c r="H18" i="10" s="1"/>
  <c r="I18" i="10"/>
  <c r="N18" i="10"/>
  <c r="G18" i="10"/>
  <c r="M20" i="10"/>
  <c r="N19" i="10"/>
  <c r="J19" i="10"/>
  <c r="H19" i="10" a="1"/>
  <c r="H19" i="10" s="1"/>
  <c r="K19" i="10" a="1"/>
  <c r="K19" i="10" s="1"/>
  <c r="G19" i="10"/>
  <c r="I19" i="10"/>
  <c r="F19" i="10"/>
  <c r="L20" i="10" a="1"/>
  <c r="L20" i="10" s="1"/>
  <c r="H75" i="10" a="1"/>
  <c r="H75" i="10" s="1"/>
  <c r="M76" i="10"/>
  <c r="F75" i="10"/>
  <c r="N75" i="10"/>
  <c r="K75" i="10" a="1"/>
  <c r="K75" i="10" s="1"/>
  <c r="L76" i="10" a="1"/>
  <c r="L76" i="10" s="1"/>
  <c r="J75" i="10"/>
  <c r="I75" i="10"/>
  <c r="G75" i="10"/>
  <c r="F74" i="10"/>
  <c r="L75" i="10" a="1"/>
  <c r="L75" i="10" s="1"/>
  <c r="I74" i="10"/>
  <c r="J74" i="10"/>
  <c r="H74" i="10" a="1"/>
  <c r="H74" i="10" s="1"/>
  <c r="N74" i="10"/>
  <c r="K74" i="10" a="1"/>
  <c r="K74" i="10" s="1"/>
  <c r="M75" i="10"/>
  <c r="G74" i="10"/>
  <c r="H104" i="10" a="1"/>
  <c r="H104" i="10" s="1"/>
  <c r="K104" i="10" a="1"/>
  <c r="K104" i="10" s="1"/>
  <c r="J104" i="10"/>
  <c r="G104" i="10"/>
  <c r="F104" i="10"/>
  <c r="M105" i="10"/>
  <c r="N104" i="10"/>
  <c r="L105" i="10" a="1"/>
  <c r="L105" i="10" s="1"/>
  <c r="I104" i="10"/>
  <c r="J39" i="10"/>
  <c r="L40" i="10" a="1"/>
  <c r="L40" i="10" s="1"/>
  <c r="I39" i="10"/>
  <c r="K39" i="10" a="1"/>
  <c r="K39" i="10" s="1"/>
  <c r="M40" i="10"/>
  <c r="N39" i="10"/>
  <c r="G39" i="10"/>
  <c r="H39" i="10" a="1"/>
  <c r="H39" i="10" s="1"/>
  <c r="F39" i="10"/>
  <c r="H67" i="10" a="1"/>
  <c r="H67" i="10" s="1"/>
  <c r="I67" i="10"/>
  <c r="F67" i="10"/>
  <c r="G67" i="10"/>
  <c r="N67" i="10"/>
  <c r="L68" i="10" a="1"/>
  <c r="L68" i="10" s="1"/>
  <c r="M68" i="10"/>
  <c r="K67" i="10" a="1"/>
  <c r="K67" i="10" s="1"/>
  <c r="J67" i="10"/>
  <c r="H84" i="10" a="1"/>
  <c r="H84" i="10" s="1"/>
  <c r="I84" i="10"/>
  <c r="J84" i="10"/>
  <c r="G84" i="10"/>
  <c r="N84" i="10"/>
  <c r="K84" i="10" a="1"/>
  <c r="K84" i="10" s="1"/>
  <c r="M85" i="10"/>
  <c r="F84" i="10"/>
  <c r="L85" i="10" a="1"/>
  <c r="L85" i="10" s="1"/>
  <c r="G23" i="10"/>
  <c r="K23" i="10" a="1"/>
  <c r="K23" i="10" s="1"/>
  <c r="J23" i="10"/>
  <c r="N23" i="10"/>
  <c r="H23" i="10" a="1"/>
  <c r="H23" i="10" s="1"/>
  <c r="F23" i="10"/>
  <c r="M24" i="10"/>
  <c r="L24" i="10" a="1"/>
  <c r="L24" i="10" s="1"/>
  <c r="I23" i="10"/>
  <c r="M87" i="10"/>
  <c r="I86" i="10"/>
  <c r="F86" i="10"/>
  <c r="J86" i="10"/>
  <c r="L87" i="10" a="1"/>
  <c r="L87" i="10" s="1"/>
  <c r="H86" i="10" a="1"/>
  <c r="H86" i="10" s="1"/>
  <c r="K86" i="10" a="1"/>
  <c r="K86" i="10" s="1"/>
  <c r="G86" i="10"/>
  <c r="N86" i="10"/>
  <c r="M86" i="10"/>
  <c r="J85" i="10"/>
  <c r="K85" i="10" a="1"/>
  <c r="K85" i="10" s="1"/>
  <c r="N85" i="10"/>
  <c r="F85" i="10"/>
  <c r="H85" i="10" a="1"/>
  <c r="H85" i="10" s="1"/>
  <c r="I85" i="10"/>
  <c r="L86" i="10" a="1"/>
  <c r="L86" i="10" s="1"/>
  <c r="G85" i="10"/>
  <c r="F45" i="10"/>
  <c r="J45" i="10"/>
  <c r="G45" i="10"/>
  <c r="N45" i="10"/>
  <c r="H45" i="10" a="1"/>
  <c r="H45" i="10" s="1"/>
  <c r="L46" i="10" a="1"/>
  <c r="L46" i="10" s="1"/>
  <c r="K45" i="10" a="1"/>
  <c r="K45" i="10" s="1"/>
  <c r="I45" i="10"/>
  <c r="M46" i="10"/>
  <c r="J102" i="10"/>
  <c r="L103" i="10" a="1"/>
  <c r="L103" i="10" s="1"/>
  <c r="G102" i="10"/>
  <c r="H102" i="10" a="1"/>
  <c r="H102" i="10" s="1"/>
  <c r="N102" i="10"/>
  <c r="M103" i="10"/>
  <c r="K102" i="10" a="1"/>
  <c r="K102" i="10" s="1"/>
  <c r="I102" i="10"/>
  <c r="F102" i="10"/>
  <c r="H13" i="10" a="1"/>
  <c r="H13" i="10" s="1"/>
  <c r="F13" i="10"/>
  <c r="N13" i="10"/>
  <c r="I13" i="10"/>
  <c r="G13" i="10"/>
  <c r="M14" i="10"/>
  <c r="L14" i="10" a="1"/>
  <c r="L14" i="10" s="1"/>
  <c r="K13" i="10" a="1"/>
  <c r="K13" i="10" s="1"/>
  <c r="J13" i="10"/>
  <c r="L63" i="10" a="1"/>
  <c r="L63" i="10" s="1"/>
  <c r="K62" i="10" a="1"/>
  <c r="K62" i="10" s="1"/>
  <c r="F62" i="10"/>
  <c r="I62" i="10"/>
  <c r="G62" i="10"/>
  <c r="J62" i="10"/>
  <c r="M63" i="10"/>
  <c r="H62" i="10" a="1"/>
  <c r="H62" i="10" s="1"/>
  <c r="N62" i="10"/>
  <c r="K64" i="10" a="1"/>
  <c r="K64" i="10" s="1"/>
  <c r="H64" i="10" a="1"/>
  <c r="H64" i="10" s="1"/>
  <c r="I64" i="10"/>
  <c r="L65" i="10" a="1"/>
  <c r="L65" i="10" s="1"/>
  <c r="G64" i="10"/>
  <c r="J64" i="10"/>
  <c r="N64" i="10"/>
  <c r="F64" i="10"/>
  <c r="M65" i="10"/>
  <c r="M66" i="10"/>
  <c r="I65" i="10"/>
  <c r="F65" i="10"/>
  <c r="G65" i="10"/>
  <c r="J65" i="10"/>
  <c r="N65" i="10"/>
  <c r="H65" i="10" a="1"/>
  <c r="H65" i="10" s="1"/>
  <c r="K65" i="10" a="1"/>
  <c r="K65" i="10" s="1"/>
  <c r="L66" i="10" a="1"/>
  <c r="L66" i="10" s="1"/>
  <c r="J103" i="10"/>
  <c r="G103" i="10"/>
  <c r="L104" i="10" a="1"/>
  <c r="L104" i="10" s="1"/>
  <c r="F103" i="10"/>
  <c r="H103" i="10" a="1"/>
  <c r="H103" i="10" s="1"/>
  <c r="K103" i="10" a="1"/>
  <c r="K103" i="10" s="1"/>
  <c r="I103" i="10"/>
  <c r="M104" i="10"/>
  <c r="N103" i="10"/>
  <c r="F32" i="10"/>
  <c r="M33" i="10"/>
  <c r="J32" i="10"/>
  <c r="K32" i="10" a="1"/>
  <c r="K32" i="10" s="1"/>
  <c r="I32" i="10"/>
  <c r="H32" i="10" a="1"/>
  <c r="H32" i="10" s="1"/>
  <c r="L33" i="10" a="1"/>
  <c r="L33" i="10" s="1"/>
  <c r="G32" i="10"/>
  <c r="N32" i="10"/>
  <c r="G88" i="10"/>
  <c r="J88" i="10"/>
  <c r="K88" i="10" a="1"/>
  <c r="K88" i="10" s="1"/>
  <c r="H88" i="10" a="1"/>
  <c r="H88" i="10" s="1"/>
  <c r="M89" i="10"/>
  <c r="I88" i="10"/>
  <c r="F88" i="10"/>
  <c r="N88" i="10"/>
  <c r="L89" i="10" a="1"/>
  <c r="L89" i="10" s="1"/>
  <c r="G94" i="10"/>
  <c r="F94" i="10"/>
  <c r="I94" i="10"/>
  <c r="J94" i="10"/>
  <c r="K94" i="10" a="1"/>
  <c r="K94" i="10" s="1"/>
  <c r="H94" i="10" a="1"/>
  <c r="H94" i="10" s="1"/>
  <c r="M95" i="10"/>
  <c r="N94" i="10"/>
  <c r="L95" i="10" a="1"/>
  <c r="L95" i="10" s="1"/>
  <c r="N105" i="10"/>
  <c r="H105" i="10" a="1"/>
  <c r="H105" i="10" s="1"/>
  <c r="K105" i="10" a="1"/>
  <c r="K105" i="10" s="1"/>
  <c r="G105" i="10"/>
  <c r="J105" i="10"/>
  <c r="I105" i="10"/>
  <c r="F105" i="10"/>
  <c r="N68" i="10"/>
  <c r="M69" i="10"/>
  <c r="K68" i="10" a="1"/>
  <c r="K68" i="10" s="1"/>
  <c r="I68" i="10"/>
  <c r="H68" i="10" a="1"/>
  <c r="H68" i="10" s="1"/>
  <c r="G68" i="10"/>
  <c r="L69" i="10" a="1"/>
  <c r="L69" i="10" s="1"/>
  <c r="J68" i="10"/>
  <c r="F68" i="10"/>
  <c r="L88" i="10" a="1"/>
  <c r="L88" i="10" s="1"/>
  <c r="G87" i="10"/>
  <c r="I87" i="10"/>
  <c r="J87" i="10"/>
  <c r="M88" i="10"/>
  <c r="H87" i="10" a="1"/>
  <c r="H87" i="10" s="1"/>
  <c r="F87" i="10"/>
  <c r="N87" i="10"/>
  <c r="K87" i="10" a="1"/>
  <c r="K87" i="10" s="1"/>
  <c r="M49" i="10"/>
  <c r="H48" i="10" a="1"/>
  <c r="H48" i="10" s="1"/>
  <c r="N48" i="10"/>
  <c r="K48" i="10" a="1"/>
  <c r="K48" i="10" s="1"/>
  <c r="F48" i="10"/>
  <c r="G48" i="10"/>
  <c r="I48" i="10"/>
  <c r="L49" i="10" a="1"/>
  <c r="L49" i="10" s="1"/>
  <c r="J48" i="10"/>
  <c r="N101" i="10"/>
  <c r="M102" i="10"/>
  <c r="L102" i="10" a="1"/>
  <c r="L102" i="10" s="1"/>
  <c r="K101" i="10" a="1"/>
  <c r="K101" i="10" s="1"/>
  <c r="J101" i="10"/>
  <c r="G101" i="10"/>
  <c r="I101" i="10"/>
  <c r="F101" i="10"/>
  <c r="H101" i="10" a="1"/>
  <c r="H101" i="10" s="1"/>
  <c r="H50" i="10" a="1"/>
  <c r="H50" i="10" s="1"/>
  <c r="N50" i="10"/>
  <c r="M51" i="10"/>
  <c r="J50" i="10"/>
  <c r="G50" i="10"/>
  <c r="K50" i="10" a="1"/>
  <c r="K50" i="10" s="1"/>
  <c r="L51" i="10" a="1"/>
  <c r="L51" i="10" s="1"/>
  <c r="F50" i="10"/>
  <c r="I50" i="10"/>
  <c r="N17" i="10"/>
  <c r="J17" i="10"/>
  <c r="K17" i="10" a="1"/>
  <c r="K17" i="10" s="1"/>
  <c r="G17" i="10"/>
  <c r="H17" i="10" a="1"/>
  <c r="H17" i="10" s="1"/>
  <c r="M18" i="10"/>
  <c r="L18" i="10" a="1"/>
  <c r="L18" i="10" s="1"/>
  <c r="F17" i="10"/>
  <c r="I17" i="10"/>
  <c r="J14" i="10"/>
  <c r="N14" i="10"/>
  <c r="H14" i="10" a="1"/>
  <c r="H14" i="10" s="1"/>
  <c r="I14" i="10"/>
  <c r="K14" i="10" a="1"/>
  <c r="K14" i="10" s="1"/>
  <c r="M15" i="10"/>
  <c r="G14" i="10"/>
  <c r="L15" i="10" a="1"/>
  <c r="L15" i="10" s="1"/>
  <c r="F14" i="10"/>
  <c r="H31" i="10" a="1"/>
  <c r="H31" i="10" s="1"/>
  <c r="I31" i="10"/>
  <c r="L32" i="10" a="1"/>
  <c r="L32" i="10" s="1"/>
  <c r="F31" i="10"/>
  <c r="J31" i="10"/>
  <c r="N31" i="10"/>
  <c r="G31" i="10"/>
  <c r="M32" i="10"/>
  <c r="K31" i="10" a="1"/>
  <c r="K31" i="10" s="1"/>
  <c r="L10" i="10" a="1"/>
  <c r="L10" i="10" s="1"/>
  <c r="K9" i="10" a="1"/>
  <c r="K9" i="10" s="1"/>
  <c r="F9" i="10"/>
  <c r="N9" i="10"/>
  <c r="I9" i="10"/>
  <c r="J9" i="10"/>
  <c r="G9" i="10"/>
  <c r="H9" i="10" a="1"/>
  <c r="H9" i="10" s="1"/>
  <c r="I36" i="10"/>
  <c r="H36" i="10" a="1"/>
  <c r="H36" i="10" s="1"/>
  <c r="N36" i="10"/>
  <c r="G36" i="10"/>
  <c r="J36" i="10"/>
  <c r="F36" i="10"/>
  <c r="K36" i="10" a="1"/>
  <c r="K36" i="10" s="1"/>
  <c r="L37" i="10" a="1"/>
  <c r="L37" i="10" s="1"/>
  <c r="M37" i="10"/>
  <c r="K56" i="10" a="1"/>
  <c r="K56" i="10" s="1"/>
  <c r="N56" i="10"/>
  <c r="L57" i="10" a="1"/>
  <c r="L57" i="10" s="1"/>
  <c r="I56" i="10"/>
  <c r="F56" i="10"/>
  <c r="M57" i="10"/>
  <c r="G56" i="10"/>
  <c r="H56" i="10" a="1"/>
  <c r="H56" i="10" s="1"/>
  <c r="J56" i="10"/>
  <c r="M82" i="10"/>
  <c r="G81" i="10"/>
  <c r="J81" i="10"/>
  <c r="H81" i="10" a="1"/>
  <c r="H81" i="10" s="1"/>
  <c r="K81" i="10" a="1"/>
  <c r="K81" i="10" s="1"/>
  <c r="N81" i="10"/>
  <c r="F81" i="10"/>
  <c r="I81" i="10"/>
  <c r="L82" i="10" a="1"/>
  <c r="L82" i="10" s="1"/>
  <c r="J71" i="10"/>
  <c r="K71" i="10" a="1"/>
  <c r="K71" i="10" s="1"/>
  <c r="M72" i="10"/>
  <c r="H71" i="10" a="1"/>
  <c r="H71" i="10" s="1"/>
  <c r="L72" i="10" a="1"/>
  <c r="L72" i="10" s="1"/>
  <c r="G71" i="10"/>
  <c r="I71" i="10"/>
  <c r="F71" i="10"/>
  <c r="N71" i="10"/>
  <c r="H35" i="10" a="1"/>
  <c r="H35" i="10" s="1"/>
  <c r="J35" i="10"/>
  <c r="K35" i="10" a="1"/>
  <c r="K35" i="10" s="1"/>
  <c r="L36" i="10" a="1"/>
  <c r="L36" i="10" s="1"/>
  <c r="M36" i="10"/>
  <c r="G35" i="10"/>
  <c r="N35" i="10"/>
  <c r="I35" i="10"/>
  <c r="F35" i="10"/>
  <c r="N29" i="10"/>
  <c r="K29" i="10" a="1"/>
  <c r="K29" i="10" s="1"/>
  <c r="J29" i="10"/>
  <c r="F29" i="10"/>
  <c r="G29" i="10"/>
  <c r="L30" i="10" a="1"/>
  <c r="L30" i="10" s="1"/>
  <c r="I29" i="10"/>
  <c r="H29" i="10" a="1"/>
  <c r="H29" i="10" s="1"/>
  <c r="M30" i="10"/>
  <c r="H97" i="10" a="1"/>
  <c r="H97" i="10" s="1"/>
  <c r="J97" i="10"/>
  <c r="I97" i="10"/>
  <c r="K97" i="10" a="1"/>
  <c r="K97" i="10" s="1"/>
  <c r="G97" i="10"/>
  <c r="M98" i="10"/>
  <c r="F97" i="10"/>
  <c r="N97" i="10"/>
  <c r="L98" i="10" a="1"/>
  <c r="L98" i="10" s="1"/>
  <c r="M73" i="10"/>
  <c r="N72" i="10"/>
  <c r="J72" i="10"/>
  <c r="L73" i="10" a="1"/>
  <c r="L73" i="10" s="1"/>
  <c r="H72" i="10" a="1"/>
  <c r="H72" i="10" s="1"/>
  <c r="G72" i="10"/>
  <c r="F72" i="10"/>
  <c r="I72" i="10"/>
  <c r="K72" i="10" a="1"/>
  <c r="K72" i="10" s="1"/>
  <c r="K26" i="10" a="1"/>
  <c r="K26" i="10" s="1"/>
  <c r="J26" i="10"/>
  <c r="I26" i="10"/>
  <c r="L27" i="10" a="1"/>
  <c r="L27" i="10" s="1"/>
  <c r="F26" i="10"/>
  <c r="N26" i="10"/>
  <c r="G26" i="10"/>
  <c r="M27" i="10"/>
  <c r="H26" i="10" a="1"/>
  <c r="H26" i="10" s="1"/>
  <c r="L70" i="10" a="1"/>
  <c r="L70" i="10" s="1"/>
  <c r="F69" i="10"/>
  <c r="K69" i="10" a="1"/>
  <c r="K69" i="10" s="1"/>
  <c r="I69" i="10"/>
  <c r="J69" i="10"/>
  <c r="H69" i="10" a="1"/>
  <c r="H69" i="10" s="1"/>
  <c r="N69" i="10"/>
  <c r="G69" i="10"/>
  <c r="M70" i="10"/>
  <c r="M56" i="10"/>
  <c r="K55" i="10" a="1"/>
  <c r="K55" i="10" s="1"/>
  <c r="H55" i="10" a="1"/>
  <c r="H55" i="10" s="1"/>
  <c r="F55" i="10"/>
  <c r="J55" i="10"/>
  <c r="G55" i="10"/>
  <c r="N55" i="10"/>
  <c r="L56" i="10" a="1"/>
  <c r="L56" i="10" s="1"/>
  <c r="I55" i="10"/>
  <c r="K95" i="10" a="1"/>
  <c r="K95" i="10" s="1"/>
  <c r="M96" i="10"/>
  <c r="L96" i="10" a="1"/>
  <c r="L96" i="10" s="1"/>
  <c r="I95" i="10"/>
  <c r="F95" i="10"/>
  <c r="H95" i="10" a="1"/>
  <c r="H95" i="10" s="1"/>
  <c r="N95" i="10"/>
  <c r="G95" i="10"/>
  <c r="J95" i="10"/>
  <c r="K78" i="10" a="1"/>
  <c r="K78" i="10" s="1"/>
  <c r="J78" i="10"/>
  <c r="N78" i="10"/>
  <c r="I78" i="10"/>
  <c r="H78" i="10" a="1"/>
  <c r="H78" i="10" s="1"/>
  <c r="L79" i="10" a="1"/>
  <c r="L79" i="10" s="1"/>
  <c r="M79" i="10"/>
  <c r="G78" i="10"/>
  <c r="F78" i="10"/>
  <c r="J12" i="10"/>
  <c r="H12" i="10" a="1"/>
  <c r="H12" i="10" s="1"/>
  <c r="L13" i="10" a="1"/>
  <c r="L13" i="10" s="1"/>
  <c r="G12" i="10"/>
  <c r="N12" i="10"/>
  <c r="I12" i="10"/>
  <c r="F12" i="10"/>
  <c r="M13" i="10"/>
  <c r="K12" i="10" a="1"/>
  <c r="K12" i="10" s="1"/>
  <c r="L59" i="10" a="1"/>
  <c r="L59" i="10" s="1"/>
  <c r="K58" i="10" a="1"/>
  <c r="K58" i="10" s="1"/>
  <c r="F58" i="10"/>
  <c r="J58" i="10"/>
  <c r="G58" i="10"/>
  <c r="M59" i="10"/>
  <c r="H58" i="10" a="1"/>
  <c r="H58" i="10" s="1"/>
  <c r="N58" i="10"/>
  <c r="I58" i="10"/>
  <c r="H7" i="10" a="1"/>
  <c r="H7" i="10" s="1"/>
  <c r="N7" i="10"/>
  <c r="L8" i="10" a="1"/>
  <c r="L8" i="10" s="1"/>
  <c r="J7" i="10"/>
  <c r="K7" i="10" a="1"/>
  <c r="K7" i="10" s="1"/>
  <c r="G7" i="10"/>
  <c r="F7" i="10"/>
  <c r="I7" i="10"/>
  <c r="N66" i="10"/>
  <c r="L67" i="10" a="1"/>
  <c r="L67" i="10" s="1"/>
  <c r="J66" i="10"/>
  <c r="I66" i="10"/>
  <c r="G66" i="10"/>
  <c r="F66" i="10"/>
  <c r="K66" i="10" a="1"/>
  <c r="K66" i="10" s="1"/>
  <c r="M67" i="10"/>
  <c r="H66" i="10" a="1"/>
  <c r="H66" i="10" s="1"/>
  <c r="M50" i="10"/>
  <c r="I49" i="10"/>
  <c r="L50" i="10" a="1"/>
  <c r="L50" i="10" s="1"/>
  <c r="J49" i="10"/>
  <c r="N49" i="10"/>
  <c r="F49" i="10"/>
  <c r="H49" i="10" a="1"/>
  <c r="H49" i="10" s="1"/>
  <c r="K49" i="10" a="1"/>
  <c r="K49" i="10" s="1"/>
  <c r="G49" i="10"/>
  <c r="H99" i="10" a="1"/>
  <c r="H99" i="10" s="1"/>
  <c r="I99" i="10"/>
  <c r="J99" i="10"/>
  <c r="K99" i="10" a="1"/>
  <c r="K99" i="10" s="1"/>
  <c r="F99" i="10"/>
  <c r="M100" i="10"/>
  <c r="L100" i="10" a="1"/>
  <c r="L100" i="10" s="1"/>
  <c r="G99" i="10"/>
  <c r="N99" i="10"/>
  <c r="F44" i="10"/>
  <c r="H44" i="10" a="1"/>
  <c r="H44" i="10" s="1"/>
  <c r="I44" i="10"/>
  <c r="M45" i="10"/>
  <c r="N44" i="10"/>
  <c r="J44" i="10"/>
  <c r="L45" i="10" a="1"/>
  <c r="L45" i="10" s="1"/>
  <c r="G44" i="10"/>
  <c r="K44" i="10" a="1"/>
  <c r="K44" i="10" s="1"/>
  <c r="F22" i="10"/>
  <c r="G22" i="10"/>
  <c r="N22" i="10"/>
  <c r="K22" i="10" a="1"/>
  <c r="K22" i="10" s="1"/>
  <c r="I22" i="10"/>
  <c r="L23" i="10" a="1"/>
  <c r="L23" i="10" s="1"/>
  <c r="M23" i="10"/>
  <c r="H22" i="10" a="1"/>
  <c r="H22" i="10" s="1"/>
  <c r="J22" i="10"/>
  <c r="I96" i="10"/>
  <c r="K96" i="10" a="1"/>
  <c r="K96" i="10" s="1"/>
  <c r="N96" i="10"/>
  <c r="G96" i="10"/>
  <c r="L97" i="10" a="1"/>
  <c r="L97" i="10" s="1"/>
  <c r="J96" i="10"/>
  <c r="H96" i="10" a="1"/>
  <c r="H96" i="10" s="1"/>
  <c r="F96" i="10"/>
  <c r="M97" i="10"/>
  <c r="F61" i="10"/>
  <c r="J61" i="10"/>
  <c r="K61" i="10" a="1"/>
  <c r="K61" i="10" s="1"/>
  <c r="G61" i="10"/>
  <c r="N61" i="10"/>
  <c r="M62" i="10"/>
  <c r="L62" i="10" a="1"/>
  <c r="L62" i="10" s="1"/>
  <c r="H61" i="10" a="1"/>
  <c r="H61" i="10" s="1"/>
  <c r="I61" i="10"/>
  <c r="J15" i="10"/>
  <c r="I15" i="10"/>
  <c r="G15" i="10"/>
  <c r="N15" i="10"/>
  <c r="K15" i="10" a="1"/>
  <c r="K15" i="10" s="1"/>
  <c r="H15" i="10" a="1"/>
  <c r="H15" i="10" s="1"/>
  <c r="F15" i="10"/>
  <c r="M16" i="10"/>
  <c r="L16" i="10" a="1"/>
  <c r="L16" i="10" s="1"/>
  <c r="F60" i="10"/>
  <c r="M61" i="10"/>
  <c r="N60" i="10"/>
  <c r="L61" i="10" a="1"/>
  <c r="L61" i="10" s="1"/>
  <c r="G60" i="10"/>
  <c r="I60" i="10"/>
  <c r="J60" i="10"/>
  <c r="K60" i="10" a="1"/>
  <c r="K60" i="10" s="1"/>
  <c r="H60" i="10" a="1"/>
  <c r="H60" i="10" s="1"/>
  <c r="O7" i="10" l="1"/>
  <c r="P7" i="10" s="1"/>
  <c r="M10" i="10"/>
  <c r="O8" i="10" l="1"/>
  <c r="P8" i="10" s="1"/>
  <c r="O9" i="10" l="1"/>
  <c r="P9" i="10" s="1"/>
  <c r="O10" i="10" l="1"/>
  <c r="P10" i="10" s="1"/>
  <c r="O11" i="10" l="1"/>
  <c r="P11" i="10" s="1"/>
  <c r="O12" i="10" l="1"/>
  <c r="P12" i="10" s="1"/>
  <c r="O13" i="10" l="1"/>
  <c r="O14" i="10" s="1"/>
  <c r="P14" i="10" s="1"/>
  <c r="O15" i="10" l="1"/>
  <c r="P15" i="10" s="1"/>
  <c r="P13" i="10"/>
  <c r="O16" i="10" l="1"/>
  <c r="P16" i="10" s="1"/>
  <c r="O17" i="10" l="1"/>
  <c r="P17" i="10" s="1"/>
  <c r="O18" i="10" l="1"/>
  <c r="P18" i="10" s="1"/>
  <c r="O19" i="10" l="1"/>
  <c r="O20" i="10" s="1"/>
  <c r="P19" i="10" l="1"/>
  <c r="P20" i="10"/>
  <c r="O21" i="10"/>
  <c r="O22" i="10" l="1"/>
  <c r="P21" i="10"/>
  <c r="O23" i="10" l="1"/>
  <c r="P22" i="10"/>
  <c r="P23" i="10" l="1"/>
  <c r="O24" i="10"/>
  <c r="O25" i="10" l="1"/>
  <c r="P24" i="10"/>
  <c r="O26" i="10" l="1"/>
  <c r="P25" i="10"/>
  <c r="P26" i="10" l="1"/>
  <c r="O27" i="10"/>
  <c r="O28" i="10" l="1"/>
  <c r="P27" i="10"/>
  <c r="O29" i="10" l="1"/>
  <c r="P28" i="10"/>
  <c r="O30" i="10" l="1"/>
  <c r="P29" i="10"/>
  <c r="P30" i="10" l="1"/>
  <c r="O31" i="10"/>
  <c r="P31" i="10" l="1"/>
  <c r="O32" i="10"/>
  <c r="P32" i="10" l="1"/>
  <c r="O33" i="10"/>
  <c r="P33" i="10" l="1"/>
  <c r="O34" i="10"/>
  <c r="P34" i="10" l="1"/>
  <c r="O35" i="10"/>
  <c r="P35" i="10" l="1"/>
  <c r="O36" i="10"/>
  <c r="P36" i="10" l="1"/>
  <c r="O37" i="10"/>
  <c r="P37" i="10" l="1"/>
  <c r="O38" i="10"/>
  <c r="P38" i="10" l="1"/>
  <c r="O39" i="10"/>
  <c r="O40" i="10" l="1"/>
  <c r="P39" i="10"/>
  <c r="P40" i="10" l="1"/>
  <c r="O41" i="10"/>
  <c r="O42" i="10" l="1"/>
  <c r="P41" i="10"/>
  <c r="O43" i="10" l="1"/>
  <c r="P42" i="10"/>
  <c r="P43" i="10" l="1"/>
  <c r="O44" i="10"/>
  <c r="O45" i="10" l="1"/>
  <c r="P44" i="10"/>
  <c r="P45" i="10" l="1"/>
  <c r="O46" i="10"/>
  <c r="P46" i="10" l="1"/>
  <c r="O47" i="10"/>
  <c r="O48" i="10" l="1"/>
  <c r="P47" i="10"/>
  <c r="P48" i="10" l="1"/>
  <c r="O49" i="10"/>
  <c r="O50" i="10" l="1"/>
  <c r="P49" i="10"/>
  <c r="O51" i="10" l="1"/>
  <c r="P50" i="10"/>
  <c r="O52" i="10" l="1"/>
  <c r="P51" i="10"/>
  <c r="P52" i="10" l="1"/>
  <c r="O53" i="10"/>
  <c r="P53" i="10" l="1"/>
  <c r="O54" i="10"/>
  <c r="P54" i="10" l="1"/>
  <c r="O55" i="10"/>
  <c r="O56" i="10" l="1"/>
  <c r="P55" i="10"/>
  <c r="O57" i="10" l="1"/>
  <c r="P56" i="10"/>
  <c r="O58" i="10" l="1"/>
  <c r="P57" i="10"/>
  <c r="O59" i="10" l="1"/>
  <c r="P58" i="10"/>
  <c r="P59" i="10" l="1"/>
  <c r="O60" i="10"/>
  <c r="O61" i="10" l="1"/>
  <c r="P60" i="10"/>
  <c r="P61" i="10" l="1"/>
  <c r="O62" i="10"/>
  <c r="O63" i="10" l="1"/>
  <c r="P62" i="10"/>
  <c r="P63" i="10" l="1"/>
  <c r="O64" i="10"/>
  <c r="P64" i="10" l="1"/>
  <c r="O65" i="10"/>
  <c r="P65" i="10" l="1"/>
  <c r="O66" i="10"/>
  <c r="P66" i="10" l="1"/>
  <c r="O67" i="10"/>
  <c r="O68" i="10" l="1"/>
  <c r="P67" i="10"/>
  <c r="O69" i="10" l="1"/>
  <c r="P68" i="10"/>
  <c r="P69" i="10" l="1"/>
  <c r="O70" i="10"/>
  <c r="P70" i="10" l="1"/>
  <c r="O71" i="10"/>
  <c r="O72" i="10" l="1"/>
  <c r="P71" i="10"/>
  <c r="O73" i="10" l="1"/>
  <c r="P72" i="10"/>
  <c r="O74" i="10" l="1"/>
  <c r="P73" i="10"/>
  <c r="O75" i="10" l="1"/>
  <c r="P74" i="10"/>
  <c r="O76" i="10" l="1"/>
  <c r="P75" i="10"/>
  <c r="P76" i="10" l="1"/>
  <c r="O77" i="10"/>
  <c r="P77" i="10" l="1"/>
  <c r="O78" i="10"/>
  <c r="P78" i="10" l="1"/>
  <c r="O79" i="10"/>
  <c r="P79" i="10" l="1"/>
  <c r="O80" i="10"/>
  <c r="O81" i="10" l="1"/>
  <c r="P80" i="10"/>
  <c r="P81" i="10" l="1"/>
  <c r="O82" i="10"/>
  <c r="P82" i="10" l="1"/>
  <c r="O83" i="10"/>
  <c r="P83" i="10" l="1"/>
  <c r="O84" i="10"/>
  <c r="P84" i="10" l="1"/>
  <c r="O85" i="10"/>
  <c r="O86" i="10" l="1"/>
  <c r="P85"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U6" i="10" l="1"/>
  <c r="T6" i="10"/>
  <c r="U7" i="10"/>
  <c r="U8" i="10"/>
  <c r="T7" i="10"/>
  <c r="T8" i="10"/>
</calcChain>
</file>

<file path=xl/sharedStrings.xml><?xml version="1.0" encoding="utf-8"?>
<sst xmlns="http://schemas.openxmlformats.org/spreadsheetml/2006/main" count="3369" uniqueCount="441">
  <si>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</si>
  <si>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</si>
  <si>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</si>
  <si>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</si>
  <si>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</si>
  <si>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</si>
  <si>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</si>
  <si>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</si>
  <si>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</si>
  <si>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</si>
  <si>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</si>
  <si>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</si>
  <si>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</si>
  <si>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</si>
  <si>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</si>
  <si>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</si>
  <si>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</si>
  <si>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</si>
  <si>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</si>
  <si>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</si>
  <si>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</si>
  <si>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</si>
  <si>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</si>
  <si>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</si>
  <si>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</si>
  <si>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</si>
  <si>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</si>
  <si>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</si>
  <si>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</si>
  <si>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</si>
  <si>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</si>
  <si>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</si>
  <si>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</si>
  <si>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</si>
  <si>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</si>
  <si>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</si>
  <si>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</si>
  <si>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</si>
  <si>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</si>
  <si>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</si>
  <si>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</si>
  <si>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</si>
  <si>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</si>
  <si>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</si>
  <si>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</si>
  <si>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</si>
  <si>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</si>
  <si>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</si>
  <si>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</si>
  <si>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</si>
  <si>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</si>
  <si>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</si>
  <si>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</si>
  <si>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</si>
  <si>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</si>
  <si>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</si>
  <si>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</si>
  <si>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</si>
  <si>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</si>
  <si>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</si>
  <si>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</si>
  <si>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</si>
  <si>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</si>
  <si>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</si>
  <si>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</si>
  <si>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</si>
  <si>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</si>
  <si>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</si>
  <si>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</si>
  <si>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</si>
  <si>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</si>
  <si>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</si>
  <si>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</si>
  <si>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</si>
  <si>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</si>
  <si>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</si>
  <si>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</si>
  <si>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</si>
  <si>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</si>
  <si>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</si>
  <si>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</si>
  <si>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</si>
  <si>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</si>
  <si>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</si>
  <si>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</si>
  <si>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</si>
  <si>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</si>
  <si>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</si>
  <si>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</si>
  <si>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</si>
  <si>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</si>
  <si>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</si>
  <si>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</si>
  <si>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</si>
  <si>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</si>
  <si>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</si>
  <si>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</si>
  <si>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</si>
  <si>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</si>
  <si>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</si>
  <si>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</si>
  <si>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</si>
  <si>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</si>
  <si>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</si>
  <si>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</si>
  <si>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</si>
  <si>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</si>
  <si>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</si>
  <si>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</si>
  <si>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</si>
  <si>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</si>
  <si>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</si>
  <si>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</si>
  <si>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</si>
  <si>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</si>
  <si>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</si>
  <si>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</si>
  <si>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</si>
  <si>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</si>
  <si>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</si>
  <si>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</si>
  <si>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</si>
  <si>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</si>
  <si>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</si>
  <si>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</si>
  <si>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</si>
  <si>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</si>
  <si>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</si>
  <si>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</si>
  <si>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</si>
  <si>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</si>
  <si>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</si>
  <si>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</si>
  <si>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</si>
  <si>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</si>
  <si>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</si>
  <si>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</si>
  <si>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</si>
  <si>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</si>
  <si>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</si>
  <si>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</si>
  <si>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</si>
  <si>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</si>
  <si>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</si>
  <si>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</si>
  <si>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</si>
  <si>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</si>
  <si>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</si>
  <si>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</si>
  <si>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</si>
  <si>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</si>
  <si>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</si>
  <si>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</si>
  <si>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</si>
  <si>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</si>
  <si>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</si>
  <si>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</si>
  <si>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</si>
  <si>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</si>
  <si>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</si>
  <si>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</si>
  <si>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</si>
  <si>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</si>
  <si>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</si>
  <si>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</si>
  <si>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</si>
  <si>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</si>
  <si>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</si>
  <si>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</si>
  <si>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</si>
  <si>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</si>
  <si>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</si>
  <si>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</si>
  <si>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</si>
  <si>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</si>
  <si>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</si>
  <si>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</si>
  <si>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</si>
  <si>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</si>
  <si>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</si>
  <si>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</si>
  <si>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</si>
  <si>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</si>
  <si>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</si>
  <si>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</si>
  <si>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</si>
  <si>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</si>
  <si>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</si>
  <si>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</si>
  <si>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</si>
  <si>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</si>
  <si>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</si>
  <si>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</si>
  <si>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</si>
  <si>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</si>
  <si>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</si>
  <si>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</si>
  <si>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</si>
  <si>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</si>
  <si>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</si>
  <si>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</si>
  <si>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</si>
  <si>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</si>
  <si>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</si>
  <si>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</si>
  <si>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</si>
  <si>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</si>
  <si>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</si>
  <si>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</si>
  <si>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</si>
  <si>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</si>
  <si>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</si>
  <si>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</si>
  <si>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</si>
  <si>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</si>
  <si>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</si>
  <si>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</si>
  <si>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</si>
  <si>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</si>
  <si>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</si>
  <si>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</si>
  <si>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</si>
  <si>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</si>
  <si>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</si>
  <si>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</si>
  <si>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</si>
  <si>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</si>
  <si>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</si>
  <si>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</si>
  <si>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</si>
  <si>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</si>
  <si>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</si>
  <si>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</si>
  <si>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</si>
  <si>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</si>
  <si>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</si>
  <si>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</si>
  <si>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</si>
  <si>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</si>
  <si>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</si>
  <si>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</si>
  <si>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</si>
  <si>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</si>
  <si>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</si>
  <si>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</si>
  <si>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</si>
  <si>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</si>
  <si>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</si>
  <si>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</si>
  <si>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</si>
  <si>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</si>
  <si>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</si>
  <si>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</si>
  <si>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</si>
  <si>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</si>
  <si>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</si>
  <si>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</si>
  <si>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</si>
  <si>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</si>
  <si>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</si>
  <si>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</si>
  <si>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</si>
  <si>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</si>
  <si>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</si>
  <si>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</si>
  <si>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</si>
  <si>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</si>
  <si>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</si>
  <si>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</si>
  <si>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</si>
  <si>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</si>
  <si>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</si>
  <si>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</si>
  <si>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</si>
  <si>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</si>
  <si>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</si>
  <si>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</si>
  <si>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</si>
  <si>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</si>
  <si>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</si>
  <si>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</si>
  <si>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</si>
  <si>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</si>
  <si>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</si>
  <si>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</si>
  <si>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</si>
  <si>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</si>
  <si>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</si>
  <si>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</si>
  <si>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</si>
  <si>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</si>
  <si>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</si>
  <si>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</si>
  <si>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</si>
  <si>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</si>
  <si>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</si>
  <si>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</si>
  <si>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</si>
  <si>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</si>
  <si>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</si>
  <si>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</si>
  <si>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</si>
  <si>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</si>
  <si>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</si>
  <si>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</si>
  <si>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</si>
  <si>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</si>
  <si>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</si>
  <si>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</si>
  <si>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</si>
  <si>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</si>
  <si>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</si>
  <si>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</si>
  <si>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</si>
  <si>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</si>
  <si>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</si>
  <si>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</si>
  <si>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</si>
  <si>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</si>
  <si>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</si>
  <si>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</si>
  <si>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</si>
  <si>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</si>
  <si>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</si>
  <si>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</si>
  <si>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</si>
  <si>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</si>
  <si>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</si>
  <si>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</si>
  <si>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</si>
  <si>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</si>
  <si>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</si>
  <si>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</si>
  <si>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</si>
  <si>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</si>
  <si>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</si>
  <si>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</si>
  <si>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</si>
  <si>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</si>
  <si>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</si>
  <si>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</si>
  <si>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</si>
  <si>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</si>
  <si>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</si>
  <si>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</si>
  <si>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</si>
  <si>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</si>
  <si>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</si>
  <si>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</si>
  <si>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</si>
  <si>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</si>
  <si>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</si>
  <si>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</si>
  <si>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</si>
  <si>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</si>
  <si>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</si>
  <si>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</si>
  <si>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</si>
  <si>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</si>
  <si>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</si>
  <si>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</si>
  <si>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</si>
  <si>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</si>
  <si>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</si>
  <si>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</si>
  <si>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</si>
  <si>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</si>
  <si>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</si>
  <si>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</si>
  <si>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</si>
  <si>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</si>
  <si>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</si>
  <si>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</si>
  <si>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</si>
  <si>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</si>
  <si>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</si>
  <si>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</si>
  <si>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</si>
  <si>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</si>
  <si>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</si>
  <si>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</si>
  <si>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</si>
  <si>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</si>
  <si>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</si>
  <si>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</si>
  <si>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</si>
  <si>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</si>
  <si>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</si>
  <si>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</si>
  <si>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</si>
  <si>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</si>
  <si>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</si>
  <si>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</si>
  <si>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</si>
  <si>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</si>
  <si>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</si>
  <si>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</si>
  <si>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</si>
  <si>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</si>
  <si>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</si>
  <si>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</si>
  <si>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</si>
  <si>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</si>
  <si>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</si>
  <si>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</si>
  <si>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</si>
  <si>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</si>
  <si>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</si>
  <si>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</si>
  <si>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</si>
  <si>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</si>
  <si>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</si>
  <si>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</si>
  <si>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</si>
  <si>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</si>
  <si>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</si>
  <si>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</si>
  <si>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</si>
  <si>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</si>
  <si>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</si>
  <si>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</si>
  <si>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</si>
  <si>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</si>
  <si>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</si>
  <si>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</si>
  <si>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</si>
  <si>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</si>
  <si>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</si>
  <si>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</si>
  <si>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</si>
  <si>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</si>
  <si>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</si>
  <si>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25.0.000039512-1</t>
  </si>
  <si>
    <t>Diário Oficial do Estado do Rio Grande do Sul - DOE</t>
  </si>
  <si>
    <t>Diário Oficial da União - DOU</t>
  </si>
  <si>
    <t>cm (altura) X colunas (largura)</t>
  </si>
  <si>
    <t>EPOS/UPFP/DLC</t>
  </si>
  <si>
    <t>Gabriela Lunardi de Almeida</t>
  </si>
  <si>
    <t>Ata PE 243/2024</t>
  </si>
  <si>
    <t>Licitacon</t>
  </si>
  <si>
    <t>PE 190/2025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</si>
</sst>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0">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14">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14">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álculo 2" xfId="54" xr:uid="{00000000-0005-0000-0000-00002D000000}"/>
    <cellStyle name="Cálculo 3" xfId="106" xr:uid="{5479EEA4-EED5-4F67-8E48-451725DBAECC}"/>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e" xfId="76" xr:uid="{00000000-0005-0000-0000-000052000000}"/>
    <cellStyle name="Note 2" xfId="110" xr:uid="{F7EF3594-EF52-42DB-BA46-029D6E316139}"/>
    <cellStyle name="Output" xfId="77" xr:uid="{00000000-0005-0000-0000-000053000000}"/>
    <cellStyle name="Output 2" xfId="111" xr:uid="{5C1ECF8D-4ADD-4F1C-8F51-CECB6989A5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G26" sqref="G26"/>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D4" sqref="D4"/>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4"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3" t="s">
        <v>3</v>
      </c>
      <c r="F1" t="s">
        <v>4</v>
      </c>
      <c r="G1" t="s">
        <v>5</v>
      </c>
      <c r="H1" t="s">
        <v>6</v>
      </c>
      <c r="I1" t="s">
        <v>7</v>
      </c>
      <c r="J1" t="s">
        <v>8</v>
      </c>
      <c r="K1" t="s">
        <v>16</v>
      </c>
    </row>
    <row r="2" spans="1:11" x14ac:dyDescent="0.25">
      <c r="A2" s="19">
        <v>1</v>
      </c>
      <c r="B2" s="19">
        <v>1122</v>
      </c>
      <c r="C2" s="19" t="s">
        <v>433</v>
      </c>
      <c r="D2" s="19" t="s">
        <v>435</v>
      </c>
      <c r="H2" s="19">
        <v>1000</v>
      </c>
    </row>
    <row r="3" spans="1:11" x14ac:dyDescent="0.25">
      <c r="A3" s="19">
        <v>2</v>
      </c>
      <c r="B3" s="19">
        <v>1122</v>
      </c>
      <c r="C3" s="19" t="s">
        <v>434</v>
      </c>
      <c r="D3" s="19" t="s">
        <v>435</v>
      </c>
      <c r="H3" s="19">
        <v>10000</v>
      </c>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13"/>
  <sheetViews>
    <sheetView showGridLines="0" tabSelected="1" zoomScaleNormal="100" workbookViewId="0">
      <selection activeCell="H7" sqref="H7:J7"/>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5" t="str">
        <f>CONCATENATE("PREFEITURA MUNICIPAL DE PORTO ALEGRE
",H5,"
MAPA DE PREÇOS - ", UPPER(TEXT(MAX('Tabela de Apoio'!A:A),"MMM/AA")))</f>
        <v>PREFEITURA MUNICIPAL DE PORTO ALEGRE
SECRETARIA MUNICIPAL DE PLANEJAMENTO E GESTÃO (SMPG)
MAPA DE PREÇOS - ABR/25</v>
      </c>
      <c r="F2" s="205"/>
      <c r="G2" s="205"/>
      <c r="H2" s="205"/>
      <c r="I2" s="205"/>
      <c r="J2" s="205"/>
      <c r="K2" s="205"/>
      <c r="L2" s="205"/>
      <c r="M2" s="205"/>
      <c r="N2" s="205"/>
      <c r="O2" s="205"/>
      <c r="P2" s="205"/>
      <c r="Q2" s="205"/>
      <c r="R2" s="205"/>
      <c r="S2" s="205"/>
      <c r="T2" s="20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07" t="s">
        <v>406</v>
      </c>
      <c r="I5" s="207"/>
      <c r="J5" s="207"/>
      <c r="K5" s="141"/>
      <c r="L5" s="215" t="s">
        <v>321</v>
      </c>
      <c r="M5" s="206"/>
      <c r="N5" s="206"/>
      <c r="O5" s="208" t="s">
        <v>436</v>
      </c>
      <c r="P5" s="209"/>
      <c r="Q5" s="98"/>
      <c r="R5" s="213" t="s">
        <v>383</v>
      </c>
      <c r="S5" s="213"/>
      <c r="T5" s="213"/>
      <c r="U5" s="213"/>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11" t="s">
        <v>440</v>
      </c>
      <c r="I6" s="211"/>
      <c r="J6" s="211"/>
      <c r="K6" s="142"/>
      <c r="L6" s="215" t="s">
        <v>352</v>
      </c>
      <c r="M6" s="206"/>
      <c r="N6" s="206"/>
      <c r="O6" s="208" t="s">
        <v>437</v>
      </c>
      <c r="P6" s="209"/>
      <c r="Q6" s="98"/>
      <c r="R6" s="213"/>
      <c r="S6" s="213"/>
      <c r="T6" s="213"/>
      <c r="U6" s="213"/>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07" t="s">
        <v>432</v>
      </c>
      <c r="I7" s="207"/>
      <c r="J7" s="207"/>
      <c r="K7" s="141"/>
      <c r="L7" s="215" t="s">
        <v>351</v>
      </c>
      <c r="M7" s="206"/>
      <c r="N7" s="206"/>
      <c r="O7" s="208">
        <v>1589008</v>
      </c>
      <c r="P7" s="209"/>
      <c r="Q7" s="98"/>
      <c r="R7" s="213"/>
      <c r="S7" s="213"/>
      <c r="T7" s="213"/>
      <c r="U7" s="213"/>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24">
        <f>MIN(MAX(COUNTA('BASE FORMAÇÃO'!C:C)-1,1),100)</f>
        <v>2</v>
      </c>
      <c r="I8" s="225"/>
      <c r="J8" s="226"/>
      <c r="K8" s="141"/>
      <c r="L8" s="227" t="s">
        <v>301</v>
      </c>
      <c r="M8" s="228"/>
      <c r="N8" s="229"/>
      <c r="O8" s="219">
        <v>45810</v>
      </c>
      <c r="P8" s="220"/>
      <c r="Q8" s="97"/>
      <c r="R8" s="214" t="s">
        <v>379</v>
      </c>
      <c r="S8" s="214"/>
      <c r="T8" s="214"/>
      <c r="U8" s="214"/>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23">
        <f>SUMIF(L:L,"TOTAL ITEM",M:M)</f>
        <v>520950</v>
      </c>
      <c r="I9" s="223"/>
      <c r="J9" s="223"/>
      <c r="K9" s="141"/>
      <c r="L9" s="216"/>
      <c r="M9" s="217"/>
      <c r="N9" s="218"/>
      <c r="O9" s="221"/>
      <c r="P9" s="222"/>
      <c r="Q9" s="97"/>
      <c r="R9" s="214"/>
      <c r="S9" s="214"/>
      <c r="T9" s="214"/>
      <c r="U9" s="214"/>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10"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10"/>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1122</v>
      </c>
      <c r="I15" s="143" t="s">
        <v>16</v>
      </c>
      <c r="J15" s="6">
        <f>INDEX('BASE FORMAÇÃO'!K:K,B15+1)</f>
        <v>0</v>
      </c>
      <c r="K15" s="65"/>
      <c r="L15" s="182" t="s">
        <v>10</v>
      </c>
      <c r="M15" s="184">
        <f>IF(OR(ISBLANK($O$8),ISBLANK($O$7),ISBLANK($H$8),ISBLANK($O$6),ISBLANK($O$5),ISBLANK($H$5)),"",IFERROR(IF(VLOOKUP(L15,L21:M30,2,FALSE)&lt;1,ROUND(VLOOKUP(L15,L21:M30,2,FALSE),4),ROUND(VLOOKUP(L15,L21:M30,2,FALSE),2)),""))</f>
        <v>111.05</v>
      </c>
      <c r="N15" s="69"/>
      <c r="O15" s="27" t="s">
        <v>17</v>
      </c>
      <c r="P15" s="113">
        <v>106.99</v>
      </c>
      <c r="Q15" s="113">
        <v>107.45</v>
      </c>
      <c r="R15" s="113">
        <v>111.21</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tr">
        <f>INDEX('BASE FORMAÇÃO'!C:C,B15+1)</f>
        <v>Diário Oficial do Estado do Rio Grande do Sul - DOE</v>
      </c>
      <c r="I16" s="191"/>
      <c r="J16" s="192"/>
      <c r="K16" s="66"/>
      <c r="L16" s="183"/>
      <c r="M16" s="185"/>
      <c r="N16" s="70"/>
      <c r="O16" s="27" t="s">
        <v>13</v>
      </c>
      <c r="P16" s="122">
        <v>45533</v>
      </c>
      <c r="Q16" s="122">
        <v>45762</v>
      </c>
      <c r="R16" s="122">
        <v>45670</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f>INDEX('BASE FORMAÇÃO'!H:H,B19+1)</f>
        <v>1000</v>
      </c>
      <c r="N17" s="71"/>
      <c r="O17" s="27" t="s">
        <v>380</v>
      </c>
      <c r="P17" s="114" t="s">
        <v>12</v>
      </c>
      <c r="Q17" s="114" t="s">
        <v>12</v>
      </c>
      <c r="R17" s="114" t="s">
        <v>12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tr">
        <f>INDEX('BASE FORMAÇÃO'!D:D,B19+1)</f>
        <v>cm (altura) X colunas (largura)</v>
      </c>
      <c r="N18" s="71"/>
      <c r="O18" s="27" t="s">
        <v>381</v>
      </c>
      <c r="P18" s="115" t="s">
        <v>438</v>
      </c>
      <c r="Q18" s="115" t="s">
        <v>439</v>
      </c>
      <c r="R18" s="115" t="s">
        <v>439</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2.4347704716055706E-2</v>
      </c>
      <c r="N19" s="71"/>
      <c r="O19" s="27" t="s">
        <v>18</v>
      </c>
      <c r="P19" s="106">
        <f>IF(P15="","",
IF(OR(P17="Orçamento",P16="",MAX('Tabela de Apoio'!$A:$A)&lt;=P16),
P15,
(INDEX('Tabela de Apoio'!$B:$B,MATCH('MAPA DE PREÇOS'!$O$8,'Tabela de Apoio'!$A:$A,1))/INDEX('Tabela de Apoio'!$B:$B,MATCH('MAPA DE PREÇOS'!P16,'Tabela de Apoio'!$A:$A,1)-1))*P15))</f>
        <v>111.7292343306223</v>
      </c>
      <c r="Q19" s="106">
        <f>IF(Q15="","",
IF(OR(Q17="Orçamento",Q16="",MAX('Tabela de Apoio'!$A:$A)&lt;=Q16),
Q15,
(INDEX('Tabela de Apoio'!$B:$B,MATCH('MAPA DE PREÇOS'!$O$8,'Tabela de Apoio'!$A:$A,1))/INDEX('Tabela de Apoio'!$B:$B,MATCH('MAPA DE PREÇOS'!Q16,'Tabela de Apoio'!$A:$A,1)-1))*Q15))</f>
        <v>107.45</v>
      </c>
      <c r="R19" s="106">
        <f>IF(R15="","",
IF(OR(R17="Orçamento",R16="",MAX('Tabela de Apoio'!$A:$A)&lt;=R16),
R15,
(INDEX('Tabela de Apoio'!$B:$B,MATCH('MAPA DE PREÇOS'!$O$8,'Tabela de Apoio'!$A:$A,1))/INDEX('Tabela de Apoio'!$B:$B,MATCH('MAPA DE PREÇOS'!R16,'Tabela de Apoio'!$A:$A,1)-1))*R15))</f>
        <v>113.96718729666924</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111.7292343306223</v>
      </c>
      <c r="Q20" s="107">
        <f>IF(IFERROR(VLOOKUP(Q17,'Tabela de Apoio'!$D:$E,2,FALSE),1)=1,"",Q21)</f>
        <v>107.45</v>
      </c>
      <c r="R20" s="107">
        <f>IF(IFERROR(VLOOKUP(R17,'Tabela de Apoio'!$D:$E,2,FALSE),1)=1,"",R21)</f>
        <v>113.96718729666924</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3</v>
      </c>
      <c r="I21" s="132">
        <f>_xlfn.STDEV.P($P20:$XX21)/AVERAGE($P20:$XX21)</f>
        <v>2.4347704716055706E-2</v>
      </c>
      <c r="J21" s="7">
        <f>ROW()</f>
        <v>21</v>
      </c>
      <c r="K21" s="67"/>
      <c r="L21" s="29" t="s">
        <v>10</v>
      </c>
      <c r="M21" s="30">
        <f>IFERROR(
IF(COUNTA(P15:AI15)=COUNTIF(P17:XX17,"Orçamento"),MIN(M26,M23),
IF(M24&lt;&gt;"",M24,
IF(M25&lt;&gt;"",M25,
M23
))),"")</f>
        <v>111.04880720909721</v>
      </c>
      <c r="N21" s="71"/>
      <c r="O21" s="27" t="s">
        <v>376</v>
      </c>
      <c r="P21" s="106">
        <f>IFERROR(IF(P19="",
            "",
            IF(COUNT($P19:$XX19)&lt;=4,
               P19,
               IF(OR(P19&gt;(QUARTILE($P19:$XX19,3)+(QUARTILE($P19:$XX19,3)-QUARTILE($P19:$XX19,1))),
                     P19&lt;(QUARTILE($P19:$XX19,1)-(QUARTILE($P19:$XX19,3)-QUARTILE($P19:$XX19,1)))
                  ),
               "DESCARTADO",P19)
             )
  ),P19)</f>
        <v>111.7292343306223</v>
      </c>
      <c r="Q21" s="106">
        <f t="shared" ref="Q21:AI21" si="3">IFERROR(IF(Q19="",
            "",
            IF(COUNT($P19:$XX19)&lt;=4,
               Q19,
               IF(OR(Q19&gt;(QUARTILE($P19:$XX19,3)+(QUARTILE($P19:$XX19,3)-QUARTILE($P19:$XX19,1))),
                     Q19&lt;(QUARTILE($P19:$XX19,1)-(QUARTILE($P19:$XX19,3)-QUARTILE($P19:$XX19,1)))
                  ),
               "DESCARTADO",Q19)
             )
  ),Q19)</f>
        <v>107.45</v>
      </c>
      <c r="R21" s="106">
        <f t="shared" si="3"/>
        <v>113.96718729666924</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111.04880720909718</v>
      </c>
      <c r="N22" s="71"/>
      <c r="O22" s="27" t="str">
        <f>"1 POND"</f>
        <v>1 POND</v>
      </c>
      <c r="P22" s="107">
        <f>IF(IFERROR(VLOOKUP(P17,'Tabela de Apoio'!$D:$E,2,FALSE),1)=1,"",P23)</f>
        <v>111.7292343306223</v>
      </c>
      <c r="Q22" s="107">
        <f>IF(IFERROR(VLOOKUP(Q17,'Tabela de Apoio'!$D:$E,2,FALSE),1)=1,"",Q23)</f>
        <v>107.45</v>
      </c>
      <c r="R22" s="107">
        <f>IF(IFERROR(VLOOKUP(R17,'Tabela de Apoio'!$D:$E,2,FALSE),1)=1,"",R23)</f>
        <v>113.96718729666924</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3</v>
      </c>
      <c r="I23" s="132">
        <f>_xlfn.STDEV.P($P22:$XX23)/AVERAGE($P22:$XX23)</f>
        <v>2.4347704716055706E-2</v>
      </c>
      <c r="J23" s="7">
        <f>IF(AND(H23&gt;2,
OR(L15="MÉDIA SANEADA",L15="MEDIANA SANEADA",
AND(L15="PREÇO ESTIMADO",NOT(AND(P17="Orçamento",COUNTA(P15:XX15)=COUNTIF(P17:XX17,"Orçamento")))))),
ROW(),0)</f>
        <v>23</v>
      </c>
      <c r="K23" s="66"/>
      <c r="L23" s="29" t="s">
        <v>361</v>
      </c>
      <c r="M23" s="30">
        <f>MEDIAN($P21:$XX21)</f>
        <v>111.7292343306223</v>
      </c>
      <c r="N23" s="71"/>
      <c r="O23" s="27" t="str">
        <f>"1 RODADA"</f>
        <v>1 RODADA</v>
      </c>
      <c r="P23" s="107">
        <f>IF(P21="","",IF((_xlfn.STDEV.P($P20:$XX21)/AVERAGE($P20:$XX21))&lt;=25%,P21,IF(OR(P21&gt;(AVERAGE($P20:$XX21)+_xlfn.STDEV.P($P20:$XX21)),P21&lt;(AVERAGE($P20:$XX21)-_xlfn.STDEV.P($P20:$XX21))),"DESCARTADO",P21)))</f>
        <v>111.7292343306223</v>
      </c>
      <c r="Q23" s="107">
        <f t="shared" ref="Q23:AI23" si="6">IF(Q21="","",IF((_xlfn.STDEV.P($P20:$XX21)/AVERAGE($P20:$XX21))&lt;=25%,Q21,IF(OR(Q21&gt;(AVERAGE($P20:$XX21)+_xlfn.STDEV.P($P20:$XX21)),Q21&lt;(AVERAGE($P20:$XX21)-_xlfn.STDEV.P($P20:$XX21))),"DESCARTADO",Q21)))</f>
        <v>107.45</v>
      </c>
      <c r="R23" s="107">
        <f t="shared" si="6"/>
        <v>113.96718729666924</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111.04880720909721</v>
      </c>
      <c r="N24" s="71"/>
      <c r="O24" s="27" t="str">
        <f>"2 POND"</f>
        <v>2 POND</v>
      </c>
      <c r="P24" s="107">
        <f>IF(IFERROR(VLOOKUP(P17,'Tabela de Apoio'!$D:$E,2,FALSE),1)=1,"",P25)</f>
        <v>111.7292343306223</v>
      </c>
      <c r="Q24" s="107">
        <f>IF(IFERROR(VLOOKUP(Q17,'Tabela de Apoio'!$D:$E,2,FALSE),1)=1,"",Q25)</f>
        <v>107.45</v>
      </c>
      <c r="R24" s="107">
        <f>IF(IFERROR(VLOOKUP(R17,'Tabela de Apoio'!$D:$E,2,FALSE),1)=1,"",R25)</f>
        <v>113.96718729666924</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3</v>
      </c>
      <c r="I25" s="132">
        <f>_xlfn.STDEV.P($P24:$XX25)/AVERAGE($P24:$XX25)</f>
        <v>2.4347704716055706E-2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111.7292343306223</v>
      </c>
      <c r="N25" s="71"/>
      <c r="O25" s="27" t="str">
        <f>"2 RODADA"</f>
        <v>2 RODADA</v>
      </c>
      <c r="P25" s="107">
        <f>IF(P23="","",IF((_xlfn.STDEV.P($P22:$XX23)/AVERAGE($P22:$XX23))&lt;=25%,P23,IF(OR(P23&gt;(AVERAGE($P22:$XX23)+_xlfn.STDEV.P($P22:$XX23)),P23&lt;(AVERAGE($P22:$XX23)-_xlfn.STDEV.P($P22:$XX23))),"DESCARTADO",P23)))</f>
        <v>111.7292343306223</v>
      </c>
      <c r="Q25" s="107">
        <f t="shared" ref="Q25:AI25" si="7">IF(Q23="","",IF((_xlfn.STDEV.P($P22:$XX23)/AVERAGE($P22:$XX23))&lt;=25%,Q23,IF(OR(Q23&gt;(AVERAGE($P22:$XX23)+_xlfn.STDEV.P($P22:$XX23)),Q23&lt;(AVERAGE($P22:$XX23)-_xlfn.STDEV.P($P22:$XX23))),"DESCARTADO",Q23)))</f>
        <v>107.45</v>
      </c>
      <c r="R25" s="107">
        <f t="shared" si="7"/>
        <v>113.96718729666924</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110.9823770938622</v>
      </c>
      <c r="N26" s="71"/>
      <c r="O26" s="27" t="str">
        <f>"3 POND"</f>
        <v>3 POND</v>
      </c>
      <c r="P26" s="107">
        <f>IF(IFERROR(VLOOKUP(P17,'Tabela de Apoio'!$D:$E,2,FALSE),1)=1,"",P27)</f>
        <v>111.7292343306223</v>
      </c>
      <c r="Q26" s="107">
        <f>IF(IFERROR(VLOOKUP(Q17,'Tabela de Apoio'!$D:$E,2,FALSE),1)=1,"",Q27)</f>
        <v>107.45</v>
      </c>
      <c r="R26" s="107">
        <f>IF(IFERROR(VLOOKUP(R17,'Tabela de Apoio'!$D:$E,2,FALSE),1)=1,"",R27)</f>
        <v>113.96718729666924</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3</v>
      </c>
      <c r="I27" s="132">
        <f>_xlfn.STDEV.P($P26:$XX27)/AVERAGE($P26:$XX27)</f>
        <v>2.4347704716055706E-2</v>
      </c>
      <c r="J27" s="7">
        <f>IF(AND(H27&gt;2,
OR(L15="MÉDIA SANEADA",L15="MEDIANA SANEADA",
AND(L15="PREÇO ESTIMADO",NOT(AND(P17="Orçamento",COUNTA(P15:XX15)=COUNTIF(P17:XX17,"Orçamento")))))),
ROW(),0)</f>
        <v>27</v>
      </c>
      <c r="K27" s="66"/>
      <c r="L27" s="29" t="s">
        <v>41</v>
      </c>
      <c r="M27" s="30">
        <f>IFERROR(_xlfn.QUARTILE.EXC($P21:$XX21,1),"")</f>
        <v>107.45</v>
      </c>
      <c r="N27" s="71"/>
      <c r="O27" s="27" t="str">
        <f>"3 RODADA"</f>
        <v>3 RODADA</v>
      </c>
      <c r="P27" s="107">
        <f>IF(P25="","",IF((_xlfn.STDEV.P($P24:$XX25)/AVERAGE($P24:$XX25))&lt;=25%,P25,IF(OR(P25&gt;(AVERAGE($P24:$XX25)+_xlfn.STDEV.P($P24:$XX25)),P25&lt;(AVERAGE($P24:$XX25)-_xlfn.STDEV.P($P24:$XX25))),"DESCARTADO",P25)))</f>
        <v>111.7292343306223</v>
      </c>
      <c r="Q27" s="107">
        <f t="shared" ref="Q27:AI27" si="8">IF(Q25="","",IF((_xlfn.STDEV.P($P24:$XX25)/AVERAGE($P24:$XX25))&lt;=25%,Q25,IF(OR(Q25&gt;(AVERAGE($P24:$XX25)+_xlfn.STDEV.P($P24:$XX25)),Q25&lt;(AVERAGE($P24:$XX25)-_xlfn.STDEV.P($P24:$XX25))),"DESCARTADO",Q25)))</f>
        <v>107.45</v>
      </c>
      <c r="R27" s="107">
        <f t="shared" si="8"/>
        <v>113.96718729666924</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113.96718729666924</v>
      </c>
      <c r="N28" s="71"/>
      <c r="O28" s="27" t="str">
        <f>"4 POND"</f>
        <v>4 POND</v>
      </c>
      <c r="P28" s="107">
        <f>IF(IFERROR(VLOOKUP(P17,'Tabela de Apoio'!$D:$E,2,FALSE),1)=1,"",P29)</f>
        <v>111.7292343306223</v>
      </c>
      <c r="Q28" s="107">
        <f>IF(IFERROR(VLOOKUP(Q17,'Tabela de Apoio'!$D:$E,2,FALSE),1)=1,"",Q29)</f>
        <v>107.45</v>
      </c>
      <c r="R28" s="107">
        <f>IF(IFERROR(VLOOKUP(R17,'Tabela de Apoio'!$D:$E,2,FALSE),1)=1,"",R29)</f>
        <v>113.96718729666924</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3</v>
      </c>
      <c r="I29" s="132">
        <f>_xlfn.STDEV.P($P28:$XX29)/AVERAGE($P28:$XX29)</f>
        <v>2.4347704716055706E-2</v>
      </c>
      <c r="J29" s="7">
        <f>IF(AND(H29&gt;2,
OR(L15="MÉDIA SANEADA",L15="MEDIANA SANEADA",
AND(L15="PREÇO ESTIMADO",NOT(AND(P17="Orçamento",COUNTA(P15:XX15)=COUNTIF(P17:XX17,"Orçamento")))))),
ROW(),0)</f>
        <v>29</v>
      </c>
      <c r="K29" s="66"/>
      <c r="L29" s="29" t="s">
        <v>42</v>
      </c>
      <c r="M29" s="30">
        <f>MIN($P21:$XX21)</f>
        <v>107.45</v>
      </c>
      <c r="N29" s="71"/>
      <c r="O29" s="27" t="str">
        <f>"4 RODADA"</f>
        <v>4 RODADA</v>
      </c>
      <c r="P29" s="107">
        <f>IF(P27="","",IF((_xlfn.STDEV.P($P26:$XX27)/AVERAGE($P26:$XX27))&lt;=25%,P27,IF(OR(P27&gt;(AVERAGE($P26:$XX27)+_xlfn.STDEV.P($P26:$XX27)),P27&lt;(AVERAGE($P26:$XX27)-_xlfn.STDEV.P($P26:$XX27))),"DESCARTADO",P27)))</f>
        <v>111.7292343306223</v>
      </c>
      <c r="Q29" s="107">
        <f t="shared" ref="Q29:AI29" si="9">IF(Q27="","",IF((_xlfn.STDEV.P($P26:$XX27)/AVERAGE($P26:$XX27))&lt;=25%,Q27,IF(OR(Q27&gt;(AVERAGE($P26:$XX27)+_xlfn.STDEV.P($P26:$XX27)),Q27&lt;(AVERAGE($P26:$XX27)-_xlfn.STDEV.P($P26:$XX27))),"DESCARTADO",Q27)))</f>
        <v>107.45</v>
      </c>
      <c r="R29" s="107">
        <f t="shared" si="9"/>
        <v>113.96718729666924</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113.96718729666924</v>
      </c>
      <c r="N30" s="71"/>
      <c r="O30" s="27" t="str">
        <f>"5 POND"</f>
        <v>5 POND</v>
      </c>
      <c r="P30" s="107">
        <f>IF(IFERROR(VLOOKUP(P17,'Tabela de Apoio'!$D:$E,2,FALSE),1)=1,"",P31)</f>
        <v>111.7292343306223</v>
      </c>
      <c r="Q30" s="107">
        <f>IF(IFERROR(VLOOKUP(Q17,'Tabela de Apoio'!$D:$E,2,FALSE),1)=1,"",Q31)</f>
        <v>107.45</v>
      </c>
      <c r="R30" s="107">
        <f>IF(IFERROR(VLOOKUP(R17,'Tabela de Apoio'!$D:$E,2,FALSE),1)=1,"",R31)</f>
        <v>113.96718729666924</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3</v>
      </c>
      <c r="I31" s="132">
        <f>_xlfn.STDEV.P($P30:$XX31)/AVERAGE($P30:$XX31)</f>
        <v>2.4347704716055706E-2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111.7292343306223</v>
      </c>
      <c r="Q31" s="107">
        <f t="shared" ref="Q31:AI31" si="10">IF(Q29="","",IF((_xlfn.STDEV.P($P28:$XX29)/AVERAGE($P28:$XX29))&lt;=25%,Q29,IF(OR(Q29&gt;(AVERAGE($P28:$XX29)+_xlfn.STDEV.P($P28:$XX29)),Q29&lt;(AVERAGE($P28:$XX29)-_xlfn.STDEV.P($P28:$XX29))),"DESCARTADO",Q29)))</f>
        <v>107.45</v>
      </c>
      <c r="R31" s="107">
        <f t="shared" si="10"/>
        <v>113.96718729666924</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f>IF(IFERROR(VLOOKUP(P17,'Tabela de Apoio'!$D:$E,2,FALSE),1)=1,"",P33)</f>
        <v>111.7292343306223</v>
      </c>
      <c r="Q32" s="107">
        <f>IF(IFERROR(VLOOKUP(Q17,'Tabela de Apoio'!$D:$E,2,FALSE),1)=1,"",Q33)</f>
        <v>107.45</v>
      </c>
      <c r="R32" s="107">
        <f>IF(IFERROR(VLOOKUP(R17,'Tabela de Apoio'!$D:$E,2,FALSE),1)=1,"",R33)</f>
        <v>113.96718729666924</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3</v>
      </c>
      <c r="I33" s="132">
        <f>_xlfn.STDEV.P($P32:$XX33)/AVERAGE($P32:$XX33)</f>
        <v>2.4347704716055706E-2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111.7292343306223</v>
      </c>
      <c r="Q33" s="107">
        <f t="shared" ref="Q33:AI33" si="11">IFERROR(IF(Q31="","",IF((_xlfn.STDEV.P($P30:$XX31)/AVERAGE($P30:$XX31))&lt;=25%,Q31,IF(OR(Q31&gt;(AVERAGE($P30:$XX31)+_xlfn.STDEV.P($P30:$XX31)),Q31&lt;(AVERAGE($P30:$XX31)-_xlfn.STDEV.P($P30:$XX31))),"DESCARTADO",Q31))),)</f>
        <v>107.45</v>
      </c>
      <c r="R33" s="107">
        <f t="shared" si="11"/>
        <v>113.96718729666924</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4">
        <f>IFERROR(ROUND(M15*M17,2),"")</f>
        <v>111050</v>
      </c>
      <c r="O34" s="27" t="s">
        <v>363</v>
      </c>
      <c r="P34" s="107">
        <f>INDEX(P21:P33,MATCH(MAX($J21:$J33),$J21:$J33,0))</f>
        <v>111.7292343306223</v>
      </c>
      <c r="Q34" s="107">
        <f t="shared" ref="Q34:R34" si="12">INDEX(Q21:Q33,MATCH(MAX($J21:$J33),$J21:$J33,0))</f>
        <v>107.45</v>
      </c>
      <c r="R34" s="107">
        <f t="shared" si="12"/>
        <v>113.96718729666924</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2</v>
      </c>
      <c r="D36" s="127">
        <f t="shared" ref="D36" si="31">IFERROR(IF(C36=C26,D26+1,1),1)</f>
        <v>1</v>
      </c>
      <c r="E36" s="38" t="s">
        <v>9</v>
      </c>
      <c r="F36" s="73"/>
      <c r="G36" s="38" t="s">
        <v>15</v>
      </c>
      <c r="H36" s="135">
        <f>INDEX('BASE FORMAÇÃO'!B:B,B36+1)</f>
        <v>1122</v>
      </c>
      <c r="I36" s="143" t="s">
        <v>16</v>
      </c>
      <c r="J36" s="6">
        <f>INDEX('BASE FORMAÇÃO'!K:K,B36+1)</f>
        <v>0</v>
      </c>
      <c r="K36" s="65"/>
      <c r="L36" s="182" t="s">
        <v>10</v>
      </c>
      <c r="M36" s="184">
        <f t="shared" ref="M36" si="32">IF(OR(ISBLANK($O$8),ISBLANK($O$7),ISBLANK($H$8),ISBLANK($O$6),ISBLANK($O$5),ISBLANK($H$5)),"",IFERROR(IF(VLOOKUP(L36,L42:M51,2,FALSE)&lt;1,ROUND(VLOOKUP(L36,L42:M51,2,FALSE),4),ROUND(VLOOKUP(L36,L42:M51,2,FALSE),2)),""))</f>
        <v>40.99</v>
      </c>
      <c r="N36" s="69"/>
      <c r="O36" s="27" t="s">
        <v>17</v>
      </c>
      <c r="P36" s="113">
        <v>38.69</v>
      </c>
      <c r="Q36" s="113">
        <v>42.67</v>
      </c>
      <c r="R36" s="113">
        <v>38.92</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2</v>
      </c>
      <c r="D37" s="127">
        <f t="shared" si="33"/>
        <v>1</v>
      </c>
      <c r="E37" s="186">
        <f t="shared" ref="E37" si="34">D36</f>
        <v>1</v>
      </c>
      <c r="F37" s="92"/>
      <c r="G37" s="188" t="s">
        <v>1</v>
      </c>
      <c r="H37" s="191" t="str">
        <f>INDEX('BASE FORMAÇÃO'!C:C,B36+1)</f>
        <v>Diário Oficial da União - DOU</v>
      </c>
      <c r="I37" s="191"/>
      <c r="J37" s="192"/>
      <c r="K37" s="66"/>
      <c r="L37" s="183"/>
      <c r="M37" s="185"/>
      <c r="N37" s="70"/>
      <c r="O37" s="27" t="s">
        <v>13</v>
      </c>
      <c r="P37" s="122">
        <v>45533</v>
      </c>
      <c r="Q37" s="122">
        <v>45796</v>
      </c>
      <c r="R37" s="122">
        <v>45685</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2</v>
      </c>
      <c r="D38" s="127">
        <f t="shared" si="35"/>
        <v>1</v>
      </c>
      <c r="E38" s="187"/>
      <c r="F38" s="93"/>
      <c r="G38" s="189"/>
      <c r="H38" s="193"/>
      <c r="I38" s="193"/>
      <c r="J38" s="194"/>
      <c r="K38" s="64"/>
      <c r="L38" s="130" t="s">
        <v>44</v>
      </c>
      <c r="M38" s="131">
        <f>INDEX('BASE FORMAÇÃO'!H:H,B40+1)</f>
        <v>10000</v>
      </c>
      <c r="N38" s="71"/>
      <c r="O38" s="27" t="s">
        <v>380</v>
      </c>
      <c r="P38" s="114" t="s">
        <v>12</v>
      </c>
      <c r="Q38" s="114" t="s">
        <v>12</v>
      </c>
      <c r="R38" s="114" t="s">
        <v>12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2</v>
      </c>
      <c r="D39" s="127">
        <f t="shared" si="35"/>
        <v>1</v>
      </c>
      <c r="E39" s="38" t="s">
        <v>313</v>
      </c>
      <c r="F39" s="93"/>
      <c r="G39" s="190"/>
      <c r="H39" s="195"/>
      <c r="I39" s="195"/>
      <c r="J39" s="196"/>
      <c r="K39" s="64"/>
      <c r="L39" s="1" t="s">
        <v>2</v>
      </c>
      <c r="M39" s="6" t="str">
        <f>INDEX('BASE FORMAÇÃO'!D:D,B40+1)</f>
        <v>cm (altura) X colunas (largura)</v>
      </c>
      <c r="N39" s="71"/>
      <c r="O39" s="27" t="s">
        <v>381</v>
      </c>
      <c r="P39" s="115" t="s">
        <v>438</v>
      </c>
      <c r="Q39" s="115" t="s">
        <v>439</v>
      </c>
      <c r="R39" s="115" t="s">
        <v>439</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2</v>
      </c>
      <c r="D40" s="127">
        <f t="shared" si="35"/>
        <v>1</v>
      </c>
      <c r="E40" s="197">
        <f t="shared" ref="E40" si="38">C36</f>
        <v>2</v>
      </c>
      <c r="F40" s="93"/>
      <c r="G40" s="199" t="s">
        <v>304</v>
      </c>
      <c r="H40" s="201"/>
      <c r="I40" s="202"/>
      <c r="J40" s="202"/>
      <c r="K40" s="67"/>
      <c r="L40" s="28" t="s">
        <v>303</v>
      </c>
      <c r="M40" s="133">
        <f t="shared" ref="M40" si="39">IFERROR(INDEX(I42:I54,MATCH(MAX(J42:J54),J42:J54,0)),"")</f>
        <v>2.9504798499807885E-2</v>
      </c>
      <c r="N40" s="71"/>
      <c r="O40" s="27" t="s">
        <v>18</v>
      </c>
      <c r="P40" s="106">
        <f>IF(P36="","",
IF(OR(P38="Orçamento",P37="",MAX('Tabela de Apoio'!$A:$A)&lt;=P37),
P36,
(INDEX('Tabela de Apoio'!$B:$B,MATCH('MAPA DE PREÇOS'!$O$8,'Tabela de Apoio'!$A:$A,1))/INDEX('Tabela de Apoio'!$B:$B,MATCH('MAPA DE PREÇOS'!P37,'Tabela de Apoio'!$A:$A,1)-1))*P36))</f>
        <v>40.403814153208494</v>
      </c>
      <c r="Q40" s="106">
        <f>IF(Q36="","",
IF(OR(Q38="Orçamento",Q37="",MAX('Tabela de Apoio'!$A:$A)&lt;=Q37),
Q36,
(INDEX('Tabela de Apoio'!$B:$B,MATCH('MAPA DE PREÇOS'!$O$8,'Tabela de Apoio'!$A:$A,1))/INDEX('Tabela de Apoio'!$B:$B,MATCH('MAPA DE PREÇOS'!Q37,'Tabela de Apoio'!$A:$A,1)-1))*Q36))</f>
        <v>42.67</v>
      </c>
      <c r="R40" s="106">
        <f>IF(R36="","",
IF(OR(R38="Orçamento",R37="",MAX('Tabela de Apoio'!$A:$A)&lt;=R37),
R36,
(INDEX('Tabela de Apoio'!$B:$B,MATCH('MAPA DE PREÇOS'!$O$8,'Tabela de Apoio'!$A:$A,1))/INDEX('Tabela de Apoio'!$B:$B,MATCH('MAPA DE PREÇOS'!R37,'Tabela de Apoio'!$A:$A,1)-1))*R36))</f>
        <v>39.884928779663404</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2</v>
      </c>
      <c r="D41" s="127">
        <f t="shared" ref="D41" si="42">D40</f>
        <v>1</v>
      </c>
      <c r="E41" s="198"/>
      <c r="F41" s="93"/>
      <c r="G41" s="200"/>
      <c r="H41"/>
      <c r="I41"/>
      <c r="J41"/>
      <c r="N41" s="71"/>
      <c r="O41" s="27" t="s">
        <v>375</v>
      </c>
      <c r="P41" s="107">
        <f>IF(IFERROR(VLOOKUP(P38,'Tabela de Apoio'!$D:$E,2,FALSE),1)=1,"",P42)</f>
        <v>40.403814153208494</v>
      </c>
      <c r="Q41" s="107">
        <f>IF(IFERROR(VLOOKUP(Q38,'Tabela de Apoio'!$D:$E,2,FALSE),1)=1,"",Q42)</f>
        <v>42.67</v>
      </c>
      <c r="R41" s="107">
        <f>IF(IFERROR(VLOOKUP(R38,'Tabela de Apoio'!$D:$E,2,FALSE),1)=1,"",R42)</f>
        <v>39.884928779663404</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2</v>
      </c>
      <c r="D42" s="127">
        <f t="shared" si="35"/>
        <v>1</v>
      </c>
      <c r="E42" s="198"/>
      <c r="F42" s="93"/>
      <c r="G42" s="200"/>
      <c r="H42" s="134">
        <f t="shared" ref="H42" si="44">COUNT($P42:$XX42)</f>
        <v>3</v>
      </c>
      <c r="I42" s="132">
        <f t="shared" ref="I42" si="45">_xlfn.STDEV.P($P41:$XX42)/AVERAGE($P41:$XX42)</f>
        <v>2.9504798499807885E-2</v>
      </c>
      <c r="J42" s="7">
        <f>ROW()</f>
        <v>42</v>
      </c>
      <c r="K42" s="67"/>
      <c r="L42" s="29" t="s">
        <v>10</v>
      </c>
      <c r="M42" s="30">
        <f t="shared" ref="M42" si="46">IFERROR(
IF(COUNTA(P36:AI36)=COUNTIF(P38:XX38,"Orçamento"),MIN(M47,M44),
IF(M45&lt;&gt;"",M45,
IF(M46&lt;&gt;"",M46,
M44
))),"")</f>
        <v>40.986247644290629</v>
      </c>
      <c r="N42" s="71"/>
      <c r="O42" s="27" t="s">
        <v>376</v>
      </c>
      <c r="P42" s="106">
        <f t="shared" ref="P42:AI42" si="47">IFERROR(IF(P40="",
            "",
            IF(COUNT($P40:$XX40)&lt;=4,
               P40,
               IF(OR(P40&gt;(QUARTILE($P40:$XX40,3)+(QUARTILE($P40:$XX40,3)-QUARTILE($P40:$XX40,1))),
                     P40&lt;(QUARTILE($P40:$XX40,1)-(QUARTILE($P40:$XX40,3)-QUARTILE($P40:$XX40,1)))
                  ),
               "DESCARTADO",P40)
             )
  ),P40)</f>
        <v>40.403814153208494</v>
      </c>
      <c r="Q42" s="106">
        <f t="shared" si="47"/>
        <v>42.67</v>
      </c>
      <c r="R42" s="106">
        <f t="shared" si="47"/>
        <v>39.884928779663404</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2</v>
      </c>
      <c r="D43" s="127">
        <f t="shared" ref="D43" si="50">D42</f>
        <v>1</v>
      </c>
      <c r="E43" s="198"/>
      <c r="F43" s="93"/>
      <c r="G43" s="200"/>
      <c r="H43"/>
      <c r="I43"/>
      <c r="J43"/>
      <c r="K43" s="66"/>
      <c r="L43" s="29" t="s">
        <v>360</v>
      </c>
      <c r="M43" s="30">
        <f t="shared" ref="M43" si="51">AVERAGE($P42:$XX42)</f>
        <v>40.986247644290636</v>
      </c>
      <c r="N43" s="71"/>
      <c r="O43" s="27" t="str">
        <f t="shared" ref="O43" si="52">"1 POND"</f>
        <v>1 POND</v>
      </c>
      <c r="P43" s="107">
        <f>IF(IFERROR(VLOOKUP(P38,'Tabela de Apoio'!$D:$E,2,FALSE),1)=1,"",P44)</f>
        <v>40.403814153208494</v>
      </c>
      <c r="Q43" s="107">
        <f>IF(IFERROR(VLOOKUP(Q38,'Tabela de Apoio'!$D:$E,2,FALSE),1)=1,"",Q44)</f>
        <v>42.67</v>
      </c>
      <c r="R43" s="107">
        <f>IF(IFERROR(VLOOKUP(R38,'Tabela de Apoio'!$D:$E,2,FALSE),1)=1,"",R44)</f>
        <v>39.884928779663404</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2</v>
      </c>
      <c r="D44" s="127">
        <f t="shared" si="35"/>
        <v>1</v>
      </c>
      <c r="E44" s="198"/>
      <c r="F44" s="93"/>
      <c r="G44" s="200"/>
      <c r="H44" s="134">
        <f t="shared" ref="H44" si="53">COUNT($P44:$XX44)</f>
        <v>3</v>
      </c>
      <c r="I44" s="132">
        <f t="shared" ref="I44" si="54">_xlfn.STDEV.P($P43:$XX44)/AVERAGE($P43:$XX44)</f>
        <v>2.9504798499807885E-2</v>
      </c>
      <c r="J44" s="7">
        <f t="shared" ref="J44" si="55">IF(AND(H44&gt;2,
OR(L36="MÉDIA SANEADA",L36="MEDIANA SANEADA",
AND(L36="PREÇO ESTIMADO",NOT(AND(P38="Orçamento",COUNTA(P36:XX36)=COUNTIF(P38:XX38,"Orçamento")))))),
ROW(),0)</f>
        <v>44</v>
      </c>
      <c r="K44" s="66"/>
      <c r="L44" s="29" t="s">
        <v>361</v>
      </c>
      <c r="M44" s="30">
        <f t="shared" ref="M44" si="56">MEDIAN($P42:$XX42)</f>
        <v>40.403814153208494</v>
      </c>
      <c r="N44" s="71"/>
      <c r="O44" s="27" t="str">
        <f t="shared" ref="O44" si="57">"1 RODADA"</f>
        <v>1 RODADA</v>
      </c>
      <c r="P44" s="107">
        <f t="shared" ref="P44:AI44" si="58">IF(P42="","",IF((_xlfn.STDEV.P($P41:$XX42)/AVERAGE($P41:$XX42))&lt;=25%,P42,IF(OR(P42&gt;(AVERAGE($P41:$XX42)+_xlfn.STDEV.P($P41:$XX42)),P42&lt;(AVERAGE($P41:$XX42)-_xlfn.STDEV.P($P41:$XX42))),"DESCARTADO",P42)))</f>
        <v>40.403814153208494</v>
      </c>
      <c r="Q44" s="107">
        <f t="shared" si="58"/>
        <v>42.67</v>
      </c>
      <c r="R44" s="107">
        <f t="shared" si="58"/>
        <v>39.884928779663404</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2</v>
      </c>
      <c r="D45" s="127">
        <f t="shared" si="35"/>
        <v>1</v>
      </c>
      <c r="E45" s="198"/>
      <c r="F45" s="93"/>
      <c r="G45" s="200"/>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40.986247644290629</v>
      </c>
      <c r="N45" s="71"/>
      <c r="O45" s="27" t="str">
        <f t="shared" ref="O45" si="60">"2 POND"</f>
        <v>2 POND</v>
      </c>
      <c r="P45" s="107">
        <f>IF(IFERROR(VLOOKUP(P38,'Tabela de Apoio'!$D:$E,2,FALSE),1)=1,"",P46)</f>
        <v>40.403814153208494</v>
      </c>
      <c r="Q45" s="107">
        <f>IF(IFERROR(VLOOKUP(Q38,'Tabela de Apoio'!$D:$E,2,FALSE),1)=1,"",Q46)</f>
        <v>42.67</v>
      </c>
      <c r="R45" s="107">
        <f>IF(IFERROR(VLOOKUP(R38,'Tabela de Apoio'!$D:$E,2,FALSE),1)=1,"",R46)</f>
        <v>39.884928779663404</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2</v>
      </c>
      <c r="D46" s="127">
        <f t="shared" si="35"/>
        <v>1</v>
      </c>
      <c r="E46" s="198"/>
      <c r="F46" s="93"/>
      <c r="G46" s="200"/>
      <c r="H46" s="134">
        <f t="shared" ref="H46" si="61">COUNT($P46:$XX46)</f>
        <v>3</v>
      </c>
      <c r="I46" s="132">
        <f t="shared" ref="I46" si="62">_xlfn.STDEV.P($P45:$XX46)/AVERAGE($P45:$XX46)</f>
        <v>2.9504798499807885E-2</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40.403814153208494</v>
      </c>
      <c r="N46" s="71"/>
      <c r="O46" s="27" t="str">
        <f t="shared" ref="O46" si="65">"2 RODADA"</f>
        <v>2 RODADA</v>
      </c>
      <c r="P46" s="107">
        <f t="shared" ref="P46:AI46" si="66">IF(P44="","",IF((_xlfn.STDEV.P($P43:$XX44)/AVERAGE($P43:$XX44))&lt;=25%,P44,IF(OR(P44&gt;(AVERAGE($P43:$XX44)+_xlfn.STDEV.P($P43:$XX44)),P44&lt;(AVERAGE($P43:$XX44)-_xlfn.STDEV.P($P43:$XX44))),"DESCARTADO",P44)))</f>
        <v>40.403814153208494</v>
      </c>
      <c r="Q46" s="107">
        <f t="shared" si="66"/>
        <v>42.67</v>
      </c>
      <c r="R46" s="107">
        <f t="shared" si="66"/>
        <v>39.884928779663404</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2</v>
      </c>
      <c r="D47" s="127">
        <f t="shared" si="35"/>
        <v>1</v>
      </c>
      <c r="E47" s="198"/>
      <c r="F47" s="93"/>
      <c r="G47" s="200"/>
      <c r="H47"/>
      <c r="I47"/>
      <c r="J47"/>
      <c r="K47" s="66"/>
      <c r="L47" s="29" t="s">
        <v>359</v>
      </c>
      <c r="M47" s="30">
        <f t="shared" ref="M47" si="67">HARMEAN($P41:$XX42)</f>
        <v>40.951195427081096</v>
      </c>
      <c r="N47" s="71"/>
      <c r="O47" s="27" t="str">
        <f t="shared" ref="O47" si="68">"3 POND"</f>
        <v>3 POND</v>
      </c>
      <c r="P47" s="107">
        <f>IF(IFERROR(VLOOKUP(P38,'Tabela de Apoio'!$D:$E,2,FALSE),1)=1,"",P48)</f>
        <v>40.403814153208494</v>
      </c>
      <c r="Q47" s="107">
        <f>IF(IFERROR(VLOOKUP(Q38,'Tabela de Apoio'!$D:$E,2,FALSE),1)=1,"",Q48)</f>
        <v>42.67</v>
      </c>
      <c r="R47" s="107">
        <f>IF(IFERROR(VLOOKUP(R38,'Tabela de Apoio'!$D:$E,2,FALSE),1)=1,"",R48)</f>
        <v>39.884928779663404</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2</v>
      </c>
      <c r="D48" s="127">
        <f t="shared" si="35"/>
        <v>1</v>
      </c>
      <c r="E48" s="198"/>
      <c r="F48" s="93"/>
      <c r="G48" s="200"/>
      <c r="H48" s="134">
        <f t="shared" ref="H48" si="69">COUNT($P48:$XX48)</f>
        <v>3</v>
      </c>
      <c r="I48" s="132">
        <f t="shared" ref="I48" si="70">_xlfn.STDEV.P($P47:$XX48)/AVERAGE($P47:$XX48)</f>
        <v>2.9504798499807885E-2</v>
      </c>
      <c r="J48" s="7">
        <f t="shared" ref="J48" si="71">IF(AND(H48&gt;2,
OR(L36="MÉDIA SANEADA",L36="MEDIANA SANEADA",
AND(L36="PREÇO ESTIMADO",NOT(AND(P38="Orçamento",COUNTA(P36:XX36)=COUNTIF(P38:XX38,"Orçamento")))))),
ROW(),0)</f>
        <v>48</v>
      </c>
      <c r="K48" s="66"/>
      <c r="L48" s="29" t="s">
        <v>41</v>
      </c>
      <c r="M48" s="30">
        <f t="shared" ref="M48" si="72">IFERROR(_xlfn.QUARTILE.EXC($P42:$XX42,1),"")</f>
        <v>39.884928779663404</v>
      </c>
      <c r="N48" s="71"/>
      <c r="O48" s="27" t="str">
        <f t="shared" ref="O48" si="73">"3 RODADA"</f>
        <v>3 RODADA</v>
      </c>
      <c r="P48" s="107">
        <f t="shared" ref="P48:AI48" si="74">IF(P46="","",IF((_xlfn.STDEV.P($P45:$XX46)/AVERAGE($P45:$XX46))&lt;=25%,P46,IF(OR(P46&gt;(AVERAGE($P45:$XX46)+_xlfn.STDEV.P($P45:$XX46)),P46&lt;(AVERAGE($P45:$XX46)-_xlfn.STDEV.P($P45:$XX46))),"DESCARTADO",P46)))</f>
        <v>40.403814153208494</v>
      </c>
      <c r="Q48" s="107">
        <f t="shared" si="74"/>
        <v>42.67</v>
      </c>
      <c r="R48" s="107">
        <f t="shared" si="74"/>
        <v>39.884928779663404</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2</v>
      </c>
      <c r="D49" s="127">
        <f t="shared" si="35"/>
        <v>1</v>
      </c>
      <c r="E49" s="198"/>
      <c r="F49" s="93"/>
      <c r="G49" s="200"/>
      <c r="H49"/>
      <c r="I49"/>
      <c r="J49"/>
      <c r="K49" s="66"/>
      <c r="L49" s="29" t="s">
        <v>39</v>
      </c>
      <c r="M49" s="30">
        <f t="shared" ref="M49" si="75">IFERROR(_xlfn.QUARTILE.EXC($P42:$XX42,3),"")</f>
        <v>42.67</v>
      </c>
      <c r="N49" s="71"/>
      <c r="O49" s="27" t="str">
        <f t="shared" ref="O49" si="76">"4 POND"</f>
        <v>4 POND</v>
      </c>
      <c r="P49" s="107">
        <f>IF(IFERROR(VLOOKUP(P38,'Tabela de Apoio'!$D:$E,2,FALSE),1)=1,"",P50)</f>
        <v>40.403814153208494</v>
      </c>
      <c r="Q49" s="107">
        <f>IF(IFERROR(VLOOKUP(Q38,'Tabela de Apoio'!$D:$E,2,FALSE),1)=1,"",Q50)</f>
        <v>42.67</v>
      </c>
      <c r="R49" s="107">
        <f>IF(IFERROR(VLOOKUP(R38,'Tabela de Apoio'!$D:$E,2,FALSE),1)=1,"",R50)</f>
        <v>39.884928779663404</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2</v>
      </c>
      <c r="D50" s="127">
        <f t="shared" si="35"/>
        <v>1</v>
      </c>
      <c r="E50" s="198"/>
      <c r="F50" s="93"/>
      <c r="G50" s="200"/>
      <c r="H50" s="134">
        <f t="shared" ref="H50" si="77">COUNT($P50:$XX50)</f>
        <v>3</v>
      </c>
      <c r="I50" s="132">
        <f t="shared" ref="I50" si="78">_xlfn.STDEV.P($P49:$XX50)/AVERAGE($P49:$XX50)</f>
        <v>2.9504798499807885E-2</v>
      </c>
      <c r="J50" s="7">
        <f t="shared" ref="J50" si="79">IF(AND(H50&gt;2,
OR(L36="MÉDIA SANEADA",L36="MEDIANA SANEADA",
AND(L36="PREÇO ESTIMADO",NOT(AND(P38="Orçamento",COUNTA(P36:XX36)=COUNTIF(P38:XX38,"Orçamento")))))),
ROW(),0)</f>
        <v>50</v>
      </c>
      <c r="K50" s="66"/>
      <c r="L50" s="29" t="s">
        <v>42</v>
      </c>
      <c r="M50" s="30">
        <f t="shared" ref="M50" si="80">MIN($P42:$XX42)</f>
        <v>39.884928779663404</v>
      </c>
      <c r="N50" s="71"/>
      <c r="O50" s="27" t="str">
        <f t="shared" ref="O50" si="81">"4 RODADA"</f>
        <v>4 RODADA</v>
      </c>
      <c r="P50" s="107">
        <f t="shared" ref="P50:AI50" si="82">IF(P48="","",IF((_xlfn.STDEV.P($P47:$XX48)/AVERAGE($P47:$XX48))&lt;=25%,P48,IF(OR(P48&gt;(AVERAGE($P47:$XX48)+_xlfn.STDEV.P($P47:$XX48)),P48&lt;(AVERAGE($P47:$XX48)-_xlfn.STDEV.P($P47:$XX48))),"DESCARTADO",P48)))</f>
        <v>40.403814153208494</v>
      </c>
      <c r="Q50" s="107">
        <f t="shared" si="82"/>
        <v>42.67</v>
      </c>
      <c r="R50" s="107">
        <f t="shared" si="82"/>
        <v>39.884928779663404</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2</v>
      </c>
      <c r="D51" s="127">
        <f t="shared" si="35"/>
        <v>1</v>
      </c>
      <c r="E51" s="198"/>
      <c r="F51" s="93"/>
      <c r="G51" s="200"/>
      <c r="H51"/>
      <c r="I51"/>
      <c r="J51"/>
      <c r="K51" s="66"/>
      <c r="L51" s="29" t="s">
        <v>40</v>
      </c>
      <c r="M51" s="30">
        <f t="shared" ref="M51" si="83">MAX($P42:$XX42)</f>
        <v>42.67</v>
      </c>
      <c r="N51" s="71"/>
      <c r="O51" s="27" t="str">
        <f t="shared" ref="O51" si="84">"5 POND"</f>
        <v>5 POND</v>
      </c>
      <c r="P51" s="107">
        <f>IF(IFERROR(VLOOKUP(P38,'Tabela de Apoio'!$D:$E,2,FALSE),1)=1,"",P52)</f>
        <v>40.403814153208494</v>
      </c>
      <c r="Q51" s="107">
        <f>IF(IFERROR(VLOOKUP(Q38,'Tabela de Apoio'!$D:$E,2,FALSE),1)=1,"",Q52)</f>
        <v>42.67</v>
      </c>
      <c r="R51" s="107">
        <f>IF(IFERROR(VLOOKUP(R38,'Tabela de Apoio'!$D:$E,2,FALSE),1)=1,"",R52)</f>
        <v>39.884928779663404</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2</v>
      </c>
      <c r="D52" s="127">
        <f t="shared" si="35"/>
        <v>1</v>
      </c>
      <c r="E52" s="198"/>
      <c r="F52" s="93"/>
      <c r="G52" s="200"/>
      <c r="H52" s="134">
        <f t="shared" ref="H52" si="85">COUNT($P52:$XX52)</f>
        <v>3</v>
      </c>
      <c r="I52" s="132">
        <f t="shared" ref="I52" si="86">_xlfn.STDEV.P($P51:$XX52)/AVERAGE($P51:$XX52)</f>
        <v>2.9504798499807885E-2</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40.403814153208494</v>
      </c>
      <c r="Q52" s="107">
        <f t="shared" si="89"/>
        <v>42.67</v>
      </c>
      <c r="R52" s="107">
        <f t="shared" si="89"/>
        <v>39.884928779663404</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2</v>
      </c>
      <c r="D53" s="127">
        <f t="shared" si="35"/>
        <v>1</v>
      </c>
      <c r="E53" s="198"/>
      <c r="F53" s="93"/>
      <c r="G53" s="200"/>
      <c r="H53"/>
      <c r="I53"/>
      <c r="J53"/>
      <c r="K53" s="66"/>
      <c r="L53" s="22"/>
      <c r="M53" s="22"/>
      <c r="N53" s="71"/>
      <c r="O53" s="27" t="str">
        <f t="shared" ref="O53" si="90">"6 POND"</f>
        <v>6 POND</v>
      </c>
      <c r="P53" s="107">
        <f>IF(IFERROR(VLOOKUP(P38,'Tabela de Apoio'!$D:$E,2,FALSE),1)=1,"",P54)</f>
        <v>40.403814153208494</v>
      </c>
      <c r="Q53" s="107">
        <f>IF(IFERROR(VLOOKUP(Q38,'Tabela de Apoio'!$D:$E,2,FALSE),1)=1,"",Q54)</f>
        <v>42.67</v>
      </c>
      <c r="R53" s="107">
        <f>IF(IFERROR(VLOOKUP(R38,'Tabela de Apoio'!$D:$E,2,FALSE),1)=1,"",R54)</f>
        <v>39.884928779663404</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2</v>
      </c>
      <c r="D54" s="127">
        <f t="shared" si="49"/>
        <v>1</v>
      </c>
      <c r="E54" s="198"/>
      <c r="F54" s="93"/>
      <c r="G54" s="200"/>
      <c r="H54" s="134">
        <f t="shared" ref="H54" si="91">COUNT($P54:$XX54)</f>
        <v>3</v>
      </c>
      <c r="I54" s="132">
        <f t="shared" ref="I54" si="92">_xlfn.STDEV.P($P53:$XX54)/AVERAGE($P53:$XX54)</f>
        <v>2.9504798499807885E-2</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40.403814153208494</v>
      </c>
      <c r="Q54" s="107">
        <f t="shared" si="95"/>
        <v>42.67</v>
      </c>
      <c r="R54" s="107">
        <f t="shared" si="95"/>
        <v>39.884928779663404</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2</v>
      </c>
      <c r="D55" s="127">
        <f t="shared" si="49"/>
        <v>1</v>
      </c>
      <c r="E55" s="198"/>
      <c r="F55" s="136"/>
      <c r="G55" s="200"/>
      <c r="H55" s="203"/>
      <c r="I55" s="203"/>
      <c r="J55" s="204"/>
      <c r="K55" s="67"/>
      <c r="L55" s="1" t="s">
        <v>43</v>
      </c>
      <c r="M55" s="144">
        <f t="shared" ref="M55" si="96">IFERROR(ROUND(M36*M38,2),"")</f>
        <v>409900</v>
      </c>
      <c r="O55" s="27" t="s">
        <v>363</v>
      </c>
      <c r="P55" s="107">
        <f t="shared" ref="P55:AI76" si="97">INDEX(P42:P54,MATCH(MAX($J42:$J54),$J42:$J54,0))</f>
        <v>40.403814153208494</v>
      </c>
      <c r="Q55" s="107">
        <f t="shared" si="97"/>
        <v>42.67</v>
      </c>
      <c r="R55" s="107">
        <f t="shared" si="97"/>
        <v>39.884928779663404</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43"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4"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43"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4"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43"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4"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43"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4"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43"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4"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43"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4"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43"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4"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43"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4"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43"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4"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43"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4"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43"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4"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43"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4"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43"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4"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43"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4"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43"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4"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43"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4"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43"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4"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43"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4"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43"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4"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43"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4"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43"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4"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43"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4"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43"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4"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43"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4"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43"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4"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43"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4"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43"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4"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43"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4"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43"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4"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43"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4"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43"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4"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43"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4"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43"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4"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43"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4"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43"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4"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43"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4"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43"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4"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43"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4"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43"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4"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43"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4"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43"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4"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43"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4"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43"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4"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43"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4"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43"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4"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43"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4"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43"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4"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43"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4"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43"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4"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43"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4"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43"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4"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43"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4"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43"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4"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43"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4"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43"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4"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43"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4"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43"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4"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43"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4"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43"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4"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43"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4"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43"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4"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43"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4"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43"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4"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43"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4"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43"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4"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43"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4"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43"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4"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43"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4"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43"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4"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43"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4"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43"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4"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43"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4"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43"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4"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43"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4"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43"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4"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43"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4"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43"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4"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43"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4"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43"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4"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43"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4"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43"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4"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43"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4"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43"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4"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43"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4"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43"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4"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43"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4"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43"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4"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43"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4"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43"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4"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43"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D1965" si="5989">B1932</f>
        <v>#VALUE!</v>
      </c>
      <c r="C1933" s="128" t="e">
        <f t="shared" ref="C1933:D1964"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4"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43"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89"/>
        <v>#VALUE!</v>
      </c>
      <c r="D1965" s="127">
        <f t="shared" si="5989"/>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ref="B1966:D1981" si="6102">B1965</f>
        <v>#VALUE!</v>
      </c>
      <c r="C1966" s="128" t="e">
        <f t="shared" si="6102"/>
        <v>#VALUE!</v>
      </c>
      <c r="D1966" s="127">
        <f t="shared" si="6102"/>
        <v>1</v>
      </c>
      <c r="E1966" s="198"/>
      <c r="F1966" s="136"/>
      <c r="G1966" s="200"/>
      <c r="H1966" s="203"/>
      <c r="I1966" s="203"/>
      <c r="J1966" s="204"/>
      <c r="K1966" s="67"/>
      <c r="L1966" s="1" t="s">
        <v>43</v>
      </c>
      <c r="M1966" s="144" t="str">
        <f t="shared" ref="M1966" si="6103">IFERROR(ROUND(M1947*M1949,2),"")</f>
        <v/>
      </c>
      <c r="O1966" s="27" t="s">
        <v>363</v>
      </c>
      <c r="P1966" s="107" t="str">
        <f t="shared" ref="P1966:R1966" si="6104">INDEX(P1953:P1965,MATCH(MAX($J1953:$J1965),$J1953:$J1965,0))</f>
        <v/>
      </c>
      <c r="Q1966" s="107" t="str">
        <f t="shared" si="6104"/>
        <v/>
      </c>
      <c r="R1966" s="107" t="str">
        <f t="shared" si="6104"/>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5">LARGE(IFERROR(IF(B1966+1&gt;$H$8,"",B1966+1),""),1)</f>
        <v>#VALUE!</v>
      </c>
      <c r="C1968" s="127" t="e">
        <f>IF(_xlfn.ISFORMULA(E1972),MAX(INDEX('BASE FORMAÇÃO'!A:A,B1968+1),1),E1972)</f>
        <v>#VALUE!</v>
      </c>
      <c r="D1968" s="127">
        <f t="shared" ref="D1968" si="6106">IFERROR(IF(C1968=C1958,D1958+1,1),1)</f>
        <v>1</v>
      </c>
      <c r="E1968" s="38" t="s">
        <v>9</v>
      </c>
      <c r="F1968" s="73"/>
      <c r="G1968" s="38" t="s">
        <v>15</v>
      </c>
      <c r="H1968" s="135" t="e">
        <f>INDEX('BASE FORMAÇÃO'!B:B,B1968+1)</f>
        <v>#VALUE!</v>
      </c>
      <c r="I1968" s="143" t="s">
        <v>16</v>
      </c>
      <c r="J1968" s="6" t="e">
        <f>INDEX('BASE FORMAÇÃO'!K:K,B1968+1)</f>
        <v>#VALUE!</v>
      </c>
      <c r="K1968" s="65"/>
      <c r="L1968" s="182" t="s">
        <v>10</v>
      </c>
      <c r="M1968" s="184" t="str">
        <f t="shared" ref="M1968" si="6107">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8">B1968</f>
        <v>#VALUE!</v>
      </c>
      <c r="C1969" s="128" t="e">
        <f t="shared" si="6108"/>
        <v>#VALUE!</v>
      </c>
      <c r="D1969" s="127">
        <f t="shared" si="6108"/>
        <v>1</v>
      </c>
      <c r="E1969" s="186">
        <f t="shared" ref="E1969" si="6109">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10">B1969</f>
        <v>#VALUE!</v>
      </c>
      <c r="C1970" s="128" t="e">
        <f t="shared" si="6110"/>
        <v>#VALUE!</v>
      </c>
      <c r="D1970" s="127">
        <f t="shared" si="6110"/>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1">B1970</f>
        <v>#VALUE!</v>
      </c>
      <c r="C1971" s="128" t="e">
        <f t="shared" si="6111"/>
        <v>#VALUE!</v>
      </c>
      <c r="D1971" s="127">
        <f t="shared" si="6102"/>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2">B1970</f>
        <v>#VALUE!</v>
      </c>
      <c r="C1972" s="128" t="e">
        <f t="shared" si="6112"/>
        <v>#VALUE!</v>
      </c>
      <c r="D1972" s="127">
        <f t="shared" si="6102"/>
        <v>1</v>
      </c>
      <c r="E1972" s="197" t="e">
        <f t="shared" ref="E1972" si="6113">C1968</f>
        <v>#VALUE!</v>
      </c>
      <c r="F1972" s="93"/>
      <c r="G1972" s="199" t="s">
        <v>304</v>
      </c>
      <c r="H1972" s="201"/>
      <c r="I1972" s="202"/>
      <c r="J1972" s="202"/>
      <c r="K1972" s="67"/>
      <c r="L1972" s="28" t="s">
        <v>303</v>
      </c>
      <c r="M1972" s="133" t="str">
        <f t="shared" ref="M1972" si="6114">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5">B1972</f>
        <v>#VALUE!</v>
      </c>
      <c r="C1973" s="128" t="e">
        <f t="shared" ref="C1973" si="6116">C1972</f>
        <v>#VALUE!</v>
      </c>
      <c r="D1973" s="127">
        <f t="shared" ref="D1973" si="6117">D1972</f>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8">B1973</f>
        <v>#VALUE!</v>
      </c>
      <c r="C1974" s="128" t="e">
        <f t="shared" si="6118"/>
        <v>#VALUE!</v>
      </c>
      <c r="D1974" s="127">
        <f t="shared" si="6102"/>
        <v>1</v>
      </c>
      <c r="E1974" s="198"/>
      <c r="F1974" s="93"/>
      <c r="G1974" s="200"/>
      <c r="H1974" s="134">
        <f t="shared" ref="H1974" si="6119">COUNT($P1974:$XX1974)</f>
        <v>0</v>
      </c>
      <c r="I1974" s="132" t="e">
        <f t="shared" ref="I1974" si="6120">_xlfn.STDEV.P($P1973:$XX1974)/AVERAGE($P1973:$XX1974)</f>
        <v>#DIV/0!</v>
      </c>
      <c r="J1974" s="7">
        <f>ROW()</f>
        <v>1974</v>
      </c>
      <c r="K1974" s="67"/>
      <c r="L1974" s="29" t="s">
        <v>10</v>
      </c>
      <c r="M1974" s="30" t="str">
        <f t="shared" ref="M1974" si="6121">IFERROR(
IF(COUNTA(P1968:AI1968)=COUNTIF(P1970:XX1970,"Orçamento"),MIN(M1979,M1976),
IF(M1977&lt;&gt;"",M1977,
IF(M1978&lt;&gt;"",M1978,
M1976
))),"")</f>
        <v/>
      </c>
      <c r="N1974" s="71"/>
      <c r="O1974" s="27" t="s">
        <v>376</v>
      </c>
      <c r="P1974" s="106" t="str">
        <f t="shared" ref="P1974:AI1974" si="6122">IFERROR(IF(P1972="",
            "",
            IF(COUNT($P1972:$XX1972)&lt;=4,
               P1972,
               IF(OR(P1972&gt;(QUARTILE($P1972:$XX1972,3)+(QUARTILE($P1972:$XX1972,3)-QUARTILE($P1972:$XX1972,1))),
                     P1972&lt;(QUARTILE($P1972:$XX1972,1)-(QUARTILE($P1972:$XX1972,3)-QUARTILE($P1972:$XX1972,1)))
                  ),
               "DESCARTADO",P1972)
             )
  ),P1972)</f>
        <v/>
      </c>
      <c r="Q1974" s="106" t="str">
        <f t="shared" si="6122"/>
        <v/>
      </c>
      <c r="R1974" s="106" t="str">
        <f t="shared" si="6122"/>
        <v/>
      </c>
      <c r="S1974" s="106" t="str">
        <f t="shared" si="6122"/>
        <v/>
      </c>
      <c r="T1974" s="106" t="str">
        <f t="shared" si="6122"/>
        <v/>
      </c>
      <c r="U1974" s="106" t="str">
        <f t="shared" si="6122"/>
        <v/>
      </c>
      <c r="V1974" s="106" t="str">
        <f t="shared" si="6122"/>
        <v/>
      </c>
      <c r="W1974" s="106" t="str">
        <f t="shared" si="6122"/>
        <v/>
      </c>
      <c r="X1974" s="106" t="str">
        <f t="shared" si="6122"/>
        <v/>
      </c>
      <c r="Y1974" s="106" t="str">
        <f t="shared" si="6122"/>
        <v/>
      </c>
      <c r="Z1974" s="106" t="str">
        <f t="shared" si="6122"/>
        <v/>
      </c>
      <c r="AA1974" s="106" t="str">
        <f t="shared" si="6122"/>
        <v/>
      </c>
      <c r="AB1974" s="106" t="str">
        <f t="shared" si="6122"/>
        <v/>
      </c>
      <c r="AC1974" s="106" t="str">
        <f t="shared" si="6122"/>
        <v/>
      </c>
      <c r="AD1974" s="106" t="str">
        <f t="shared" si="6122"/>
        <v/>
      </c>
      <c r="AE1974" s="106" t="str">
        <f t="shared" si="6122"/>
        <v/>
      </c>
      <c r="AF1974" s="106" t="str">
        <f t="shared" si="6122"/>
        <v/>
      </c>
      <c r="AG1974" s="106" t="str">
        <f t="shared" si="6122"/>
        <v/>
      </c>
      <c r="AH1974" s="106" t="str">
        <f t="shared" si="6122"/>
        <v/>
      </c>
      <c r="AI1974" s="106" t="str">
        <f t="shared" si="6122"/>
        <v/>
      </c>
    </row>
    <row r="1975" spans="1:167" hidden="1" x14ac:dyDescent="0.25">
      <c r="B1975" s="128" t="e">
        <f t="shared" ref="B1975" si="6123">B1974</f>
        <v>#VALUE!</v>
      </c>
      <c r="C1975" s="128" t="e">
        <f t="shared" ref="C1975" si="6124">C1974</f>
        <v>#VALUE!</v>
      </c>
      <c r="D1975" s="127">
        <f t="shared" ref="D1975" si="6125">D1974</f>
        <v>1</v>
      </c>
      <c r="E1975" s="198"/>
      <c r="F1975" s="93"/>
      <c r="G1975" s="200"/>
      <c r="H1975"/>
      <c r="I1975"/>
      <c r="J1975"/>
      <c r="K1975" s="66"/>
      <c r="L1975" s="29" t="s">
        <v>360</v>
      </c>
      <c r="M1975" s="30" t="e">
        <f t="shared" ref="M1975" si="6126">AVERAGE($P1974:$XX1974)</f>
        <v>#DIV/0!</v>
      </c>
      <c r="N1975" s="71"/>
      <c r="O1975" s="27" t="str">
        <f t="shared" ref="O1975" si="6127">"1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6102"/>
        <v>#VALUE!</v>
      </c>
      <c r="C1976" s="128" t="e">
        <f t="shared" si="6102"/>
        <v>#VALUE!</v>
      </c>
      <c r="D1976" s="127">
        <f t="shared" si="6102"/>
        <v>1</v>
      </c>
      <c r="E1976" s="198"/>
      <c r="F1976" s="93"/>
      <c r="G1976" s="200"/>
      <c r="H1976" s="134">
        <f t="shared" ref="H1976" si="6128">COUNT($P1976:$XX1976)</f>
        <v>0</v>
      </c>
      <c r="I1976" s="132" t="e">
        <f t="shared" ref="I1976" si="6129">_xlfn.STDEV.P($P1975:$XX1976)/AVERAGE($P1975:$XX1976)</f>
        <v>#DIV/0!</v>
      </c>
      <c r="J1976" s="7">
        <f t="shared" ref="J1976" si="6130">IF(AND(H1976&gt;2,
OR(L1968="MÉDIA SANEADA",L1968="MEDIANA SANEADA",
AND(L1968="PREÇO ESTIMADO",NOT(AND(P1970="Orçamento",COUNTA(P1968:XX1968)=COUNTIF(P1970:XX1970,"Orçamento")))))),
ROW(),0)</f>
        <v>0</v>
      </c>
      <c r="K1976" s="66"/>
      <c r="L1976" s="29" t="s">
        <v>361</v>
      </c>
      <c r="M1976" s="30" t="e">
        <f t="shared" ref="M1976" si="6131">MEDIAN($P1974:$XX1974)</f>
        <v>#NUM!</v>
      </c>
      <c r="N1976" s="71"/>
      <c r="O1976" s="27" t="str">
        <f t="shared" ref="O1976" si="6132">"1 RODADA"</f>
        <v>1 RODADA</v>
      </c>
      <c r="P1976" s="107" t="str">
        <f t="shared" ref="P1976:AI1976" si="6133">IF(P1974="","",IF((_xlfn.STDEV.P($P1973:$XX1974)/AVERAGE($P1973:$XX1974))&lt;=25%,P1974,IF(OR(P1974&gt;(AVERAGE($P1973:$XX1974)+_xlfn.STDEV.P($P1973:$XX1974)),P1974&lt;(AVERAGE($P1973:$XX1974)-_xlfn.STDEV.P($P1973:$XX1974))),"DESCARTADO",P1974)))</f>
        <v/>
      </c>
      <c r="Q1976" s="107" t="str">
        <f t="shared" si="6133"/>
        <v/>
      </c>
      <c r="R1976" s="107" t="str">
        <f t="shared" si="6133"/>
        <v/>
      </c>
      <c r="S1976" s="107" t="str">
        <f t="shared" si="6133"/>
        <v/>
      </c>
      <c r="T1976" s="107" t="str">
        <f t="shared" si="6133"/>
        <v/>
      </c>
      <c r="U1976" s="107" t="str">
        <f t="shared" si="6133"/>
        <v/>
      </c>
      <c r="V1976" s="107" t="str">
        <f t="shared" si="6133"/>
        <v/>
      </c>
      <c r="W1976" s="107" t="str">
        <f t="shared" si="6133"/>
        <v/>
      </c>
      <c r="X1976" s="107" t="str">
        <f t="shared" si="6133"/>
        <v/>
      </c>
      <c r="Y1976" s="107" t="str">
        <f t="shared" si="6133"/>
        <v/>
      </c>
      <c r="Z1976" s="107" t="str">
        <f t="shared" si="6133"/>
        <v/>
      </c>
      <c r="AA1976" s="107" t="str">
        <f t="shared" si="6133"/>
        <v/>
      </c>
      <c r="AB1976" s="107" t="str">
        <f t="shared" si="6133"/>
        <v/>
      </c>
      <c r="AC1976" s="107" t="str">
        <f t="shared" si="6133"/>
        <v/>
      </c>
      <c r="AD1976" s="107" t="str">
        <f t="shared" si="6133"/>
        <v/>
      </c>
      <c r="AE1976" s="107" t="str">
        <f t="shared" si="6133"/>
        <v/>
      </c>
      <c r="AF1976" s="107" t="str">
        <f t="shared" si="6133"/>
        <v/>
      </c>
      <c r="AG1976" s="107" t="str">
        <f t="shared" si="6133"/>
        <v/>
      </c>
      <c r="AH1976" s="107" t="str">
        <f t="shared" si="6133"/>
        <v/>
      </c>
      <c r="AI1976" s="107" t="str">
        <f t="shared" si="6133"/>
        <v/>
      </c>
    </row>
    <row r="1977" spans="1:167" hidden="1" x14ac:dyDescent="0.25">
      <c r="B1977" s="128" t="e">
        <f t="shared" si="6102"/>
        <v>#VALUE!</v>
      </c>
      <c r="C1977" s="128" t="e">
        <f t="shared" si="6102"/>
        <v>#VALUE!</v>
      </c>
      <c r="D1977" s="127">
        <f t="shared" si="6102"/>
        <v>1</v>
      </c>
      <c r="E1977" s="198"/>
      <c r="F1977" s="93"/>
      <c r="G1977" s="200"/>
      <c r="H1977"/>
      <c r="I1977"/>
      <c r="J1977"/>
      <c r="L1977" s="29" t="s">
        <v>38</v>
      </c>
      <c r="M1977" s="30" t="str">
        <f t="shared" ref="M1977" si="6134">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5">"2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6102"/>
        <v>#VALUE!</v>
      </c>
      <c r="C1978" s="128" t="e">
        <f t="shared" si="6102"/>
        <v>#VALUE!</v>
      </c>
      <c r="D1978" s="127">
        <f t="shared" si="6102"/>
        <v>1</v>
      </c>
      <c r="E1978" s="198"/>
      <c r="F1978" s="93"/>
      <c r="G1978" s="200"/>
      <c r="H1978" s="134">
        <f t="shared" ref="H1978" si="6136">COUNT($P1978:$XX1978)</f>
        <v>0</v>
      </c>
      <c r="I1978" s="132" t="e">
        <f t="shared" ref="I1978" si="6137">_xlfn.STDEV.P($P1977:$XX1978)/AVERAGE($P1977:$XX1978)</f>
        <v>#DIV/0!</v>
      </c>
      <c r="J1978" s="7">
        <f t="shared" ref="J1978" si="6138">IF(AND(H1978&gt;2,
OR(L1968="MÉDIA SANEADA",L1968="MEDIANA SANEADA",
AND(L1968="PREÇO ESTIMADO",NOT(AND(P1970="Orçamento",COUNTA(P1968:XX1968)=COUNTIF(P1970:XX1970,"Orçamento")))))),
ROW(),0)</f>
        <v>0</v>
      </c>
      <c r="K1978" s="66"/>
      <c r="L1978" s="29" t="s">
        <v>362</v>
      </c>
      <c r="M1978" s="30" t="e">
        <f t="shared" ref="M1978" si="6139" xml:space="preserve">
IF(H1976&gt;2,MEDIAN(P1975:XX1976),
IF(H1978&gt;2,MEDIAN(P1977:XX1978),
IF(H1980&gt;2,MEDIAN(P1979:XX1980),
IF(H1982&gt;2,MEDIAN(P1981:XX1982),
IF(H1984&gt;2,MEDIAN(P1983:XX1984),
IF(H1986&gt;2,MEDIAN(P1985:XX1986),
MEDIAN(P1973:XX1974)))))))</f>
        <v>#NUM!</v>
      </c>
      <c r="N1978" s="71"/>
      <c r="O1978" s="27" t="str">
        <f t="shared" ref="O1978" si="6140">"2 RODADA"</f>
        <v>2 RODADA</v>
      </c>
      <c r="P1978" s="107" t="str">
        <f t="shared" ref="P1978:AI1978" si="6141">IF(P1976="","",IF((_xlfn.STDEV.P($P1975:$XX1976)/AVERAGE($P1975:$XX1976))&lt;=25%,P1976,IF(OR(P1976&gt;(AVERAGE($P1975:$XX1976)+_xlfn.STDEV.P($P1975:$XX1976)),P1976&lt;(AVERAGE($P1975:$XX1976)-_xlfn.STDEV.P($P1975:$XX1976))),"DESCARTADO",P1976)))</f>
        <v/>
      </c>
      <c r="Q1978" s="107" t="str">
        <f t="shared" si="6141"/>
        <v/>
      </c>
      <c r="R1978" s="107" t="str">
        <f t="shared" si="6141"/>
        <v/>
      </c>
      <c r="S1978" s="107" t="str">
        <f t="shared" si="6141"/>
        <v/>
      </c>
      <c r="T1978" s="107" t="str">
        <f t="shared" si="6141"/>
        <v/>
      </c>
      <c r="U1978" s="107" t="str">
        <f t="shared" si="6141"/>
        <v/>
      </c>
      <c r="V1978" s="107" t="str">
        <f t="shared" si="6141"/>
        <v/>
      </c>
      <c r="W1978" s="107" t="str">
        <f t="shared" si="6141"/>
        <v/>
      </c>
      <c r="X1978" s="107" t="str">
        <f t="shared" si="6141"/>
        <v/>
      </c>
      <c r="Y1978" s="107" t="str">
        <f t="shared" si="6141"/>
        <v/>
      </c>
      <c r="Z1978" s="107" t="str">
        <f t="shared" si="6141"/>
        <v/>
      </c>
      <c r="AA1978" s="107" t="str">
        <f t="shared" si="6141"/>
        <v/>
      </c>
      <c r="AB1978" s="107" t="str">
        <f t="shared" si="6141"/>
        <v/>
      </c>
      <c r="AC1978" s="107" t="str">
        <f t="shared" si="6141"/>
        <v/>
      </c>
      <c r="AD1978" s="107" t="str">
        <f t="shared" si="6141"/>
        <v/>
      </c>
      <c r="AE1978" s="107" t="str">
        <f t="shared" si="6141"/>
        <v/>
      </c>
      <c r="AF1978" s="107" t="str">
        <f t="shared" si="6141"/>
        <v/>
      </c>
      <c r="AG1978" s="107" t="str">
        <f t="shared" si="6141"/>
        <v/>
      </c>
      <c r="AH1978" s="107" t="str">
        <f t="shared" si="6141"/>
        <v/>
      </c>
      <c r="AI1978" s="107" t="str">
        <f t="shared" si="6141"/>
        <v/>
      </c>
    </row>
    <row r="1979" spans="1:167" hidden="1" x14ac:dyDescent="0.25">
      <c r="B1979" s="128" t="e">
        <f t="shared" si="6102"/>
        <v>#VALUE!</v>
      </c>
      <c r="C1979" s="128" t="e">
        <f t="shared" si="6102"/>
        <v>#VALUE!</v>
      </c>
      <c r="D1979" s="127">
        <f t="shared" si="6102"/>
        <v>1</v>
      </c>
      <c r="E1979" s="198"/>
      <c r="F1979" s="93"/>
      <c r="G1979" s="200"/>
      <c r="H1979"/>
      <c r="I1979"/>
      <c r="J1979"/>
      <c r="K1979" s="66"/>
      <c r="L1979" s="29" t="s">
        <v>359</v>
      </c>
      <c r="M1979" s="30" t="e">
        <f t="shared" ref="M1979" si="6142">HARMEAN($P1973:$XX1974)</f>
        <v>#N/A</v>
      </c>
      <c r="N1979" s="71"/>
      <c r="O1979" s="27" t="str">
        <f t="shared" ref="O1979" si="6143">"3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6102"/>
        <v>#VALUE!</v>
      </c>
      <c r="C1980" s="128" t="e">
        <f t="shared" si="6102"/>
        <v>#VALUE!</v>
      </c>
      <c r="D1980" s="127">
        <f t="shared" si="6102"/>
        <v>1</v>
      </c>
      <c r="E1980" s="198"/>
      <c r="F1980" s="93"/>
      <c r="G1980" s="200"/>
      <c r="H1980" s="134">
        <f t="shared" ref="H1980" si="6144">COUNT($P1980:$XX1980)</f>
        <v>0</v>
      </c>
      <c r="I1980" s="132" t="e">
        <f t="shared" ref="I1980" si="6145">_xlfn.STDEV.P($P1979:$XX1980)/AVERAGE($P1979:$XX1980)</f>
        <v>#DIV/0!</v>
      </c>
      <c r="J1980" s="7">
        <f t="shared" ref="J1980" si="6146">IF(AND(H1980&gt;2,
OR(L1968="MÉDIA SANEADA",L1968="MEDIANA SANEADA",
AND(L1968="PREÇO ESTIMADO",NOT(AND(P1970="Orçamento",COUNTA(P1968:XX1968)=COUNTIF(P1970:XX1970,"Orçamento")))))),
ROW(),0)</f>
        <v>0</v>
      </c>
      <c r="K1980" s="66"/>
      <c r="L1980" s="29" t="s">
        <v>41</v>
      </c>
      <c r="M1980" s="30" t="str">
        <f t="shared" ref="M1980" si="6147">IFERROR(_xlfn.QUARTILE.EXC($P1974:$XX1974,1),"")</f>
        <v/>
      </c>
      <c r="N1980" s="71"/>
      <c r="O1980" s="27" t="str">
        <f t="shared" ref="O1980" si="6148">"3 RODADA"</f>
        <v>3 RODADA</v>
      </c>
      <c r="P1980" s="107" t="str">
        <f t="shared" ref="P1980:AI1980" si="6149">IF(P1978="","",IF((_xlfn.STDEV.P($P1977:$XX1978)/AVERAGE($P1977:$XX1978))&lt;=25%,P1978,IF(OR(P1978&gt;(AVERAGE($P1977:$XX1978)+_xlfn.STDEV.P($P1977:$XX1978)),P1978&lt;(AVERAGE($P1977:$XX1978)-_xlfn.STDEV.P($P1977:$XX1978))),"DESCARTADO",P1978)))</f>
        <v/>
      </c>
      <c r="Q1980" s="107" t="str">
        <f t="shared" si="6149"/>
        <v/>
      </c>
      <c r="R1980" s="107" t="str">
        <f t="shared" si="6149"/>
        <v/>
      </c>
      <c r="S1980" s="107" t="str">
        <f t="shared" si="6149"/>
        <v/>
      </c>
      <c r="T1980" s="107" t="str">
        <f t="shared" si="6149"/>
        <v/>
      </c>
      <c r="U1980" s="107" t="str">
        <f t="shared" si="6149"/>
        <v/>
      </c>
      <c r="V1980" s="107" t="str">
        <f t="shared" si="6149"/>
        <v/>
      </c>
      <c r="W1980" s="107" t="str">
        <f t="shared" si="6149"/>
        <v/>
      </c>
      <c r="X1980" s="107" t="str">
        <f t="shared" si="6149"/>
        <v/>
      </c>
      <c r="Y1980" s="107" t="str">
        <f t="shared" si="6149"/>
        <v/>
      </c>
      <c r="Z1980" s="107" t="str">
        <f t="shared" si="6149"/>
        <v/>
      </c>
      <c r="AA1980" s="107" t="str">
        <f t="shared" si="6149"/>
        <v/>
      </c>
      <c r="AB1980" s="107" t="str">
        <f t="shared" si="6149"/>
        <v/>
      </c>
      <c r="AC1980" s="107" t="str">
        <f t="shared" si="6149"/>
        <v/>
      </c>
      <c r="AD1980" s="107" t="str">
        <f t="shared" si="6149"/>
        <v/>
      </c>
      <c r="AE1980" s="107" t="str">
        <f t="shared" si="6149"/>
        <v/>
      </c>
      <c r="AF1980" s="107" t="str">
        <f t="shared" si="6149"/>
        <v/>
      </c>
      <c r="AG1980" s="107" t="str">
        <f t="shared" si="6149"/>
        <v/>
      </c>
      <c r="AH1980" s="107" t="str">
        <f t="shared" si="6149"/>
        <v/>
      </c>
      <c r="AI1980" s="107" t="str">
        <f t="shared" si="6149"/>
        <v/>
      </c>
    </row>
    <row r="1981" spans="1:167" hidden="1" x14ac:dyDescent="0.25">
      <c r="B1981" s="128" t="e">
        <f t="shared" si="6102"/>
        <v>#VALUE!</v>
      </c>
      <c r="C1981" s="128" t="e">
        <f t="shared" si="6102"/>
        <v>#VALUE!</v>
      </c>
      <c r="D1981" s="127">
        <f t="shared" si="6102"/>
        <v>1</v>
      </c>
      <c r="E1981" s="198"/>
      <c r="F1981" s="93"/>
      <c r="G1981" s="200"/>
      <c r="H1981"/>
      <c r="I1981"/>
      <c r="J1981"/>
      <c r="K1981" s="66"/>
      <c r="L1981" s="29" t="s">
        <v>39</v>
      </c>
      <c r="M1981" s="30" t="str">
        <f t="shared" ref="M1981" si="6150">IFERROR(_xlfn.QUARTILE.EXC($P1974:$XX1974,3),"")</f>
        <v/>
      </c>
      <c r="N1981" s="71"/>
      <c r="O1981" s="27" t="str">
        <f t="shared" ref="O1981" si="6151">"4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ref="B1982:D1997" si="6152">B1981</f>
        <v>#VALUE!</v>
      </c>
      <c r="C1982" s="128" t="e">
        <f t="shared" si="6152"/>
        <v>#VALUE!</v>
      </c>
      <c r="D1982" s="127">
        <f t="shared" si="6152"/>
        <v>1</v>
      </c>
      <c r="E1982" s="198"/>
      <c r="F1982" s="93"/>
      <c r="G1982" s="200"/>
      <c r="H1982" s="134">
        <f t="shared" ref="H1982" si="6153">COUNT($P1982:$XX1982)</f>
        <v>0</v>
      </c>
      <c r="I1982" s="132" t="e">
        <f t="shared" ref="I1982" si="6154">_xlfn.STDEV.P($P1981:$XX1982)/AVERAGE($P1981:$XX1982)</f>
        <v>#DIV/0!</v>
      </c>
      <c r="J1982" s="7">
        <f t="shared" ref="J1982" si="6155">IF(AND(H1982&gt;2,
OR(L1968="MÉDIA SANEADA",L1968="MEDIANA SANEADA",
AND(L1968="PREÇO ESTIMADO",NOT(AND(P1970="Orçamento",COUNTA(P1968:XX1968)=COUNTIF(P1970:XX1970,"Orçamento")))))),
ROW(),0)</f>
        <v>0</v>
      </c>
      <c r="K1982" s="66"/>
      <c r="L1982" s="29" t="s">
        <v>42</v>
      </c>
      <c r="M1982" s="30">
        <f t="shared" ref="M1982" si="6156">MIN($P1974:$XX1974)</f>
        <v>0</v>
      </c>
      <c r="N1982" s="71"/>
      <c r="O1982" s="27" t="str">
        <f t="shared" ref="O1982" si="6157">"4 RODADA"</f>
        <v>4 RODADA</v>
      </c>
      <c r="P1982" s="107" t="str">
        <f t="shared" ref="P1982:AI1982" si="6158">IF(P1980="","",IF((_xlfn.STDEV.P($P1979:$XX1980)/AVERAGE($P1979:$XX1980))&lt;=25%,P1980,IF(OR(P1980&gt;(AVERAGE($P1979:$XX1980)+_xlfn.STDEV.P($P1979:$XX1980)),P1980&lt;(AVERAGE($P1979:$XX1980)-_xlfn.STDEV.P($P1979:$XX1980))),"DESCARTADO",P1980)))</f>
        <v/>
      </c>
      <c r="Q1982" s="107" t="str">
        <f t="shared" si="6158"/>
        <v/>
      </c>
      <c r="R1982" s="107" t="str">
        <f t="shared" si="6158"/>
        <v/>
      </c>
      <c r="S1982" s="107" t="str">
        <f t="shared" si="6158"/>
        <v/>
      </c>
      <c r="T1982" s="107" t="str">
        <f t="shared" si="6158"/>
        <v/>
      </c>
      <c r="U1982" s="107" t="str">
        <f t="shared" si="6158"/>
        <v/>
      </c>
      <c r="V1982" s="107" t="str">
        <f t="shared" si="6158"/>
        <v/>
      </c>
      <c r="W1982" s="107" t="str">
        <f t="shared" si="6158"/>
        <v/>
      </c>
      <c r="X1982" s="107" t="str">
        <f t="shared" si="6158"/>
        <v/>
      </c>
      <c r="Y1982" s="107" t="str">
        <f t="shared" si="6158"/>
        <v/>
      </c>
      <c r="Z1982" s="107" t="str">
        <f t="shared" si="6158"/>
        <v/>
      </c>
      <c r="AA1982" s="107" t="str">
        <f t="shared" si="6158"/>
        <v/>
      </c>
      <c r="AB1982" s="107" t="str">
        <f t="shared" si="6158"/>
        <v/>
      </c>
      <c r="AC1982" s="107" t="str">
        <f t="shared" si="6158"/>
        <v/>
      </c>
      <c r="AD1982" s="107" t="str">
        <f t="shared" si="6158"/>
        <v/>
      </c>
      <c r="AE1982" s="107" t="str">
        <f t="shared" si="6158"/>
        <v/>
      </c>
      <c r="AF1982" s="107" t="str">
        <f t="shared" si="6158"/>
        <v/>
      </c>
      <c r="AG1982" s="107" t="str">
        <f t="shared" si="6158"/>
        <v/>
      </c>
      <c r="AH1982" s="107" t="str">
        <f t="shared" si="6158"/>
        <v/>
      </c>
      <c r="AI1982" s="107" t="str">
        <f t="shared" si="6158"/>
        <v/>
      </c>
    </row>
    <row r="1983" spans="1:167" hidden="1" x14ac:dyDescent="0.25">
      <c r="B1983" s="128" t="e">
        <f t="shared" si="6152"/>
        <v>#VALUE!</v>
      </c>
      <c r="C1983" s="128" t="e">
        <f t="shared" si="6152"/>
        <v>#VALUE!</v>
      </c>
      <c r="D1983" s="127">
        <f t="shared" si="6152"/>
        <v>1</v>
      </c>
      <c r="E1983" s="198"/>
      <c r="F1983" s="93"/>
      <c r="G1983" s="200"/>
      <c r="H1983"/>
      <c r="I1983"/>
      <c r="J1983"/>
      <c r="K1983" s="66"/>
      <c r="L1983" s="29" t="s">
        <v>40</v>
      </c>
      <c r="M1983" s="30">
        <f t="shared" ref="M1983" si="6159">MAX($P1974:$XX1974)</f>
        <v>0</v>
      </c>
      <c r="N1983" s="71"/>
      <c r="O1983" s="27" t="str">
        <f t="shared" ref="O1983" si="6160">"5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6152"/>
        <v>#VALUE!</v>
      </c>
      <c r="C1984" s="128" t="e">
        <f t="shared" si="6152"/>
        <v>#VALUE!</v>
      </c>
      <c r="D1984" s="127">
        <f t="shared" si="6152"/>
        <v>1</v>
      </c>
      <c r="E1984" s="198"/>
      <c r="F1984" s="93"/>
      <c r="G1984" s="200"/>
      <c r="H1984" s="134">
        <f t="shared" ref="H1984" si="6161">COUNT($P1984:$XX1984)</f>
        <v>0</v>
      </c>
      <c r="I1984" s="132" t="e">
        <f t="shared" ref="I1984" si="6162">_xlfn.STDEV.P($P1983:$XX1984)/AVERAGE($P1983:$XX1984)</f>
        <v>#DIV/0!</v>
      </c>
      <c r="J1984" s="7">
        <f t="shared" ref="J1984" si="6163">IF(AND(H1984&gt;2,
OR(L1968="MÉDIA SANEADA",L1968="MEDIANA SANEADA",
AND(L1968="PREÇO ESTIMADO",NOT(AND(P1970="Orçamento",COUNTA(P1968:XX1968)=COUNTIF(P1970:XX1970,"Orçamento")))))),
ROW(),0)</f>
        <v>0</v>
      </c>
      <c r="K1984" s="66"/>
      <c r="N1984" s="71"/>
      <c r="O1984" s="27" t="str">
        <f t="shared" ref="O1984" si="6164">"5 RODADA"</f>
        <v>5 RODADA</v>
      </c>
      <c r="P1984" s="107" t="str">
        <f t="shared" ref="P1984:AI1984" si="6165">IF(P1982="","",IF((_xlfn.STDEV.P($P1981:$XX1982)/AVERAGE($P1981:$XX1982))&lt;=25%,P1982,IF(OR(P1982&gt;(AVERAGE($P1981:$XX1982)+_xlfn.STDEV.P($P1981:$XX1982)),P1982&lt;(AVERAGE($P1981:$XX1982)-_xlfn.STDEV.P($P1981:$XX1982))),"DESCARTADO",P1982)))</f>
        <v/>
      </c>
      <c r="Q1984" s="107" t="str">
        <f t="shared" si="6165"/>
        <v/>
      </c>
      <c r="R1984" s="107" t="str">
        <f t="shared" si="6165"/>
        <v/>
      </c>
      <c r="S1984" s="107" t="str">
        <f t="shared" si="6165"/>
        <v/>
      </c>
      <c r="T1984" s="107" t="str">
        <f t="shared" si="6165"/>
        <v/>
      </c>
      <c r="U1984" s="107" t="str">
        <f t="shared" si="6165"/>
        <v/>
      </c>
      <c r="V1984" s="107" t="str">
        <f t="shared" si="6165"/>
        <v/>
      </c>
      <c r="W1984" s="107" t="str">
        <f t="shared" si="6165"/>
        <v/>
      </c>
      <c r="X1984" s="107" t="str">
        <f t="shared" si="6165"/>
        <v/>
      </c>
      <c r="Y1984" s="107" t="str">
        <f t="shared" si="6165"/>
        <v/>
      </c>
      <c r="Z1984" s="107" t="str">
        <f t="shared" si="6165"/>
        <v/>
      </c>
      <c r="AA1984" s="107" t="str">
        <f t="shared" si="6165"/>
        <v/>
      </c>
      <c r="AB1984" s="107" t="str">
        <f t="shared" si="6165"/>
        <v/>
      </c>
      <c r="AC1984" s="107" t="str">
        <f t="shared" si="6165"/>
        <v/>
      </c>
      <c r="AD1984" s="107" t="str">
        <f t="shared" si="6165"/>
        <v/>
      </c>
      <c r="AE1984" s="107" t="str">
        <f t="shared" si="6165"/>
        <v/>
      </c>
      <c r="AF1984" s="107" t="str">
        <f t="shared" si="6165"/>
        <v/>
      </c>
      <c r="AG1984" s="107" t="str">
        <f t="shared" si="6165"/>
        <v/>
      </c>
      <c r="AH1984" s="107" t="str">
        <f t="shared" si="6165"/>
        <v/>
      </c>
      <c r="AI1984" s="107" t="str">
        <f t="shared" si="6165"/>
        <v/>
      </c>
    </row>
    <row r="1985" spans="1:167" hidden="1" x14ac:dyDescent="0.25">
      <c r="B1985" s="128" t="e">
        <f t="shared" si="6152"/>
        <v>#VALUE!</v>
      </c>
      <c r="C1985" s="128" t="e">
        <f t="shared" si="6152"/>
        <v>#VALUE!</v>
      </c>
      <c r="D1985" s="127">
        <f t="shared" si="6152"/>
        <v>1</v>
      </c>
      <c r="E1985" s="198"/>
      <c r="F1985" s="93"/>
      <c r="G1985" s="200"/>
      <c r="H1985"/>
      <c r="I1985"/>
      <c r="J1985"/>
      <c r="K1985" s="66"/>
      <c r="L1985" s="22"/>
      <c r="M1985" s="22"/>
      <c r="N1985" s="71"/>
      <c r="O1985" s="27" t="str">
        <f t="shared" ref="O1985" si="6166">"6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6152"/>
        <v>#VALUE!</v>
      </c>
      <c r="C1986" s="128" t="e">
        <f t="shared" si="6152"/>
        <v>#VALUE!</v>
      </c>
      <c r="D1986" s="127">
        <f t="shared" si="6152"/>
        <v>1</v>
      </c>
      <c r="E1986" s="198"/>
      <c r="F1986" s="93"/>
      <c r="G1986" s="200"/>
      <c r="H1986" s="134">
        <f t="shared" ref="H1986" si="6167">COUNT($P1986:$XX1986)</f>
        <v>0</v>
      </c>
      <c r="I1986" s="132" t="e">
        <f t="shared" ref="I1986" si="6168">_xlfn.STDEV.P($P1985:$XX1986)/AVERAGE($P1985:$XX1986)</f>
        <v>#DIV/0!</v>
      </c>
      <c r="J1986" s="7">
        <f t="shared" ref="J1986" si="6169">IF(AND(H1986&gt;2,
OR(L1968="MÉDIA SANEADA",L1968="MEDIANA SANEADA",
AND(L1968="PREÇO ESTIMADO",NOT(AND(P1970="Orçamento",COUNTA(P1968:XX1968)=COUNTIF(P1970:XX1970,"Orçamento")))))),
ROW(),0)</f>
        <v>0</v>
      </c>
      <c r="N1986" s="71"/>
      <c r="O1986" s="27" t="str">
        <f t="shared" ref="O1986" si="6170">"6 RODADA"</f>
        <v>6 RODADA</v>
      </c>
      <c r="P1986" s="107" t="str">
        <f t="shared" ref="P1986:AI1986" si="6171">IFERROR(IF(P1984="","",IF((_xlfn.STDEV.P($P1983:$XX1984)/AVERAGE($P1983:$XX1984))&lt;=25%,P1984,IF(OR(P1984&gt;(AVERAGE($P1983:$XX1984)+_xlfn.STDEV.P($P1983:$XX1984)),P1984&lt;(AVERAGE($P1983:$XX1984)-_xlfn.STDEV.P($P1983:$XX1984))),"DESCARTADO",P1984))),)</f>
        <v/>
      </c>
      <c r="Q1986" s="107" t="str">
        <f t="shared" si="6171"/>
        <v/>
      </c>
      <c r="R1986" s="107" t="str">
        <f t="shared" si="6171"/>
        <v/>
      </c>
      <c r="S1986" s="107" t="str">
        <f t="shared" si="6171"/>
        <v/>
      </c>
      <c r="T1986" s="107" t="str">
        <f t="shared" si="6171"/>
        <v/>
      </c>
      <c r="U1986" s="107" t="str">
        <f t="shared" si="6171"/>
        <v/>
      </c>
      <c r="V1986" s="107" t="str">
        <f t="shared" si="6171"/>
        <v/>
      </c>
      <c r="W1986" s="107" t="str">
        <f t="shared" si="6171"/>
        <v/>
      </c>
      <c r="X1986" s="107" t="str">
        <f t="shared" si="6171"/>
        <v/>
      </c>
      <c r="Y1986" s="107" t="str">
        <f t="shared" si="6171"/>
        <v/>
      </c>
      <c r="Z1986" s="107" t="str">
        <f t="shared" si="6171"/>
        <v/>
      </c>
      <c r="AA1986" s="107" t="str">
        <f t="shared" si="6171"/>
        <v/>
      </c>
      <c r="AB1986" s="107" t="str">
        <f t="shared" si="6171"/>
        <v/>
      </c>
      <c r="AC1986" s="107" t="str">
        <f t="shared" si="6171"/>
        <v/>
      </c>
      <c r="AD1986" s="107" t="str">
        <f t="shared" si="6171"/>
        <v/>
      </c>
      <c r="AE1986" s="107" t="str">
        <f t="shared" si="6171"/>
        <v/>
      </c>
      <c r="AF1986" s="107" t="str">
        <f t="shared" si="6171"/>
        <v/>
      </c>
      <c r="AG1986" s="107" t="str">
        <f t="shared" si="6171"/>
        <v/>
      </c>
      <c r="AH1986" s="107" t="str">
        <f t="shared" si="6171"/>
        <v/>
      </c>
      <c r="AI1986" s="107" t="str">
        <f t="shared" si="6171"/>
        <v/>
      </c>
    </row>
    <row r="1987" spans="1:167" x14ac:dyDescent="0.25">
      <c r="B1987" s="128" t="e">
        <f t="shared" si="6152"/>
        <v>#VALUE!</v>
      </c>
      <c r="C1987" s="128" t="e">
        <f t="shared" si="6152"/>
        <v>#VALUE!</v>
      </c>
      <c r="D1987" s="127">
        <f t="shared" si="6152"/>
        <v>1</v>
      </c>
      <c r="E1987" s="198"/>
      <c r="F1987" s="136"/>
      <c r="G1987" s="200"/>
      <c r="H1987" s="203"/>
      <c r="I1987" s="203"/>
      <c r="J1987" s="204"/>
      <c r="K1987" s="67"/>
      <c r="L1987" s="1" t="s">
        <v>43</v>
      </c>
      <c r="M1987" s="144" t="str">
        <f t="shared" ref="M1987" si="6172">IFERROR(ROUND(M1968*M1970,2),"")</f>
        <v/>
      </c>
      <c r="O1987" s="27" t="s">
        <v>363</v>
      </c>
      <c r="P1987" s="107" t="str">
        <f t="shared" ref="P1987:AI2008" si="6173">INDEX(P1974:P1986,MATCH(MAX($J1974:$J1986),$J1974:$J1986,0))</f>
        <v/>
      </c>
      <c r="Q1987" s="107" t="str">
        <f t="shared" si="6173"/>
        <v/>
      </c>
      <c r="R1987" s="107" t="str">
        <f t="shared" si="6173"/>
        <v/>
      </c>
      <c r="S1987" s="107" t="str">
        <f t="shared" si="6173"/>
        <v/>
      </c>
      <c r="T1987" s="107" t="str">
        <f t="shared" si="6173"/>
        <v/>
      </c>
      <c r="U1987" s="107" t="str">
        <f t="shared" si="6173"/>
        <v/>
      </c>
      <c r="V1987" s="107" t="str">
        <f t="shared" si="6173"/>
        <v/>
      </c>
      <c r="W1987" s="107" t="str">
        <f t="shared" si="6173"/>
        <v/>
      </c>
      <c r="X1987" s="107" t="str">
        <f t="shared" si="6173"/>
        <v/>
      </c>
      <c r="Y1987" s="107" t="str">
        <f t="shared" si="6173"/>
        <v/>
      </c>
      <c r="Z1987" s="107" t="str">
        <f t="shared" si="6173"/>
        <v/>
      </c>
      <c r="AA1987" s="107" t="str">
        <f t="shared" si="6173"/>
        <v/>
      </c>
      <c r="AB1987" s="107" t="str">
        <f t="shared" si="6173"/>
        <v/>
      </c>
      <c r="AC1987" s="107" t="str">
        <f t="shared" si="6173"/>
        <v/>
      </c>
      <c r="AD1987" s="107" t="str">
        <f t="shared" si="6173"/>
        <v/>
      </c>
      <c r="AE1987" s="107" t="str">
        <f t="shared" si="6173"/>
        <v/>
      </c>
      <c r="AF1987" s="107" t="str">
        <f t="shared" si="6173"/>
        <v/>
      </c>
      <c r="AG1987" s="107" t="str">
        <f t="shared" si="6173"/>
        <v/>
      </c>
      <c r="AH1987" s="107" t="str">
        <f t="shared" si="6173"/>
        <v/>
      </c>
      <c r="AI1987" s="107" t="str">
        <f t="shared" si="6173"/>
        <v/>
      </c>
    </row>
    <row r="1989" spans="1:167" s="117" customFormat="1" ht="15" customHeight="1" x14ac:dyDescent="0.25">
      <c r="A1989" s="120"/>
      <c r="B1989" s="127" t="e">
        <f t="shared" ref="B1989" si="6174">LARGE(IFERROR(IF(B1987+1&gt;$H$8,"",B1987+1),""),1)</f>
        <v>#VALUE!</v>
      </c>
      <c r="C1989" s="127" t="e">
        <f>IF(_xlfn.ISFORMULA(E1993),MAX(INDEX('BASE FORMAÇÃO'!A:A,B1989+1),1),E1993)</f>
        <v>#VALUE!</v>
      </c>
      <c r="D1989" s="127">
        <f t="shared" ref="D1989" si="6175">IFERROR(IF(C1989=C1979,D1979+1,1),1)</f>
        <v>1</v>
      </c>
      <c r="E1989" s="38" t="s">
        <v>9</v>
      </c>
      <c r="F1989" s="73"/>
      <c r="G1989" s="38" t="s">
        <v>15</v>
      </c>
      <c r="H1989" s="135" t="e">
        <f>INDEX('BASE FORMAÇÃO'!B:B,B1989+1)</f>
        <v>#VALUE!</v>
      </c>
      <c r="I1989" s="143" t="s">
        <v>16</v>
      </c>
      <c r="J1989" s="6" t="e">
        <f>INDEX('BASE FORMAÇÃO'!K:K,B1989+1)</f>
        <v>#VALUE!</v>
      </c>
      <c r="K1989" s="65"/>
      <c r="L1989" s="182" t="s">
        <v>10</v>
      </c>
      <c r="M1989" s="184" t="str">
        <f t="shared" ref="M1989" si="6176">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7">B1989</f>
        <v>#VALUE!</v>
      </c>
      <c r="C1990" s="128" t="e">
        <f t="shared" si="6177"/>
        <v>#VALUE!</v>
      </c>
      <c r="D1990" s="127">
        <f t="shared" si="6177"/>
        <v>1</v>
      </c>
      <c r="E1990" s="186">
        <f t="shared" ref="E1990" si="6178">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9">B1990</f>
        <v>#VALUE!</v>
      </c>
      <c r="C1991" s="128" t="e">
        <f t="shared" si="6179"/>
        <v>#VALUE!</v>
      </c>
      <c r="D1991" s="127">
        <f t="shared" si="6179"/>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80">B1991</f>
        <v>#VALUE!</v>
      </c>
      <c r="C1992" s="128" t="e">
        <f t="shared" si="6180"/>
        <v>#VALUE!</v>
      </c>
      <c r="D1992" s="127">
        <f t="shared" si="6152"/>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81">B1991</f>
        <v>#VALUE!</v>
      </c>
      <c r="C1993" s="128" t="e">
        <f t="shared" si="6181"/>
        <v>#VALUE!</v>
      </c>
      <c r="D1993" s="127">
        <f t="shared" si="6152"/>
        <v>1</v>
      </c>
      <c r="E1993" s="197" t="e">
        <f t="shared" ref="E1993" si="6182">C1989</f>
        <v>#VALUE!</v>
      </c>
      <c r="F1993" s="93"/>
      <c r="G1993" s="199" t="s">
        <v>304</v>
      </c>
      <c r="H1993" s="201"/>
      <c r="I1993" s="202"/>
      <c r="J1993" s="202"/>
      <c r="K1993" s="67"/>
      <c r="L1993" s="28" t="s">
        <v>303</v>
      </c>
      <c r="M1993" s="133" t="str">
        <f t="shared" ref="M1993" si="6183">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4">B1993</f>
        <v>#VALUE!</v>
      </c>
      <c r="C1994" s="128" t="e">
        <f t="shared" ref="C1994" si="6185">C1993</f>
        <v>#VALUE!</v>
      </c>
      <c r="D1994" s="127">
        <f t="shared" ref="D1994" si="6186">D1993</f>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7">B1994</f>
        <v>#VALUE!</v>
      </c>
      <c r="C1995" s="128" t="e">
        <f t="shared" si="6187"/>
        <v>#VALUE!</v>
      </c>
      <c r="D1995" s="127">
        <f t="shared" si="6152"/>
        <v>1</v>
      </c>
      <c r="E1995" s="198"/>
      <c r="F1995" s="93"/>
      <c r="G1995" s="200"/>
      <c r="H1995" s="134">
        <f t="shared" ref="H1995" si="6188">COUNT($P1995:$XX1995)</f>
        <v>0</v>
      </c>
      <c r="I1995" s="132" t="e">
        <f t="shared" ref="I1995" si="6189">_xlfn.STDEV.P($P1994:$XX1995)/AVERAGE($P1994:$XX1995)</f>
        <v>#DIV/0!</v>
      </c>
      <c r="J1995" s="7">
        <f>ROW()</f>
        <v>1995</v>
      </c>
      <c r="K1995" s="67"/>
      <c r="L1995" s="29" t="s">
        <v>10</v>
      </c>
      <c r="M1995" s="30" t="str">
        <f t="shared" ref="M1995" si="6190">IFERROR(
IF(COUNTA(P1989:AI1989)=COUNTIF(P1991:XX1991,"Orçamento"),MIN(M2000,M1997),
IF(M1998&lt;&gt;"",M1998,
IF(M1999&lt;&gt;"",M1999,
M1997
))),"")</f>
        <v/>
      </c>
      <c r="N1995" s="71"/>
      <c r="O1995" s="27" t="s">
        <v>376</v>
      </c>
      <c r="P1995" s="106" t="str">
        <f t="shared" ref="P1995:AI1995" si="6191">IFERROR(IF(P1993="",
            "",
            IF(COUNT($P1993:$XX1993)&lt;=4,
               P1993,
               IF(OR(P1993&gt;(QUARTILE($P1993:$XX1993,3)+(QUARTILE($P1993:$XX1993,3)-QUARTILE($P1993:$XX1993,1))),
                     P1993&lt;(QUARTILE($P1993:$XX1993,1)-(QUARTILE($P1993:$XX1993,3)-QUARTILE($P1993:$XX1993,1)))
                  ),
               "DESCARTADO",P1993)
             )
  ),P1993)</f>
        <v/>
      </c>
      <c r="Q1995" s="106" t="str">
        <f t="shared" si="6191"/>
        <v/>
      </c>
      <c r="R1995" s="106" t="str">
        <f t="shared" si="6191"/>
        <v/>
      </c>
      <c r="S1995" s="106" t="str">
        <f t="shared" si="6191"/>
        <v/>
      </c>
      <c r="T1995" s="106" t="str">
        <f t="shared" si="6191"/>
        <v/>
      </c>
      <c r="U1995" s="106" t="str">
        <f t="shared" si="6191"/>
        <v/>
      </c>
      <c r="V1995" s="106" t="str">
        <f t="shared" si="6191"/>
        <v/>
      </c>
      <c r="W1995" s="106" t="str">
        <f t="shared" si="6191"/>
        <v/>
      </c>
      <c r="X1995" s="106" t="str">
        <f t="shared" si="6191"/>
        <v/>
      </c>
      <c r="Y1995" s="106" t="str">
        <f t="shared" si="6191"/>
        <v/>
      </c>
      <c r="Z1995" s="106" t="str">
        <f t="shared" si="6191"/>
        <v/>
      </c>
      <c r="AA1995" s="106" t="str">
        <f t="shared" si="6191"/>
        <v/>
      </c>
      <c r="AB1995" s="106" t="str">
        <f t="shared" si="6191"/>
        <v/>
      </c>
      <c r="AC1995" s="106" t="str">
        <f t="shared" si="6191"/>
        <v/>
      </c>
      <c r="AD1995" s="106" t="str">
        <f t="shared" si="6191"/>
        <v/>
      </c>
      <c r="AE1995" s="106" t="str">
        <f t="shared" si="6191"/>
        <v/>
      </c>
      <c r="AF1995" s="106" t="str">
        <f t="shared" si="6191"/>
        <v/>
      </c>
      <c r="AG1995" s="106" t="str">
        <f t="shared" si="6191"/>
        <v/>
      </c>
      <c r="AH1995" s="106" t="str">
        <f t="shared" si="6191"/>
        <v/>
      </c>
      <c r="AI1995" s="106" t="str">
        <f t="shared" si="6191"/>
        <v/>
      </c>
    </row>
    <row r="1996" spans="1:167" hidden="1" x14ac:dyDescent="0.25">
      <c r="B1996" s="128" t="e">
        <f t="shared" ref="B1996" si="6192">B1995</f>
        <v>#VALUE!</v>
      </c>
      <c r="C1996" s="128" t="e">
        <f t="shared" ref="C1996" si="6193">C1995</f>
        <v>#VALUE!</v>
      </c>
      <c r="D1996" s="127">
        <f t="shared" ref="D1996" si="6194">D1995</f>
        <v>1</v>
      </c>
      <c r="E1996" s="198"/>
      <c r="F1996" s="93"/>
      <c r="G1996" s="200"/>
      <c r="H1996"/>
      <c r="I1996"/>
      <c r="J1996"/>
      <c r="K1996" s="66"/>
      <c r="L1996" s="29" t="s">
        <v>360</v>
      </c>
      <c r="M1996" s="30" t="e">
        <f t="shared" ref="M1996" si="6195">AVERAGE($P1995:$XX1995)</f>
        <v>#DIV/0!</v>
      </c>
      <c r="N1996" s="71"/>
      <c r="O1996" s="27" t="str">
        <f t="shared" ref="O1996" si="619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52"/>
        <v>#VALUE!</v>
      </c>
      <c r="C1997" s="128" t="e">
        <f t="shared" si="6152"/>
        <v>#VALUE!</v>
      </c>
      <c r="D1997" s="127">
        <f t="shared" si="6152"/>
        <v>1</v>
      </c>
      <c r="E1997" s="198"/>
      <c r="F1997" s="93"/>
      <c r="G1997" s="200"/>
      <c r="H1997" s="134">
        <f t="shared" ref="H1997" si="6197">COUNT($P1997:$XX1997)</f>
        <v>0</v>
      </c>
      <c r="I1997" s="132" t="e">
        <f t="shared" ref="I1997" si="6198">_xlfn.STDEV.P($P1996:$XX1997)/AVERAGE($P1996:$XX1997)</f>
        <v>#DIV/0!</v>
      </c>
      <c r="J1997" s="7">
        <f t="shared" ref="J1997" si="6199">IF(AND(H1997&gt;2,
OR(L1989="MÉDIA SANEADA",L1989="MEDIANA SANEADA",
AND(L1989="PREÇO ESTIMADO",NOT(AND(P1991="Orçamento",COUNTA(P1989:XX1989)=COUNTIF(P1991:XX1991,"Orçamento")))))),
ROW(),0)</f>
        <v>0</v>
      </c>
      <c r="K1997" s="66"/>
      <c r="L1997" s="29" t="s">
        <v>361</v>
      </c>
      <c r="M1997" s="30" t="e">
        <f t="shared" ref="M1997" si="6200">MEDIAN($P1995:$XX1995)</f>
        <v>#NUM!</v>
      </c>
      <c r="N1997" s="71"/>
      <c r="O1997" s="27" t="str">
        <f t="shared" ref="O1997" si="6201">"1 RODADA"</f>
        <v>1 RODADA</v>
      </c>
      <c r="P1997" s="107" t="str">
        <f t="shared" ref="P1997:AI1997" si="6202">IF(P1995="","",IF((_xlfn.STDEV.P($P1994:$XX1995)/AVERAGE($P1994:$XX1995))&lt;=25%,P1995,IF(OR(P1995&gt;(AVERAGE($P1994:$XX1995)+_xlfn.STDEV.P($P1994:$XX1995)),P1995&lt;(AVERAGE($P1994:$XX1995)-_xlfn.STDEV.P($P1994:$XX1995))),"DESCARTADO",P1995)))</f>
        <v/>
      </c>
      <c r="Q1997" s="107" t="str">
        <f t="shared" si="6202"/>
        <v/>
      </c>
      <c r="R1997" s="107" t="str">
        <f t="shared" si="6202"/>
        <v/>
      </c>
      <c r="S1997" s="107" t="str">
        <f t="shared" si="6202"/>
        <v/>
      </c>
      <c r="T1997" s="107" t="str">
        <f t="shared" si="6202"/>
        <v/>
      </c>
      <c r="U1997" s="107" t="str">
        <f t="shared" si="6202"/>
        <v/>
      </c>
      <c r="V1997" s="107" t="str">
        <f t="shared" si="6202"/>
        <v/>
      </c>
      <c r="W1997" s="107" t="str">
        <f t="shared" si="6202"/>
        <v/>
      </c>
      <c r="X1997" s="107" t="str">
        <f t="shared" si="6202"/>
        <v/>
      </c>
      <c r="Y1997" s="107" t="str">
        <f t="shared" si="6202"/>
        <v/>
      </c>
      <c r="Z1997" s="107" t="str">
        <f t="shared" si="6202"/>
        <v/>
      </c>
      <c r="AA1997" s="107" t="str">
        <f t="shared" si="6202"/>
        <v/>
      </c>
      <c r="AB1997" s="107" t="str">
        <f t="shared" si="6202"/>
        <v/>
      </c>
      <c r="AC1997" s="107" t="str">
        <f t="shared" si="6202"/>
        <v/>
      </c>
      <c r="AD1997" s="107" t="str">
        <f t="shared" si="6202"/>
        <v/>
      </c>
      <c r="AE1997" s="107" t="str">
        <f t="shared" si="6202"/>
        <v/>
      </c>
      <c r="AF1997" s="107" t="str">
        <f t="shared" si="6202"/>
        <v/>
      </c>
      <c r="AG1997" s="107" t="str">
        <f t="shared" si="6202"/>
        <v/>
      </c>
      <c r="AH1997" s="107" t="str">
        <f t="shared" si="6202"/>
        <v/>
      </c>
      <c r="AI1997" s="107" t="str">
        <f t="shared" si="6202"/>
        <v/>
      </c>
    </row>
    <row r="1998" spans="1:167" hidden="1" x14ac:dyDescent="0.25">
      <c r="B1998" s="128" t="e">
        <f t="shared" ref="B1998:D2013" si="6203">B1997</f>
        <v>#VALUE!</v>
      </c>
      <c r="C1998" s="128" t="e">
        <f t="shared" si="6203"/>
        <v>#VALUE!</v>
      </c>
      <c r="D1998" s="127">
        <f t="shared" si="6203"/>
        <v>1</v>
      </c>
      <c r="E1998" s="198"/>
      <c r="F1998" s="93"/>
      <c r="G1998" s="200"/>
      <c r="H1998"/>
      <c r="I1998"/>
      <c r="J1998"/>
      <c r="L1998" s="29" t="s">
        <v>38</v>
      </c>
      <c r="M1998" s="30" t="str">
        <f t="shared" ref="M1998" si="6204">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205">"2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203"/>
        <v>#VALUE!</v>
      </c>
      <c r="C1999" s="128" t="e">
        <f t="shared" si="6203"/>
        <v>#VALUE!</v>
      </c>
      <c r="D1999" s="127">
        <f t="shared" si="6203"/>
        <v>1</v>
      </c>
      <c r="E1999" s="198"/>
      <c r="F1999" s="93"/>
      <c r="G1999" s="200"/>
      <c r="H1999" s="134">
        <f t="shared" ref="H1999" si="6206">COUNT($P1999:$XX1999)</f>
        <v>0</v>
      </c>
      <c r="I1999" s="132" t="e">
        <f t="shared" ref="I1999" si="6207">_xlfn.STDEV.P($P1998:$XX1999)/AVERAGE($P1998:$XX1999)</f>
        <v>#DIV/0!</v>
      </c>
      <c r="J1999" s="7">
        <f t="shared" ref="J1999" si="6208">IF(AND(H1999&gt;2,
OR(L1989="MÉDIA SANEADA",L1989="MEDIANA SANEADA",
AND(L1989="PREÇO ESTIMADO",NOT(AND(P1991="Orçamento",COUNTA(P1989:XX1989)=COUNTIF(P1991:XX1991,"Orçamento")))))),
ROW(),0)</f>
        <v>0</v>
      </c>
      <c r="K1999" s="66"/>
      <c r="L1999" s="29" t="s">
        <v>362</v>
      </c>
      <c r="M1999" s="30" t="e">
        <f t="shared" ref="M1999" si="6209" xml:space="preserve">
IF(H1997&gt;2,MEDIAN(P1996:XX1997),
IF(H1999&gt;2,MEDIAN(P1998:XX1999),
IF(H2001&gt;2,MEDIAN(P2000:XX2001),
IF(H2003&gt;2,MEDIAN(P2002:XX2003),
IF(H2005&gt;2,MEDIAN(P2004:XX2005),
IF(H2007&gt;2,MEDIAN(P2006:XX2007),
MEDIAN(P1994:XX1995)))))))</f>
        <v>#NUM!</v>
      </c>
      <c r="N1999" s="71"/>
      <c r="O1999" s="27" t="str">
        <f t="shared" ref="O1999" si="6210">"2 RODADA"</f>
        <v>2 RODADA</v>
      </c>
      <c r="P1999" s="107" t="str">
        <f t="shared" ref="P1999:AI1999" si="6211">IF(P1997="","",IF((_xlfn.STDEV.P($P1996:$XX1997)/AVERAGE($P1996:$XX1997))&lt;=25%,P1997,IF(OR(P1997&gt;(AVERAGE($P1996:$XX1997)+_xlfn.STDEV.P($P1996:$XX1997)),P1997&lt;(AVERAGE($P1996:$XX1997)-_xlfn.STDEV.P($P1996:$XX1997))),"DESCARTADO",P1997)))</f>
        <v/>
      </c>
      <c r="Q1999" s="107" t="str">
        <f t="shared" si="6211"/>
        <v/>
      </c>
      <c r="R1999" s="107" t="str">
        <f t="shared" si="6211"/>
        <v/>
      </c>
      <c r="S1999" s="107" t="str">
        <f t="shared" si="6211"/>
        <v/>
      </c>
      <c r="T1999" s="107" t="str">
        <f t="shared" si="6211"/>
        <v/>
      </c>
      <c r="U1999" s="107" t="str">
        <f t="shared" si="6211"/>
        <v/>
      </c>
      <c r="V1999" s="107" t="str">
        <f t="shared" si="6211"/>
        <v/>
      </c>
      <c r="W1999" s="107" t="str">
        <f t="shared" si="6211"/>
        <v/>
      </c>
      <c r="X1999" s="107" t="str">
        <f t="shared" si="6211"/>
        <v/>
      </c>
      <c r="Y1999" s="107" t="str">
        <f t="shared" si="6211"/>
        <v/>
      </c>
      <c r="Z1999" s="107" t="str">
        <f t="shared" si="6211"/>
        <v/>
      </c>
      <c r="AA1999" s="107" t="str">
        <f t="shared" si="6211"/>
        <v/>
      </c>
      <c r="AB1999" s="107" t="str">
        <f t="shared" si="6211"/>
        <v/>
      </c>
      <c r="AC1999" s="107" t="str">
        <f t="shared" si="6211"/>
        <v/>
      </c>
      <c r="AD1999" s="107" t="str">
        <f t="shared" si="6211"/>
        <v/>
      </c>
      <c r="AE1999" s="107" t="str">
        <f t="shared" si="6211"/>
        <v/>
      </c>
      <c r="AF1999" s="107" t="str">
        <f t="shared" si="6211"/>
        <v/>
      </c>
      <c r="AG1999" s="107" t="str">
        <f t="shared" si="6211"/>
        <v/>
      </c>
      <c r="AH1999" s="107" t="str">
        <f t="shared" si="6211"/>
        <v/>
      </c>
      <c r="AI1999" s="107" t="str">
        <f t="shared" si="6211"/>
        <v/>
      </c>
    </row>
    <row r="2000" spans="1:167" hidden="1" x14ac:dyDescent="0.25">
      <c r="B2000" s="128" t="e">
        <f t="shared" si="6203"/>
        <v>#VALUE!</v>
      </c>
      <c r="C2000" s="128" t="e">
        <f t="shared" si="6203"/>
        <v>#VALUE!</v>
      </c>
      <c r="D2000" s="127">
        <f t="shared" si="6203"/>
        <v>1</v>
      </c>
      <c r="E2000" s="198"/>
      <c r="F2000" s="93"/>
      <c r="G2000" s="200"/>
      <c r="H2000"/>
      <c r="I2000"/>
      <c r="J2000"/>
      <c r="K2000" s="66"/>
      <c r="L2000" s="29" t="s">
        <v>359</v>
      </c>
      <c r="M2000" s="30" t="e">
        <f t="shared" ref="M2000" si="6212">HARMEAN($P1994:$XX1995)</f>
        <v>#N/A</v>
      </c>
      <c r="N2000" s="71"/>
      <c r="O2000" s="27" t="str">
        <f t="shared" ref="O2000" si="6213">"3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203"/>
        <v>#VALUE!</v>
      </c>
      <c r="C2001" s="128" t="e">
        <f t="shared" si="6203"/>
        <v>#VALUE!</v>
      </c>
      <c r="D2001" s="127">
        <f t="shared" si="6203"/>
        <v>1</v>
      </c>
      <c r="E2001" s="198"/>
      <c r="F2001" s="93"/>
      <c r="G2001" s="200"/>
      <c r="H2001" s="134">
        <f t="shared" ref="H2001" si="6214">COUNT($P2001:$XX2001)</f>
        <v>0</v>
      </c>
      <c r="I2001" s="132" t="e">
        <f t="shared" ref="I2001" si="6215">_xlfn.STDEV.P($P2000:$XX2001)/AVERAGE($P2000:$XX2001)</f>
        <v>#DIV/0!</v>
      </c>
      <c r="J2001" s="7">
        <f t="shared" ref="J2001" si="6216">IF(AND(H2001&gt;2,
OR(L1989="MÉDIA SANEADA",L1989="MEDIANA SANEADA",
AND(L1989="PREÇO ESTIMADO",NOT(AND(P1991="Orçamento",COUNTA(P1989:XX1989)=COUNTIF(P1991:XX1991,"Orçamento")))))),
ROW(),0)</f>
        <v>0</v>
      </c>
      <c r="K2001" s="66"/>
      <c r="L2001" s="29" t="s">
        <v>41</v>
      </c>
      <c r="M2001" s="30" t="str">
        <f t="shared" ref="M2001" si="6217">IFERROR(_xlfn.QUARTILE.EXC($P1995:$XX1995,1),"")</f>
        <v/>
      </c>
      <c r="N2001" s="71"/>
      <c r="O2001" s="27" t="str">
        <f t="shared" ref="O2001" si="6218">"3 RODADA"</f>
        <v>3 RODADA</v>
      </c>
      <c r="P2001" s="107" t="str">
        <f t="shared" ref="P2001:AI2001" si="6219">IF(P1999="","",IF((_xlfn.STDEV.P($P1998:$XX1999)/AVERAGE($P1998:$XX1999))&lt;=25%,P1999,IF(OR(P1999&gt;(AVERAGE($P1998:$XX1999)+_xlfn.STDEV.P($P1998:$XX1999)),P1999&lt;(AVERAGE($P1998:$XX1999)-_xlfn.STDEV.P($P1998:$XX1999))),"DESCARTADO",P1999)))</f>
        <v/>
      </c>
      <c r="Q2001" s="107" t="str">
        <f t="shared" si="6219"/>
        <v/>
      </c>
      <c r="R2001" s="107" t="str">
        <f t="shared" si="6219"/>
        <v/>
      </c>
      <c r="S2001" s="107" t="str">
        <f t="shared" si="6219"/>
        <v/>
      </c>
      <c r="T2001" s="107" t="str">
        <f t="shared" si="6219"/>
        <v/>
      </c>
      <c r="U2001" s="107" t="str">
        <f t="shared" si="6219"/>
        <v/>
      </c>
      <c r="V2001" s="107" t="str">
        <f t="shared" si="6219"/>
        <v/>
      </c>
      <c r="W2001" s="107" t="str">
        <f t="shared" si="6219"/>
        <v/>
      </c>
      <c r="X2001" s="107" t="str">
        <f t="shared" si="6219"/>
        <v/>
      </c>
      <c r="Y2001" s="107" t="str">
        <f t="shared" si="6219"/>
        <v/>
      </c>
      <c r="Z2001" s="107" t="str">
        <f t="shared" si="6219"/>
        <v/>
      </c>
      <c r="AA2001" s="107" t="str">
        <f t="shared" si="6219"/>
        <v/>
      </c>
      <c r="AB2001" s="107" t="str">
        <f t="shared" si="6219"/>
        <v/>
      </c>
      <c r="AC2001" s="107" t="str">
        <f t="shared" si="6219"/>
        <v/>
      </c>
      <c r="AD2001" s="107" t="str">
        <f t="shared" si="6219"/>
        <v/>
      </c>
      <c r="AE2001" s="107" t="str">
        <f t="shared" si="6219"/>
        <v/>
      </c>
      <c r="AF2001" s="107" t="str">
        <f t="shared" si="6219"/>
        <v/>
      </c>
      <c r="AG2001" s="107" t="str">
        <f t="shared" si="6219"/>
        <v/>
      </c>
      <c r="AH2001" s="107" t="str">
        <f t="shared" si="6219"/>
        <v/>
      </c>
      <c r="AI2001" s="107" t="str">
        <f t="shared" si="6219"/>
        <v/>
      </c>
    </row>
    <row r="2002" spans="1:167" hidden="1" x14ac:dyDescent="0.25">
      <c r="B2002" s="128" t="e">
        <f t="shared" si="6203"/>
        <v>#VALUE!</v>
      </c>
      <c r="C2002" s="128" t="e">
        <f t="shared" si="6203"/>
        <v>#VALUE!</v>
      </c>
      <c r="D2002" s="127">
        <f t="shared" si="6203"/>
        <v>1</v>
      </c>
      <c r="E2002" s="198"/>
      <c r="F2002" s="93"/>
      <c r="G2002" s="200"/>
      <c r="H2002"/>
      <c r="I2002"/>
      <c r="J2002"/>
      <c r="K2002" s="66"/>
      <c r="L2002" s="29" t="s">
        <v>39</v>
      </c>
      <c r="M2002" s="30" t="str">
        <f t="shared" ref="M2002" si="6220">IFERROR(_xlfn.QUARTILE.EXC($P1995:$XX1995,3),"")</f>
        <v/>
      </c>
      <c r="N2002" s="71"/>
      <c r="O2002" s="27" t="str">
        <f t="shared" ref="O2002" si="6221">"4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203"/>
        <v>#VALUE!</v>
      </c>
      <c r="C2003" s="128" t="e">
        <f t="shared" si="6203"/>
        <v>#VALUE!</v>
      </c>
      <c r="D2003" s="127">
        <f t="shared" si="6203"/>
        <v>1</v>
      </c>
      <c r="E2003" s="198"/>
      <c r="F2003" s="93"/>
      <c r="G2003" s="200"/>
      <c r="H2003" s="134">
        <f t="shared" ref="H2003" si="6222">COUNT($P2003:$XX2003)</f>
        <v>0</v>
      </c>
      <c r="I2003" s="132" t="e">
        <f t="shared" ref="I2003" si="6223">_xlfn.STDEV.P($P2002:$XX2003)/AVERAGE($P2002:$XX2003)</f>
        <v>#DIV/0!</v>
      </c>
      <c r="J2003" s="7">
        <f t="shared" ref="J2003" si="6224">IF(AND(H2003&gt;2,
OR(L1989="MÉDIA SANEADA",L1989="MEDIANA SANEADA",
AND(L1989="PREÇO ESTIMADO",NOT(AND(P1991="Orçamento",COUNTA(P1989:XX1989)=COUNTIF(P1991:XX1991,"Orçamento")))))),
ROW(),0)</f>
        <v>0</v>
      </c>
      <c r="K2003" s="66"/>
      <c r="L2003" s="29" t="s">
        <v>42</v>
      </c>
      <c r="M2003" s="30">
        <f t="shared" ref="M2003" si="6225">MIN($P1995:$XX1995)</f>
        <v>0</v>
      </c>
      <c r="N2003" s="71"/>
      <c r="O2003" s="27" t="str">
        <f t="shared" ref="O2003" si="6226">"4 RODADA"</f>
        <v>4 RODADA</v>
      </c>
      <c r="P2003" s="107" t="str">
        <f t="shared" ref="P2003:AI2003" si="6227">IF(P2001="","",IF((_xlfn.STDEV.P($P2000:$XX2001)/AVERAGE($P2000:$XX2001))&lt;=25%,P2001,IF(OR(P2001&gt;(AVERAGE($P2000:$XX2001)+_xlfn.STDEV.P($P2000:$XX2001)),P2001&lt;(AVERAGE($P2000:$XX2001)-_xlfn.STDEV.P($P2000:$XX2001))),"DESCARTADO",P2001)))</f>
        <v/>
      </c>
      <c r="Q2003" s="107" t="str">
        <f t="shared" si="6227"/>
        <v/>
      </c>
      <c r="R2003" s="107" t="str">
        <f t="shared" si="6227"/>
        <v/>
      </c>
      <c r="S2003" s="107" t="str">
        <f t="shared" si="6227"/>
        <v/>
      </c>
      <c r="T2003" s="107" t="str">
        <f t="shared" si="6227"/>
        <v/>
      </c>
      <c r="U2003" s="107" t="str">
        <f t="shared" si="6227"/>
        <v/>
      </c>
      <c r="V2003" s="107" t="str">
        <f t="shared" si="6227"/>
        <v/>
      </c>
      <c r="W2003" s="107" t="str">
        <f t="shared" si="6227"/>
        <v/>
      </c>
      <c r="X2003" s="107" t="str">
        <f t="shared" si="6227"/>
        <v/>
      </c>
      <c r="Y2003" s="107" t="str">
        <f t="shared" si="6227"/>
        <v/>
      </c>
      <c r="Z2003" s="107" t="str">
        <f t="shared" si="6227"/>
        <v/>
      </c>
      <c r="AA2003" s="107" t="str">
        <f t="shared" si="6227"/>
        <v/>
      </c>
      <c r="AB2003" s="107" t="str">
        <f t="shared" si="6227"/>
        <v/>
      </c>
      <c r="AC2003" s="107" t="str">
        <f t="shared" si="6227"/>
        <v/>
      </c>
      <c r="AD2003" s="107" t="str">
        <f t="shared" si="6227"/>
        <v/>
      </c>
      <c r="AE2003" s="107" t="str">
        <f t="shared" si="6227"/>
        <v/>
      </c>
      <c r="AF2003" s="107" t="str">
        <f t="shared" si="6227"/>
        <v/>
      </c>
      <c r="AG2003" s="107" t="str">
        <f t="shared" si="6227"/>
        <v/>
      </c>
      <c r="AH2003" s="107" t="str">
        <f t="shared" si="6227"/>
        <v/>
      </c>
      <c r="AI2003" s="107" t="str">
        <f t="shared" si="6227"/>
        <v/>
      </c>
    </row>
    <row r="2004" spans="1:167" hidden="1" x14ac:dyDescent="0.25">
      <c r="B2004" s="128" t="e">
        <f t="shared" si="6203"/>
        <v>#VALUE!</v>
      </c>
      <c r="C2004" s="128" t="e">
        <f t="shared" si="6203"/>
        <v>#VALUE!</v>
      </c>
      <c r="D2004" s="127">
        <f t="shared" si="6203"/>
        <v>1</v>
      </c>
      <c r="E2004" s="198"/>
      <c r="F2004" s="93"/>
      <c r="G2004" s="200"/>
      <c r="H2004"/>
      <c r="I2004"/>
      <c r="J2004"/>
      <c r="K2004" s="66"/>
      <c r="L2004" s="29" t="s">
        <v>40</v>
      </c>
      <c r="M2004" s="30">
        <f t="shared" ref="M2004" si="6228">MAX($P1995:$XX1995)</f>
        <v>0</v>
      </c>
      <c r="N2004" s="71"/>
      <c r="O2004" s="27" t="str">
        <f t="shared" ref="O2004" si="6229">"5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203"/>
        <v>#VALUE!</v>
      </c>
      <c r="C2005" s="128" t="e">
        <f t="shared" si="6203"/>
        <v>#VALUE!</v>
      </c>
      <c r="D2005" s="127">
        <f t="shared" si="6203"/>
        <v>1</v>
      </c>
      <c r="E2005" s="198"/>
      <c r="F2005" s="93"/>
      <c r="G2005" s="200"/>
      <c r="H2005" s="134">
        <f t="shared" ref="H2005" si="6230">COUNT($P2005:$XX2005)</f>
        <v>0</v>
      </c>
      <c r="I2005" s="132" t="e">
        <f t="shared" ref="I2005" si="6231">_xlfn.STDEV.P($P2004:$XX2005)/AVERAGE($P2004:$XX2005)</f>
        <v>#DIV/0!</v>
      </c>
      <c r="J2005" s="7">
        <f t="shared" ref="J2005" si="6232">IF(AND(H2005&gt;2,
OR(L1989="MÉDIA SANEADA",L1989="MEDIANA SANEADA",
AND(L1989="PREÇO ESTIMADO",NOT(AND(P1991="Orçamento",COUNTA(P1989:XX1989)=COUNTIF(P1991:XX1991,"Orçamento")))))),
ROW(),0)</f>
        <v>0</v>
      </c>
      <c r="K2005" s="66"/>
      <c r="N2005" s="71"/>
      <c r="O2005" s="27" t="str">
        <f t="shared" ref="O2005" si="6233">"5 RODADA"</f>
        <v>5 RODADA</v>
      </c>
      <c r="P2005" s="107" t="str">
        <f t="shared" ref="P2005:AI2005" si="6234">IF(P2003="","",IF((_xlfn.STDEV.P($P2002:$XX2003)/AVERAGE($P2002:$XX2003))&lt;=25%,P2003,IF(OR(P2003&gt;(AVERAGE($P2002:$XX2003)+_xlfn.STDEV.P($P2002:$XX2003)),P2003&lt;(AVERAGE($P2002:$XX2003)-_xlfn.STDEV.P($P2002:$XX2003))),"DESCARTADO",P2003)))</f>
        <v/>
      </c>
      <c r="Q2005" s="107" t="str">
        <f t="shared" si="6234"/>
        <v/>
      </c>
      <c r="R2005" s="107" t="str">
        <f t="shared" si="6234"/>
        <v/>
      </c>
      <c r="S2005" s="107" t="str">
        <f t="shared" si="6234"/>
        <v/>
      </c>
      <c r="T2005" s="107" t="str">
        <f t="shared" si="6234"/>
        <v/>
      </c>
      <c r="U2005" s="107" t="str">
        <f t="shared" si="6234"/>
        <v/>
      </c>
      <c r="V2005" s="107" t="str">
        <f t="shared" si="6234"/>
        <v/>
      </c>
      <c r="W2005" s="107" t="str">
        <f t="shared" si="6234"/>
        <v/>
      </c>
      <c r="X2005" s="107" t="str">
        <f t="shared" si="6234"/>
        <v/>
      </c>
      <c r="Y2005" s="107" t="str">
        <f t="shared" si="6234"/>
        <v/>
      </c>
      <c r="Z2005" s="107" t="str">
        <f t="shared" si="6234"/>
        <v/>
      </c>
      <c r="AA2005" s="107" t="str">
        <f t="shared" si="6234"/>
        <v/>
      </c>
      <c r="AB2005" s="107" t="str">
        <f t="shared" si="6234"/>
        <v/>
      </c>
      <c r="AC2005" s="107" t="str">
        <f t="shared" si="6234"/>
        <v/>
      </c>
      <c r="AD2005" s="107" t="str">
        <f t="shared" si="6234"/>
        <v/>
      </c>
      <c r="AE2005" s="107" t="str">
        <f t="shared" si="6234"/>
        <v/>
      </c>
      <c r="AF2005" s="107" t="str">
        <f t="shared" si="6234"/>
        <v/>
      </c>
      <c r="AG2005" s="107" t="str">
        <f t="shared" si="6234"/>
        <v/>
      </c>
      <c r="AH2005" s="107" t="str">
        <f t="shared" si="6234"/>
        <v/>
      </c>
      <c r="AI2005" s="107" t="str">
        <f t="shared" si="6234"/>
        <v/>
      </c>
    </row>
    <row r="2006" spans="1:167" hidden="1" x14ac:dyDescent="0.25">
      <c r="B2006" s="128" t="e">
        <f t="shared" si="6203"/>
        <v>#VALUE!</v>
      </c>
      <c r="C2006" s="128" t="e">
        <f t="shared" si="6203"/>
        <v>#VALUE!</v>
      </c>
      <c r="D2006" s="127">
        <f t="shared" si="6203"/>
        <v>1</v>
      </c>
      <c r="E2006" s="198"/>
      <c r="F2006" s="93"/>
      <c r="G2006" s="200"/>
      <c r="H2006"/>
      <c r="I2006"/>
      <c r="J2006"/>
      <c r="K2006" s="66"/>
      <c r="L2006" s="22"/>
      <c r="M2006" s="22"/>
      <c r="N2006" s="71"/>
      <c r="O2006" s="27" t="str">
        <f t="shared" ref="O2006" si="6235">"6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203"/>
        <v>#VALUE!</v>
      </c>
      <c r="C2007" s="128" t="e">
        <f t="shared" si="6203"/>
        <v>#VALUE!</v>
      </c>
      <c r="D2007" s="127">
        <f t="shared" si="6203"/>
        <v>1</v>
      </c>
      <c r="E2007" s="198"/>
      <c r="F2007" s="93"/>
      <c r="G2007" s="200"/>
      <c r="H2007" s="134">
        <f t="shared" ref="H2007" si="6236">COUNT($P2007:$XX2007)</f>
        <v>0</v>
      </c>
      <c r="I2007" s="132" t="e">
        <f t="shared" ref="I2007" si="6237">_xlfn.STDEV.P($P2006:$XX2007)/AVERAGE($P2006:$XX2007)</f>
        <v>#DIV/0!</v>
      </c>
      <c r="J2007" s="7">
        <f t="shared" ref="J2007" si="6238">IF(AND(H2007&gt;2,
OR(L1989="MÉDIA SANEADA",L1989="MEDIANA SANEADA",
AND(L1989="PREÇO ESTIMADO",NOT(AND(P1991="Orçamento",COUNTA(P1989:XX1989)=COUNTIF(P1991:XX1991,"Orçamento")))))),
ROW(),0)</f>
        <v>0</v>
      </c>
      <c r="N2007" s="71"/>
      <c r="O2007" s="27" t="str">
        <f t="shared" ref="O2007" si="6239">"6 RODADA"</f>
        <v>6 RODADA</v>
      </c>
      <c r="P2007" s="107" t="str">
        <f t="shared" ref="P2007:AI2007" si="6240">IFERROR(IF(P2005="","",IF((_xlfn.STDEV.P($P2004:$XX2005)/AVERAGE($P2004:$XX2005))&lt;=25%,P2005,IF(OR(P2005&gt;(AVERAGE($P2004:$XX2005)+_xlfn.STDEV.P($P2004:$XX2005)),P2005&lt;(AVERAGE($P2004:$XX2005)-_xlfn.STDEV.P($P2004:$XX2005))),"DESCARTADO",P2005))),)</f>
        <v/>
      </c>
      <c r="Q2007" s="107" t="str">
        <f t="shared" si="6240"/>
        <v/>
      </c>
      <c r="R2007" s="107" t="str">
        <f t="shared" si="6240"/>
        <v/>
      </c>
      <c r="S2007" s="107" t="str">
        <f t="shared" si="6240"/>
        <v/>
      </c>
      <c r="T2007" s="107" t="str">
        <f t="shared" si="6240"/>
        <v/>
      </c>
      <c r="U2007" s="107" t="str">
        <f t="shared" si="6240"/>
        <v/>
      </c>
      <c r="V2007" s="107" t="str">
        <f t="shared" si="6240"/>
        <v/>
      </c>
      <c r="W2007" s="107" t="str">
        <f t="shared" si="6240"/>
        <v/>
      </c>
      <c r="X2007" s="107" t="str">
        <f t="shared" si="6240"/>
        <v/>
      </c>
      <c r="Y2007" s="107" t="str">
        <f t="shared" si="6240"/>
        <v/>
      </c>
      <c r="Z2007" s="107" t="str">
        <f t="shared" si="6240"/>
        <v/>
      </c>
      <c r="AA2007" s="107" t="str">
        <f t="shared" si="6240"/>
        <v/>
      </c>
      <c r="AB2007" s="107" t="str">
        <f t="shared" si="6240"/>
        <v/>
      </c>
      <c r="AC2007" s="107" t="str">
        <f t="shared" si="6240"/>
        <v/>
      </c>
      <c r="AD2007" s="107" t="str">
        <f t="shared" si="6240"/>
        <v/>
      </c>
      <c r="AE2007" s="107" t="str">
        <f t="shared" si="6240"/>
        <v/>
      </c>
      <c r="AF2007" s="107" t="str">
        <f t="shared" si="6240"/>
        <v/>
      </c>
      <c r="AG2007" s="107" t="str">
        <f t="shared" si="6240"/>
        <v/>
      </c>
      <c r="AH2007" s="107" t="str">
        <f t="shared" si="6240"/>
        <v/>
      </c>
      <c r="AI2007" s="107" t="str">
        <f t="shared" si="6240"/>
        <v/>
      </c>
    </row>
    <row r="2008" spans="1:167" x14ac:dyDescent="0.25">
      <c r="B2008" s="128" t="e">
        <f t="shared" si="6203"/>
        <v>#VALUE!</v>
      </c>
      <c r="C2008" s="128" t="e">
        <f t="shared" si="6203"/>
        <v>#VALUE!</v>
      </c>
      <c r="D2008" s="127">
        <f t="shared" si="6203"/>
        <v>1</v>
      </c>
      <c r="E2008" s="198"/>
      <c r="F2008" s="136"/>
      <c r="G2008" s="200"/>
      <c r="H2008" s="203"/>
      <c r="I2008" s="203"/>
      <c r="J2008" s="204"/>
      <c r="K2008" s="67"/>
      <c r="L2008" s="1" t="s">
        <v>43</v>
      </c>
      <c r="M2008" s="144" t="str">
        <f t="shared" ref="M2008" si="6241">IFERROR(ROUND(M1989*M1991,2),"")</f>
        <v/>
      </c>
      <c r="O2008" s="27" t="s">
        <v>363</v>
      </c>
      <c r="P2008" s="107" t="str">
        <f t="shared" ref="P2008:R2008" si="6242">INDEX(P1995:P2007,MATCH(MAX($J1995:$J2007),$J1995:$J2007,0))</f>
        <v/>
      </c>
      <c r="Q2008" s="107" t="str">
        <f t="shared" si="6242"/>
        <v/>
      </c>
      <c r="R2008" s="107" t="str">
        <f t="shared" si="6242"/>
        <v/>
      </c>
      <c r="S2008" s="107" t="str">
        <f t="shared" si="6173"/>
        <v/>
      </c>
      <c r="T2008" s="107" t="str">
        <f t="shared" si="6173"/>
        <v/>
      </c>
      <c r="U2008" s="107" t="str">
        <f t="shared" si="6173"/>
        <v/>
      </c>
      <c r="V2008" s="107" t="str">
        <f t="shared" si="6173"/>
        <v/>
      </c>
      <c r="W2008" s="107" t="str">
        <f t="shared" si="6173"/>
        <v/>
      </c>
      <c r="X2008" s="107" t="str">
        <f t="shared" si="6173"/>
        <v/>
      </c>
      <c r="Y2008" s="107" t="str">
        <f t="shared" si="6173"/>
        <v/>
      </c>
      <c r="Z2008" s="107" t="str">
        <f t="shared" si="6173"/>
        <v/>
      </c>
      <c r="AA2008" s="107" t="str">
        <f t="shared" si="6173"/>
        <v/>
      </c>
      <c r="AB2008" s="107" t="str">
        <f t="shared" si="6173"/>
        <v/>
      </c>
      <c r="AC2008" s="107" t="str">
        <f t="shared" si="6173"/>
        <v/>
      </c>
      <c r="AD2008" s="107" t="str">
        <f t="shared" si="6173"/>
        <v/>
      </c>
      <c r="AE2008" s="107" t="str">
        <f t="shared" si="6173"/>
        <v/>
      </c>
      <c r="AF2008" s="107" t="str">
        <f t="shared" si="6173"/>
        <v/>
      </c>
      <c r="AG2008" s="107" t="str">
        <f t="shared" si="6173"/>
        <v/>
      </c>
      <c r="AH2008" s="107" t="str">
        <f t="shared" si="6173"/>
        <v/>
      </c>
      <c r="AI2008" s="107" t="str">
        <f t="shared" si="6173"/>
        <v/>
      </c>
    </row>
    <row r="2010" spans="1:167" s="117" customFormat="1" ht="15" customHeight="1" x14ac:dyDescent="0.25">
      <c r="A2010" s="120"/>
      <c r="B2010" s="127" t="e">
        <f t="shared" ref="B2010" si="6243">LARGE(IFERROR(IF(B2008+1&gt;$H$8,"",B2008+1),""),1)</f>
        <v>#VALUE!</v>
      </c>
      <c r="C2010" s="127" t="e">
        <f>IF(_xlfn.ISFORMULA(E2014),MAX(INDEX('BASE FORMAÇÃO'!A:A,B2010+1),1),E2014)</f>
        <v>#VALUE!</v>
      </c>
      <c r="D2010" s="127">
        <f t="shared" ref="D2010" si="6244">IFERROR(IF(C2010=C2000,D2000+1,1),1)</f>
        <v>1</v>
      </c>
      <c r="E2010" s="38" t="s">
        <v>9</v>
      </c>
      <c r="F2010" s="73"/>
      <c r="G2010" s="38" t="s">
        <v>15</v>
      </c>
      <c r="H2010" s="135" t="e">
        <f>INDEX('BASE FORMAÇÃO'!B:B,B2010+1)</f>
        <v>#VALUE!</v>
      </c>
      <c r="I2010" s="143" t="s">
        <v>16</v>
      </c>
      <c r="J2010" s="6" t="e">
        <f>INDEX('BASE FORMAÇÃO'!K:K,B2010+1)</f>
        <v>#VALUE!</v>
      </c>
      <c r="K2010" s="65"/>
      <c r="L2010" s="182" t="s">
        <v>10</v>
      </c>
      <c r="M2010" s="184" t="str">
        <f t="shared" ref="M2010" si="6245">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46">B2010</f>
        <v>#VALUE!</v>
      </c>
      <c r="C2011" s="128" t="e">
        <f t="shared" si="6246"/>
        <v>#VALUE!</v>
      </c>
      <c r="D2011" s="127">
        <f t="shared" si="6246"/>
        <v>1</v>
      </c>
      <c r="E2011" s="186">
        <f t="shared" ref="E2011" si="6247">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8">B2011</f>
        <v>#VALUE!</v>
      </c>
      <c r="C2012" s="128" t="e">
        <f t="shared" si="6248"/>
        <v>#VALUE!</v>
      </c>
      <c r="D2012" s="127">
        <f t="shared" si="6248"/>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9">B2012</f>
        <v>#VALUE!</v>
      </c>
      <c r="C2013" s="128" t="e">
        <f t="shared" si="6249"/>
        <v>#VALUE!</v>
      </c>
      <c r="D2013" s="127">
        <f t="shared" si="6203"/>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50">B2012</f>
        <v>#VALUE!</v>
      </c>
      <c r="C2014" s="128" t="e">
        <f t="shared" si="6250"/>
        <v>#VALUE!</v>
      </c>
      <c r="D2014" s="127">
        <f t="shared" ref="D2014:D2077" si="6251">D2013</f>
        <v>1</v>
      </c>
      <c r="E2014" s="197" t="e">
        <f t="shared" ref="E2014" si="6252">C2010</f>
        <v>#VALUE!</v>
      </c>
      <c r="F2014" s="93"/>
      <c r="G2014" s="199" t="s">
        <v>304</v>
      </c>
      <c r="H2014" s="201"/>
      <c r="I2014" s="202"/>
      <c r="J2014" s="202"/>
      <c r="K2014" s="67"/>
      <c r="L2014" s="28" t="s">
        <v>303</v>
      </c>
      <c r="M2014" s="133" t="str">
        <f t="shared" ref="M2014" si="6253">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54">B2014</f>
        <v>#VALUE!</v>
      </c>
      <c r="C2015" s="128" t="e">
        <f t="shared" ref="C2015" si="6255">C2014</f>
        <v>#VALUE!</v>
      </c>
      <c r="D2015" s="127">
        <f t="shared" si="6251"/>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56">B2015</f>
        <v>#VALUE!</v>
      </c>
      <c r="C2016" s="128" t="e">
        <f t="shared" si="6256"/>
        <v>#VALUE!</v>
      </c>
      <c r="D2016" s="127">
        <f t="shared" si="6251"/>
        <v>1</v>
      </c>
      <c r="E2016" s="198"/>
      <c r="F2016" s="93"/>
      <c r="G2016" s="200"/>
      <c r="H2016" s="134">
        <f t="shared" ref="H2016" si="6257">COUNT($P2016:$XX2016)</f>
        <v>0</v>
      </c>
      <c r="I2016" s="132" t="e">
        <f t="shared" ref="I2016" si="6258">_xlfn.STDEV.P($P2015:$XX2016)/AVERAGE($P2015:$XX2016)</f>
        <v>#DIV/0!</v>
      </c>
      <c r="J2016" s="7">
        <f>ROW()</f>
        <v>2016</v>
      </c>
      <c r="K2016" s="67"/>
      <c r="L2016" s="29" t="s">
        <v>10</v>
      </c>
      <c r="M2016" s="30" t="str">
        <f t="shared" ref="M2016" si="6259">IFERROR(
IF(COUNTA(P2010:AI2010)=COUNTIF(P2012:XX2012,"Orçamento"),MIN(M2021,M2018),
IF(M2019&lt;&gt;"",M2019,
IF(M2020&lt;&gt;"",M2020,
M2018
))),"")</f>
        <v/>
      </c>
      <c r="N2016" s="71"/>
      <c r="O2016" s="27" t="s">
        <v>376</v>
      </c>
      <c r="P2016" s="106" t="str">
        <f t="shared" ref="P2016:AI2016" si="6260">IFERROR(IF(P2014="",
            "",
            IF(COUNT($P2014:$XX2014)&lt;=4,
               P2014,
               IF(OR(P2014&gt;(QUARTILE($P2014:$XX2014,3)+(QUARTILE($P2014:$XX2014,3)-QUARTILE($P2014:$XX2014,1))),
                     P2014&lt;(QUARTILE($P2014:$XX2014,1)-(QUARTILE($P2014:$XX2014,3)-QUARTILE($P2014:$XX2014,1)))
                  ),
               "DESCARTADO",P2014)
             )
  ),P2014)</f>
        <v/>
      </c>
      <c r="Q2016" s="106" t="str">
        <f t="shared" si="6260"/>
        <v/>
      </c>
      <c r="R2016" s="106" t="str">
        <f t="shared" si="6260"/>
        <v/>
      </c>
      <c r="S2016" s="106" t="str">
        <f t="shared" si="6260"/>
        <v/>
      </c>
      <c r="T2016" s="106" t="str">
        <f t="shared" si="6260"/>
        <v/>
      </c>
      <c r="U2016" s="106" t="str">
        <f t="shared" si="6260"/>
        <v/>
      </c>
      <c r="V2016" s="106" t="str">
        <f t="shared" si="6260"/>
        <v/>
      </c>
      <c r="W2016" s="106" t="str">
        <f t="shared" si="6260"/>
        <v/>
      </c>
      <c r="X2016" s="106" t="str">
        <f t="shared" si="6260"/>
        <v/>
      </c>
      <c r="Y2016" s="106" t="str">
        <f t="shared" si="6260"/>
        <v/>
      </c>
      <c r="Z2016" s="106" t="str">
        <f t="shared" si="6260"/>
        <v/>
      </c>
      <c r="AA2016" s="106" t="str">
        <f t="shared" si="6260"/>
        <v/>
      </c>
      <c r="AB2016" s="106" t="str">
        <f t="shared" si="6260"/>
        <v/>
      </c>
      <c r="AC2016" s="106" t="str">
        <f t="shared" si="6260"/>
        <v/>
      </c>
      <c r="AD2016" s="106" t="str">
        <f t="shared" si="6260"/>
        <v/>
      </c>
      <c r="AE2016" s="106" t="str">
        <f t="shared" si="6260"/>
        <v/>
      </c>
      <c r="AF2016" s="106" t="str">
        <f t="shared" si="6260"/>
        <v/>
      </c>
      <c r="AG2016" s="106" t="str">
        <f t="shared" si="6260"/>
        <v/>
      </c>
      <c r="AH2016" s="106" t="str">
        <f t="shared" si="6260"/>
        <v/>
      </c>
      <c r="AI2016" s="106" t="str">
        <f t="shared" si="6260"/>
        <v/>
      </c>
    </row>
    <row r="2017" spans="1:167" hidden="1" x14ac:dyDescent="0.25">
      <c r="B2017" s="128" t="e">
        <f t="shared" ref="B2017:B2071" si="6261">B2016</f>
        <v>#VALUE!</v>
      </c>
      <c r="C2017" s="128" t="e">
        <f t="shared" ref="C2017:C2071" si="6262">C2016</f>
        <v>#VALUE!</v>
      </c>
      <c r="D2017" s="127">
        <f t="shared" si="6251"/>
        <v>1</v>
      </c>
      <c r="E2017" s="198"/>
      <c r="F2017" s="93"/>
      <c r="G2017" s="200"/>
      <c r="H2017"/>
      <c r="I2017"/>
      <c r="J2017"/>
      <c r="K2017" s="66"/>
      <c r="L2017" s="29" t="s">
        <v>360</v>
      </c>
      <c r="M2017" s="30" t="e">
        <f t="shared" ref="M2017" si="6263">AVERAGE($P2016:$XX2016)</f>
        <v>#DIV/0!</v>
      </c>
      <c r="N2017" s="71"/>
      <c r="O2017" s="27" t="str">
        <f t="shared" ref="O2017" si="6264">"1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261"/>
        <v>#VALUE!</v>
      </c>
      <c r="C2018" s="128" t="e">
        <f t="shared" si="6262"/>
        <v>#VALUE!</v>
      </c>
      <c r="D2018" s="127">
        <f t="shared" si="6251"/>
        <v>1</v>
      </c>
      <c r="E2018" s="198"/>
      <c r="F2018" s="93"/>
      <c r="G2018" s="200"/>
      <c r="H2018" s="134">
        <f t="shared" ref="H2018" si="6265">COUNT($P2018:$XX2018)</f>
        <v>0</v>
      </c>
      <c r="I2018" s="132" t="e">
        <f t="shared" ref="I2018" si="6266">_xlfn.STDEV.P($P2017:$XX2018)/AVERAGE($P2017:$XX2018)</f>
        <v>#DIV/0!</v>
      </c>
      <c r="J2018" s="7">
        <f t="shared" ref="J2018" si="6267">IF(AND(H2018&gt;2,
OR(L2010="MÉDIA SANEADA",L2010="MEDIANA SANEADA",
AND(L2010="PREÇO ESTIMADO",NOT(AND(P2012="Orçamento",COUNTA(P2010:XX2010)=COUNTIF(P2012:XX2012,"Orçamento")))))),
ROW(),0)</f>
        <v>0</v>
      </c>
      <c r="K2018" s="66"/>
      <c r="L2018" s="29" t="s">
        <v>361</v>
      </c>
      <c r="M2018" s="30" t="e">
        <f t="shared" ref="M2018" si="6268">MEDIAN($P2016:$XX2016)</f>
        <v>#NUM!</v>
      </c>
      <c r="N2018" s="71"/>
      <c r="O2018" s="27" t="str">
        <f t="shared" ref="O2018" si="6269">"1 RODADA"</f>
        <v>1 RODADA</v>
      </c>
      <c r="P2018" s="107" t="str">
        <f t="shared" ref="P2018:AI2018" si="6270">IF(P2016="","",IF((_xlfn.STDEV.P($P2015:$XX2016)/AVERAGE($P2015:$XX2016))&lt;=25%,P2016,IF(OR(P2016&gt;(AVERAGE($P2015:$XX2016)+_xlfn.STDEV.P($P2015:$XX2016)),P2016&lt;(AVERAGE($P2015:$XX2016)-_xlfn.STDEV.P($P2015:$XX2016))),"DESCARTADO",P2016)))</f>
        <v/>
      </c>
      <c r="Q2018" s="107" t="str">
        <f t="shared" si="6270"/>
        <v/>
      </c>
      <c r="R2018" s="107" t="str">
        <f t="shared" si="6270"/>
        <v/>
      </c>
      <c r="S2018" s="107" t="str">
        <f t="shared" si="6270"/>
        <v/>
      </c>
      <c r="T2018" s="107" t="str">
        <f t="shared" si="6270"/>
        <v/>
      </c>
      <c r="U2018" s="107" t="str">
        <f t="shared" si="6270"/>
        <v/>
      </c>
      <c r="V2018" s="107" t="str">
        <f t="shared" si="6270"/>
        <v/>
      </c>
      <c r="W2018" s="107" t="str">
        <f t="shared" si="6270"/>
        <v/>
      </c>
      <c r="X2018" s="107" t="str">
        <f t="shared" si="6270"/>
        <v/>
      </c>
      <c r="Y2018" s="107" t="str">
        <f t="shared" si="6270"/>
        <v/>
      </c>
      <c r="Z2018" s="107" t="str">
        <f t="shared" si="6270"/>
        <v/>
      </c>
      <c r="AA2018" s="107" t="str">
        <f t="shared" si="6270"/>
        <v/>
      </c>
      <c r="AB2018" s="107" t="str">
        <f t="shared" si="6270"/>
        <v/>
      </c>
      <c r="AC2018" s="107" t="str">
        <f t="shared" si="6270"/>
        <v/>
      </c>
      <c r="AD2018" s="107" t="str">
        <f t="shared" si="6270"/>
        <v/>
      </c>
      <c r="AE2018" s="107" t="str">
        <f t="shared" si="6270"/>
        <v/>
      </c>
      <c r="AF2018" s="107" t="str">
        <f t="shared" si="6270"/>
        <v/>
      </c>
      <c r="AG2018" s="107" t="str">
        <f t="shared" si="6270"/>
        <v/>
      </c>
      <c r="AH2018" s="107" t="str">
        <f t="shared" si="6270"/>
        <v/>
      </c>
      <c r="AI2018" s="107" t="str">
        <f t="shared" si="6270"/>
        <v/>
      </c>
    </row>
    <row r="2019" spans="1:167" hidden="1" x14ac:dyDescent="0.25">
      <c r="B2019" s="128" t="e">
        <f t="shared" si="6261"/>
        <v>#VALUE!</v>
      </c>
      <c r="C2019" s="128" t="e">
        <f t="shared" si="6262"/>
        <v>#VALUE!</v>
      </c>
      <c r="D2019" s="127">
        <f t="shared" si="6251"/>
        <v>1</v>
      </c>
      <c r="E2019" s="198"/>
      <c r="F2019" s="93"/>
      <c r="G2019" s="200"/>
      <c r="H2019"/>
      <c r="I2019"/>
      <c r="J2019"/>
      <c r="L2019" s="29" t="s">
        <v>38</v>
      </c>
      <c r="M2019" s="30" t="str">
        <f t="shared" ref="M2019" si="6271">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72">"2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261"/>
        <v>#VALUE!</v>
      </c>
      <c r="C2020" s="128" t="e">
        <f t="shared" si="6262"/>
        <v>#VALUE!</v>
      </c>
      <c r="D2020" s="127">
        <f t="shared" si="6251"/>
        <v>1</v>
      </c>
      <c r="E2020" s="198"/>
      <c r="F2020" s="93"/>
      <c r="G2020" s="200"/>
      <c r="H2020" s="134">
        <f t="shared" ref="H2020" si="6273">COUNT($P2020:$XX2020)</f>
        <v>0</v>
      </c>
      <c r="I2020" s="132" t="e">
        <f t="shared" ref="I2020" si="6274">_xlfn.STDEV.P($P2019:$XX2020)/AVERAGE($P2019:$XX2020)</f>
        <v>#DIV/0!</v>
      </c>
      <c r="J2020" s="7">
        <f t="shared" ref="J2020" si="6275">IF(AND(H2020&gt;2,
OR(L2010="MÉDIA SANEADA",L2010="MEDIANA SANEADA",
AND(L2010="PREÇO ESTIMADO",NOT(AND(P2012="Orçamento",COUNTA(P2010:XX2010)=COUNTIF(P2012:XX2012,"Orçamento")))))),
ROW(),0)</f>
        <v>0</v>
      </c>
      <c r="K2020" s="66"/>
      <c r="L2020" s="29" t="s">
        <v>362</v>
      </c>
      <c r="M2020" s="30" t="e">
        <f t="shared" ref="M2020" si="6276" xml:space="preserve">
IF(H2018&gt;2,MEDIAN(P2017:XX2018),
IF(H2020&gt;2,MEDIAN(P2019:XX2020),
IF(H2022&gt;2,MEDIAN(P2021:XX2022),
IF(H2024&gt;2,MEDIAN(P2023:XX2024),
IF(H2026&gt;2,MEDIAN(P2025:XX2026),
IF(H2028&gt;2,MEDIAN(P2027:XX2028),
MEDIAN(P2015:XX2016)))))))</f>
        <v>#NUM!</v>
      </c>
      <c r="N2020" s="71"/>
      <c r="O2020" s="27" t="str">
        <f t="shared" ref="O2020" si="6277">"2 RODADA"</f>
        <v>2 RODADA</v>
      </c>
      <c r="P2020" s="107" t="str">
        <f t="shared" ref="P2020:AI2020" si="6278">IF(P2018="","",IF((_xlfn.STDEV.P($P2017:$XX2018)/AVERAGE($P2017:$XX2018))&lt;=25%,P2018,IF(OR(P2018&gt;(AVERAGE($P2017:$XX2018)+_xlfn.STDEV.P($P2017:$XX2018)),P2018&lt;(AVERAGE($P2017:$XX2018)-_xlfn.STDEV.P($P2017:$XX2018))),"DESCARTADO",P2018)))</f>
        <v/>
      </c>
      <c r="Q2020" s="107" t="str">
        <f t="shared" si="6278"/>
        <v/>
      </c>
      <c r="R2020" s="107" t="str">
        <f t="shared" si="6278"/>
        <v/>
      </c>
      <c r="S2020" s="107" t="str">
        <f t="shared" si="6278"/>
        <v/>
      </c>
      <c r="T2020" s="107" t="str">
        <f t="shared" si="6278"/>
        <v/>
      </c>
      <c r="U2020" s="107" t="str">
        <f t="shared" si="6278"/>
        <v/>
      </c>
      <c r="V2020" s="107" t="str">
        <f t="shared" si="6278"/>
        <v/>
      </c>
      <c r="W2020" s="107" t="str">
        <f t="shared" si="6278"/>
        <v/>
      </c>
      <c r="X2020" s="107" t="str">
        <f t="shared" si="6278"/>
        <v/>
      </c>
      <c r="Y2020" s="107" t="str">
        <f t="shared" si="6278"/>
        <v/>
      </c>
      <c r="Z2020" s="107" t="str">
        <f t="shared" si="6278"/>
        <v/>
      </c>
      <c r="AA2020" s="107" t="str">
        <f t="shared" si="6278"/>
        <v/>
      </c>
      <c r="AB2020" s="107" t="str">
        <f t="shared" si="6278"/>
        <v/>
      </c>
      <c r="AC2020" s="107" t="str">
        <f t="shared" si="6278"/>
        <v/>
      </c>
      <c r="AD2020" s="107" t="str">
        <f t="shared" si="6278"/>
        <v/>
      </c>
      <c r="AE2020" s="107" t="str">
        <f t="shared" si="6278"/>
        <v/>
      </c>
      <c r="AF2020" s="107" t="str">
        <f t="shared" si="6278"/>
        <v/>
      </c>
      <c r="AG2020" s="107" t="str">
        <f t="shared" si="6278"/>
        <v/>
      </c>
      <c r="AH2020" s="107" t="str">
        <f t="shared" si="6278"/>
        <v/>
      </c>
      <c r="AI2020" s="107" t="str">
        <f t="shared" si="6278"/>
        <v/>
      </c>
    </row>
    <row r="2021" spans="1:167" hidden="1" x14ac:dyDescent="0.25">
      <c r="B2021" s="128" t="e">
        <f t="shared" si="6261"/>
        <v>#VALUE!</v>
      </c>
      <c r="C2021" s="128" t="e">
        <f t="shared" si="6262"/>
        <v>#VALUE!</v>
      </c>
      <c r="D2021" s="127">
        <f t="shared" si="6251"/>
        <v>1</v>
      </c>
      <c r="E2021" s="198"/>
      <c r="F2021" s="93"/>
      <c r="G2021" s="200"/>
      <c r="H2021"/>
      <c r="I2021"/>
      <c r="J2021"/>
      <c r="K2021" s="66"/>
      <c r="L2021" s="29" t="s">
        <v>359</v>
      </c>
      <c r="M2021" s="30" t="e">
        <f t="shared" ref="M2021" si="6279">HARMEAN($P2015:$XX2016)</f>
        <v>#N/A</v>
      </c>
      <c r="N2021" s="71"/>
      <c r="O2021" s="27" t="str">
        <f t="shared" ref="O2021" si="6280">"3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261"/>
        <v>#VALUE!</v>
      </c>
      <c r="C2022" s="128" t="e">
        <f t="shared" si="6262"/>
        <v>#VALUE!</v>
      </c>
      <c r="D2022" s="127">
        <f t="shared" si="6251"/>
        <v>1</v>
      </c>
      <c r="E2022" s="198"/>
      <c r="F2022" s="93"/>
      <c r="G2022" s="200"/>
      <c r="H2022" s="134">
        <f t="shared" ref="H2022" si="6281">COUNT($P2022:$XX2022)</f>
        <v>0</v>
      </c>
      <c r="I2022" s="132" t="e">
        <f t="shared" ref="I2022" si="6282">_xlfn.STDEV.P($P2021:$XX2022)/AVERAGE($P2021:$XX2022)</f>
        <v>#DIV/0!</v>
      </c>
      <c r="J2022" s="7">
        <f t="shared" ref="J2022" si="6283">IF(AND(H2022&gt;2,
OR(L2010="MÉDIA SANEADA",L2010="MEDIANA SANEADA",
AND(L2010="PREÇO ESTIMADO",NOT(AND(P2012="Orçamento",COUNTA(P2010:XX2010)=COUNTIF(P2012:XX2012,"Orçamento")))))),
ROW(),0)</f>
        <v>0</v>
      </c>
      <c r="K2022" s="66"/>
      <c r="L2022" s="29" t="s">
        <v>41</v>
      </c>
      <c r="M2022" s="30" t="str">
        <f t="shared" ref="M2022" si="6284">IFERROR(_xlfn.QUARTILE.EXC($P2016:$XX2016,1),"")</f>
        <v/>
      </c>
      <c r="N2022" s="71"/>
      <c r="O2022" s="27" t="str">
        <f t="shared" ref="O2022" si="6285">"3 RODADA"</f>
        <v>3 RODADA</v>
      </c>
      <c r="P2022" s="107" t="str">
        <f t="shared" ref="P2022:AI2022" si="6286">IF(P2020="","",IF((_xlfn.STDEV.P($P2019:$XX2020)/AVERAGE($P2019:$XX2020))&lt;=25%,P2020,IF(OR(P2020&gt;(AVERAGE($P2019:$XX2020)+_xlfn.STDEV.P($P2019:$XX2020)),P2020&lt;(AVERAGE($P2019:$XX2020)-_xlfn.STDEV.P($P2019:$XX2020))),"DESCARTADO",P2020)))</f>
        <v/>
      </c>
      <c r="Q2022" s="107" t="str">
        <f t="shared" si="6286"/>
        <v/>
      </c>
      <c r="R2022" s="107" t="str">
        <f t="shared" si="6286"/>
        <v/>
      </c>
      <c r="S2022" s="107" t="str">
        <f t="shared" si="6286"/>
        <v/>
      </c>
      <c r="T2022" s="107" t="str">
        <f t="shared" si="6286"/>
        <v/>
      </c>
      <c r="U2022" s="107" t="str">
        <f t="shared" si="6286"/>
        <v/>
      </c>
      <c r="V2022" s="107" t="str">
        <f t="shared" si="6286"/>
        <v/>
      </c>
      <c r="W2022" s="107" t="str">
        <f t="shared" si="6286"/>
        <v/>
      </c>
      <c r="X2022" s="107" t="str">
        <f t="shared" si="6286"/>
        <v/>
      </c>
      <c r="Y2022" s="107" t="str">
        <f t="shared" si="6286"/>
        <v/>
      </c>
      <c r="Z2022" s="107" t="str">
        <f t="shared" si="6286"/>
        <v/>
      </c>
      <c r="AA2022" s="107" t="str">
        <f t="shared" si="6286"/>
        <v/>
      </c>
      <c r="AB2022" s="107" t="str">
        <f t="shared" si="6286"/>
        <v/>
      </c>
      <c r="AC2022" s="107" t="str">
        <f t="shared" si="6286"/>
        <v/>
      </c>
      <c r="AD2022" s="107" t="str">
        <f t="shared" si="6286"/>
        <v/>
      </c>
      <c r="AE2022" s="107" t="str">
        <f t="shared" si="6286"/>
        <v/>
      </c>
      <c r="AF2022" s="107" t="str">
        <f t="shared" si="6286"/>
        <v/>
      </c>
      <c r="AG2022" s="107" t="str">
        <f t="shared" si="6286"/>
        <v/>
      </c>
      <c r="AH2022" s="107" t="str">
        <f t="shared" si="6286"/>
        <v/>
      </c>
      <c r="AI2022" s="107" t="str">
        <f t="shared" si="6286"/>
        <v/>
      </c>
    </row>
    <row r="2023" spans="1:167" hidden="1" x14ac:dyDescent="0.25">
      <c r="B2023" s="128" t="e">
        <f t="shared" si="6261"/>
        <v>#VALUE!</v>
      </c>
      <c r="C2023" s="128" t="e">
        <f t="shared" si="6262"/>
        <v>#VALUE!</v>
      </c>
      <c r="D2023" s="127">
        <f t="shared" si="6251"/>
        <v>1</v>
      </c>
      <c r="E2023" s="198"/>
      <c r="F2023" s="93"/>
      <c r="G2023" s="200"/>
      <c r="H2023"/>
      <c r="I2023"/>
      <c r="J2023"/>
      <c r="K2023" s="66"/>
      <c r="L2023" s="29" t="s">
        <v>39</v>
      </c>
      <c r="M2023" s="30" t="str">
        <f t="shared" ref="M2023" si="6287">IFERROR(_xlfn.QUARTILE.EXC($P2016:$XX2016,3),"")</f>
        <v/>
      </c>
      <c r="N2023" s="71"/>
      <c r="O2023" s="27" t="str">
        <f t="shared" ref="O2023" si="6288">"4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261"/>
        <v>#VALUE!</v>
      </c>
      <c r="C2024" s="128" t="e">
        <f t="shared" si="6262"/>
        <v>#VALUE!</v>
      </c>
      <c r="D2024" s="127">
        <f t="shared" si="6251"/>
        <v>1</v>
      </c>
      <c r="E2024" s="198"/>
      <c r="F2024" s="93"/>
      <c r="G2024" s="200"/>
      <c r="H2024" s="134">
        <f t="shared" ref="H2024" si="6289">COUNT($P2024:$XX2024)</f>
        <v>0</v>
      </c>
      <c r="I2024" s="132" t="e">
        <f t="shared" ref="I2024" si="6290">_xlfn.STDEV.P($P2023:$XX2024)/AVERAGE($P2023:$XX2024)</f>
        <v>#DIV/0!</v>
      </c>
      <c r="J2024" s="7">
        <f t="shared" ref="J2024" si="6291">IF(AND(H2024&gt;2,
OR(L2010="MÉDIA SANEADA",L2010="MEDIANA SANEADA",
AND(L2010="PREÇO ESTIMADO",NOT(AND(P2012="Orçamento",COUNTA(P2010:XX2010)=COUNTIF(P2012:XX2012,"Orçamento")))))),
ROW(),0)</f>
        <v>0</v>
      </c>
      <c r="K2024" s="66"/>
      <c r="L2024" s="29" t="s">
        <v>42</v>
      </c>
      <c r="M2024" s="30">
        <f t="shared" ref="M2024" si="6292">MIN($P2016:$XX2016)</f>
        <v>0</v>
      </c>
      <c r="N2024" s="71"/>
      <c r="O2024" s="27" t="str">
        <f t="shared" ref="O2024" si="6293">"4 RODADA"</f>
        <v>4 RODADA</v>
      </c>
      <c r="P2024" s="107" t="str">
        <f t="shared" ref="P2024:AI2024" si="6294">IF(P2022="","",IF((_xlfn.STDEV.P($P2021:$XX2022)/AVERAGE($P2021:$XX2022))&lt;=25%,P2022,IF(OR(P2022&gt;(AVERAGE($P2021:$XX2022)+_xlfn.STDEV.P($P2021:$XX2022)),P2022&lt;(AVERAGE($P2021:$XX2022)-_xlfn.STDEV.P($P2021:$XX2022))),"DESCARTADO",P2022)))</f>
        <v/>
      </c>
      <c r="Q2024" s="107" t="str">
        <f t="shared" si="6294"/>
        <v/>
      </c>
      <c r="R2024" s="107" t="str">
        <f t="shared" si="6294"/>
        <v/>
      </c>
      <c r="S2024" s="107" t="str">
        <f t="shared" si="6294"/>
        <v/>
      </c>
      <c r="T2024" s="107" t="str">
        <f t="shared" si="6294"/>
        <v/>
      </c>
      <c r="U2024" s="107" t="str">
        <f t="shared" si="6294"/>
        <v/>
      </c>
      <c r="V2024" s="107" t="str">
        <f t="shared" si="6294"/>
        <v/>
      </c>
      <c r="W2024" s="107" t="str">
        <f t="shared" si="6294"/>
        <v/>
      </c>
      <c r="X2024" s="107" t="str">
        <f t="shared" si="6294"/>
        <v/>
      </c>
      <c r="Y2024" s="107" t="str">
        <f t="shared" si="6294"/>
        <v/>
      </c>
      <c r="Z2024" s="107" t="str">
        <f t="shared" si="6294"/>
        <v/>
      </c>
      <c r="AA2024" s="107" t="str">
        <f t="shared" si="6294"/>
        <v/>
      </c>
      <c r="AB2024" s="107" t="str">
        <f t="shared" si="6294"/>
        <v/>
      </c>
      <c r="AC2024" s="107" t="str">
        <f t="shared" si="6294"/>
        <v/>
      </c>
      <c r="AD2024" s="107" t="str">
        <f t="shared" si="6294"/>
        <v/>
      </c>
      <c r="AE2024" s="107" t="str">
        <f t="shared" si="6294"/>
        <v/>
      </c>
      <c r="AF2024" s="107" t="str">
        <f t="shared" si="6294"/>
        <v/>
      </c>
      <c r="AG2024" s="107" t="str">
        <f t="shared" si="6294"/>
        <v/>
      </c>
      <c r="AH2024" s="107" t="str">
        <f t="shared" si="6294"/>
        <v/>
      </c>
      <c r="AI2024" s="107" t="str">
        <f t="shared" si="6294"/>
        <v/>
      </c>
    </row>
    <row r="2025" spans="1:167" hidden="1" x14ac:dyDescent="0.25">
      <c r="B2025" s="128" t="e">
        <f t="shared" si="6261"/>
        <v>#VALUE!</v>
      </c>
      <c r="C2025" s="128" t="e">
        <f t="shared" si="6262"/>
        <v>#VALUE!</v>
      </c>
      <c r="D2025" s="127">
        <f t="shared" si="6251"/>
        <v>1</v>
      </c>
      <c r="E2025" s="198"/>
      <c r="F2025" s="93"/>
      <c r="G2025" s="200"/>
      <c r="H2025"/>
      <c r="I2025"/>
      <c r="J2025"/>
      <c r="K2025" s="66"/>
      <c r="L2025" s="29" t="s">
        <v>40</v>
      </c>
      <c r="M2025" s="30">
        <f t="shared" ref="M2025" si="6295">MAX($P2016:$XX2016)</f>
        <v>0</v>
      </c>
      <c r="N2025" s="71"/>
      <c r="O2025" s="27" t="str">
        <f t="shared" ref="O2025" si="6296">"5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261"/>
        <v>#VALUE!</v>
      </c>
      <c r="C2026" s="128" t="e">
        <f t="shared" si="6262"/>
        <v>#VALUE!</v>
      </c>
      <c r="D2026" s="127">
        <f t="shared" si="6251"/>
        <v>1</v>
      </c>
      <c r="E2026" s="198"/>
      <c r="F2026" s="93"/>
      <c r="G2026" s="200"/>
      <c r="H2026" s="134">
        <f t="shared" ref="H2026" si="6297">COUNT($P2026:$XX2026)</f>
        <v>0</v>
      </c>
      <c r="I2026" s="132" t="e">
        <f t="shared" ref="I2026" si="6298">_xlfn.STDEV.P($P2025:$XX2026)/AVERAGE($P2025:$XX2026)</f>
        <v>#DIV/0!</v>
      </c>
      <c r="J2026" s="7">
        <f t="shared" ref="J2026" si="6299">IF(AND(H2026&gt;2,
OR(L2010="MÉDIA SANEADA",L2010="MEDIANA SANEADA",
AND(L2010="PREÇO ESTIMADO",NOT(AND(P2012="Orçamento",COUNTA(P2010:XX2010)=COUNTIF(P2012:XX2012,"Orçamento")))))),
ROW(),0)</f>
        <v>0</v>
      </c>
      <c r="K2026" s="66"/>
      <c r="N2026" s="71"/>
      <c r="O2026" s="27" t="str">
        <f t="shared" ref="O2026" si="6300">"5 RODADA"</f>
        <v>5 RODADA</v>
      </c>
      <c r="P2026" s="107" t="str">
        <f t="shared" ref="P2026:AI2026" si="6301">IF(P2024="","",IF((_xlfn.STDEV.P($P2023:$XX2024)/AVERAGE($P2023:$XX2024))&lt;=25%,P2024,IF(OR(P2024&gt;(AVERAGE($P2023:$XX2024)+_xlfn.STDEV.P($P2023:$XX2024)),P2024&lt;(AVERAGE($P2023:$XX2024)-_xlfn.STDEV.P($P2023:$XX2024))),"DESCARTADO",P2024)))</f>
        <v/>
      </c>
      <c r="Q2026" s="107" t="str">
        <f t="shared" si="6301"/>
        <v/>
      </c>
      <c r="R2026" s="107" t="str">
        <f t="shared" si="6301"/>
        <v/>
      </c>
      <c r="S2026" s="107" t="str">
        <f t="shared" si="6301"/>
        <v/>
      </c>
      <c r="T2026" s="107" t="str">
        <f t="shared" si="6301"/>
        <v/>
      </c>
      <c r="U2026" s="107" t="str">
        <f t="shared" si="6301"/>
        <v/>
      </c>
      <c r="V2026" s="107" t="str">
        <f t="shared" si="6301"/>
        <v/>
      </c>
      <c r="W2026" s="107" t="str">
        <f t="shared" si="6301"/>
        <v/>
      </c>
      <c r="X2026" s="107" t="str">
        <f t="shared" si="6301"/>
        <v/>
      </c>
      <c r="Y2026" s="107" t="str">
        <f t="shared" si="6301"/>
        <v/>
      </c>
      <c r="Z2026" s="107" t="str">
        <f t="shared" si="6301"/>
        <v/>
      </c>
      <c r="AA2026" s="107" t="str">
        <f t="shared" si="6301"/>
        <v/>
      </c>
      <c r="AB2026" s="107" t="str">
        <f t="shared" si="6301"/>
        <v/>
      </c>
      <c r="AC2026" s="107" t="str">
        <f t="shared" si="6301"/>
        <v/>
      </c>
      <c r="AD2026" s="107" t="str">
        <f t="shared" si="6301"/>
        <v/>
      </c>
      <c r="AE2026" s="107" t="str">
        <f t="shared" si="6301"/>
        <v/>
      </c>
      <c r="AF2026" s="107" t="str">
        <f t="shared" si="6301"/>
        <v/>
      </c>
      <c r="AG2026" s="107" t="str">
        <f t="shared" si="6301"/>
        <v/>
      </c>
      <c r="AH2026" s="107" t="str">
        <f t="shared" si="6301"/>
        <v/>
      </c>
      <c r="AI2026" s="107" t="str">
        <f t="shared" si="6301"/>
        <v/>
      </c>
    </row>
    <row r="2027" spans="1:167" hidden="1" x14ac:dyDescent="0.25">
      <c r="B2027" s="128" t="e">
        <f t="shared" si="6261"/>
        <v>#VALUE!</v>
      </c>
      <c r="C2027" s="128" t="e">
        <f t="shared" si="6262"/>
        <v>#VALUE!</v>
      </c>
      <c r="D2027" s="127">
        <f t="shared" si="6251"/>
        <v>1</v>
      </c>
      <c r="E2027" s="198"/>
      <c r="F2027" s="93"/>
      <c r="G2027" s="200"/>
      <c r="H2027"/>
      <c r="I2027"/>
      <c r="J2027"/>
      <c r="K2027" s="66"/>
      <c r="L2027" s="22"/>
      <c r="M2027" s="22"/>
      <c r="N2027" s="71"/>
      <c r="O2027" s="27" t="str">
        <f t="shared" ref="O2027" si="6302">"6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261"/>
        <v>#VALUE!</v>
      </c>
      <c r="C2028" s="128" t="e">
        <f t="shared" si="6262"/>
        <v>#VALUE!</v>
      </c>
      <c r="D2028" s="127">
        <f t="shared" si="6251"/>
        <v>1</v>
      </c>
      <c r="E2028" s="198"/>
      <c r="F2028" s="93"/>
      <c r="G2028" s="200"/>
      <c r="H2028" s="134">
        <f t="shared" ref="H2028" si="6303">COUNT($P2028:$XX2028)</f>
        <v>0</v>
      </c>
      <c r="I2028" s="132" t="e">
        <f t="shared" ref="I2028" si="6304">_xlfn.STDEV.P($P2027:$XX2028)/AVERAGE($P2027:$XX2028)</f>
        <v>#DIV/0!</v>
      </c>
      <c r="J2028" s="7">
        <f t="shared" ref="J2028" si="6305">IF(AND(H2028&gt;2,
OR(L2010="MÉDIA SANEADA",L2010="MEDIANA SANEADA",
AND(L2010="PREÇO ESTIMADO",NOT(AND(P2012="Orçamento",COUNTA(P2010:XX2010)=COUNTIF(P2012:XX2012,"Orçamento")))))),
ROW(),0)</f>
        <v>0</v>
      </c>
      <c r="N2028" s="71"/>
      <c r="O2028" s="27" t="str">
        <f t="shared" ref="O2028" si="6306">"6 RODADA"</f>
        <v>6 RODADA</v>
      </c>
      <c r="P2028" s="107" t="str">
        <f t="shared" ref="P2028:AI2028" si="6307">IFERROR(IF(P2026="","",IF((_xlfn.STDEV.P($P2025:$XX2026)/AVERAGE($P2025:$XX2026))&lt;=25%,P2026,IF(OR(P2026&gt;(AVERAGE($P2025:$XX2026)+_xlfn.STDEV.P($P2025:$XX2026)),P2026&lt;(AVERAGE($P2025:$XX2026)-_xlfn.STDEV.P($P2025:$XX2026))),"DESCARTADO",P2026))),)</f>
        <v/>
      </c>
      <c r="Q2028" s="107" t="str">
        <f t="shared" si="6307"/>
        <v/>
      </c>
      <c r="R2028" s="107" t="str">
        <f t="shared" si="6307"/>
        <v/>
      </c>
      <c r="S2028" s="107" t="str">
        <f t="shared" si="6307"/>
        <v/>
      </c>
      <c r="T2028" s="107" t="str">
        <f t="shared" si="6307"/>
        <v/>
      </c>
      <c r="U2028" s="107" t="str">
        <f t="shared" si="6307"/>
        <v/>
      </c>
      <c r="V2028" s="107" t="str">
        <f t="shared" si="6307"/>
        <v/>
      </c>
      <c r="W2028" s="107" t="str">
        <f t="shared" si="6307"/>
        <v/>
      </c>
      <c r="X2028" s="107" t="str">
        <f t="shared" si="6307"/>
        <v/>
      </c>
      <c r="Y2028" s="107" t="str">
        <f t="shared" si="6307"/>
        <v/>
      </c>
      <c r="Z2028" s="107" t="str">
        <f t="shared" si="6307"/>
        <v/>
      </c>
      <c r="AA2028" s="107" t="str">
        <f t="shared" si="6307"/>
        <v/>
      </c>
      <c r="AB2028" s="107" t="str">
        <f t="shared" si="6307"/>
        <v/>
      </c>
      <c r="AC2028" s="107" t="str">
        <f t="shared" si="6307"/>
        <v/>
      </c>
      <c r="AD2028" s="107" t="str">
        <f t="shared" si="6307"/>
        <v/>
      </c>
      <c r="AE2028" s="107" t="str">
        <f t="shared" si="6307"/>
        <v/>
      </c>
      <c r="AF2028" s="107" t="str">
        <f t="shared" si="6307"/>
        <v/>
      </c>
      <c r="AG2028" s="107" t="str">
        <f t="shared" si="6307"/>
        <v/>
      </c>
      <c r="AH2028" s="107" t="str">
        <f t="shared" si="6307"/>
        <v/>
      </c>
      <c r="AI2028" s="107" t="str">
        <f t="shared" si="6307"/>
        <v/>
      </c>
    </row>
    <row r="2029" spans="1:167" x14ac:dyDescent="0.25">
      <c r="B2029" s="128" t="e">
        <f t="shared" si="6261"/>
        <v>#VALUE!</v>
      </c>
      <c r="C2029" s="128" t="e">
        <f t="shared" si="6262"/>
        <v>#VALUE!</v>
      </c>
      <c r="D2029" s="127">
        <f t="shared" si="6251"/>
        <v>1</v>
      </c>
      <c r="E2029" s="198"/>
      <c r="F2029" s="136"/>
      <c r="G2029" s="200"/>
      <c r="H2029" s="203"/>
      <c r="I2029" s="203"/>
      <c r="J2029" s="204"/>
      <c r="K2029" s="67"/>
      <c r="L2029" s="1" t="s">
        <v>43</v>
      </c>
      <c r="M2029" s="144" t="str">
        <f t="shared" ref="M2029" si="6308">IFERROR(ROUND(M2010*M2012,2),"")</f>
        <v/>
      </c>
      <c r="O2029" s="27" t="s">
        <v>363</v>
      </c>
      <c r="P2029" s="107" t="str">
        <f t="shared" ref="P2029:AI2050" si="6309">INDEX(P2016:P2028,MATCH(MAX($J2016:$J2028),$J2016:$J2028,0))</f>
        <v/>
      </c>
      <c r="Q2029" s="107" t="str">
        <f t="shared" si="6309"/>
        <v/>
      </c>
      <c r="R2029" s="107" t="str">
        <f t="shared" si="6309"/>
        <v/>
      </c>
      <c r="S2029" s="107" t="str">
        <f t="shared" si="6309"/>
        <v/>
      </c>
      <c r="T2029" s="107" t="str">
        <f t="shared" si="6309"/>
        <v/>
      </c>
      <c r="U2029" s="107" t="str">
        <f t="shared" si="6309"/>
        <v/>
      </c>
      <c r="V2029" s="107" t="str">
        <f t="shared" si="6309"/>
        <v/>
      </c>
      <c r="W2029" s="107" t="str">
        <f t="shared" si="6309"/>
        <v/>
      </c>
      <c r="X2029" s="107" t="str">
        <f t="shared" si="6309"/>
        <v/>
      </c>
      <c r="Y2029" s="107" t="str">
        <f t="shared" si="6309"/>
        <v/>
      </c>
      <c r="Z2029" s="107" t="str">
        <f t="shared" si="6309"/>
        <v/>
      </c>
      <c r="AA2029" s="107" t="str">
        <f t="shared" si="6309"/>
        <v/>
      </c>
      <c r="AB2029" s="107" t="str">
        <f t="shared" si="6309"/>
        <v/>
      </c>
      <c r="AC2029" s="107" t="str">
        <f t="shared" si="6309"/>
        <v/>
      </c>
      <c r="AD2029" s="107" t="str">
        <f t="shared" si="6309"/>
        <v/>
      </c>
      <c r="AE2029" s="107" t="str">
        <f t="shared" si="6309"/>
        <v/>
      </c>
      <c r="AF2029" s="107" t="str">
        <f t="shared" si="6309"/>
        <v/>
      </c>
      <c r="AG2029" s="107" t="str">
        <f t="shared" si="6309"/>
        <v/>
      </c>
      <c r="AH2029" s="107" t="str">
        <f t="shared" si="6309"/>
        <v/>
      </c>
      <c r="AI2029" s="107" t="str">
        <f t="shared" si="6309"/>
        <v/>
      </c>
    </row>
    <row r="2031" spans="1:167" s="117" customFormat="1" ht="15" customHeight="1" x14ac:dyDescent="0.25">
      <c r="A2031" s="120"/>
      <c r="B2031" s="127" t="e">
        <f t="shared" ref="B2031" si="6310">LARGE(IFERROR(IF(B2029+1&gt;$H$8,"",B2029+1),""),1)</f>
        <v>#VALUE!</v>
      </c>
      <c r="C2031" s="127" t="e">
        <f>IF(_xlfn.ISFORMULA(E2035),MAX(INDEX('BASE FORMAÇÃO'!A:A,B2031+1),1),E2035)</f>
        <v>#VALUE!</v>
      </c>
      <c r="D2031" s="127">
        <f t="shared" ref="D2031" si="6311">IFERROR(IF(C2031=C2021,D2021+1,1),1)</f>
        <v>1</v>
      </c>
      <c r="E2031" s="38" t="s">
        <v>9</v>
      </c>
      <c r="F2031" s="73"/>
      <c r="G2031" s="38" t="s">
        <v>15</v>
      </c>
      <c r="H2031" s="135" t="e">
        <f>INDEX('BASE FORMAÇÃO'!B:B,B2031+1)</f>
        <v>#VALUE!</v>
      </c>
      <c r="I2031" s="143" t="s">
        <v>16</v>
      </c>
      <c r="J2031" s="6" t="e">
        <f>INDEX('BASE FORMAÇÃO'!K:K,B2031+1)</f>
        <v>#VALUE!</v>
      </c>
      <c r="K2031" s="65"/>
      <c r="L2031" s="182" t="s">
        <v>10</v>
      </c>
      <c r="M2031" s="184" t="str">
        <f t="shared" ref="M2031" si="6312">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13">B2031</f>
        <v>#VALUE!</v>
      </c>
      <c r="C2032" s="128" t="e">
        <f t="shared" si="6313"/>
        <v>#VALUE!</v>
      </c>
      <c r="D2032" s="127">
        <f t="shared" si="6313"/>
        <v>1</v>
      </c>
      <c r="E2032" s="186">
        <f t="shared" ref="E2032" si="6314">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15">B2032</f>
        <v>#VALUE!</v>
      </c>
      <c r="C2033" s="128" t="e">
        <f t="shared" si="6315"/>
        <v>#VALUE!</v>
      </c>
      <c r="D2033" s="127">
        <f t="shared" si="6315"/>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16">B2033</f>
        <v>#VALUE!</v>
      </c>
      <c r="C2034" s="128" t="e">
        <f t="shared" si="6316"/>
        <v>#VALUE!</v>
      </c>
      <c r="D2034" s="127">
        <f t="shared" si="6251"/>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7">B2033</f>
        <v>#VALUE!</v>
      </c>
      <c r="C2035" s="128" t="e">
        <f t="shared" si="6317"/>
        <v>#VALUE!</v>
      </c>
      <c r="D2035" s="127">
        <f t="shared" si="6251"/>
        <v>1</v>
      </c>
      <c r="E2035" s="197" t="e">
        <f t="shared" ref="E2035" si="6318">C2031</f>
        <v>#VALUE!</v>
      </c>
      <c r="F2035" s="93"/>
      <c r="G2035" s="199" t="s">
        <v>304</v>
      </c>
      <c r="H2035" s="201"/>
      <c r="I2035" s="202"/>
      <c r="J2035" s="202"/>
      <c r="K2035" s="67"/>
      <c r="L2035" s="28" t="s">
        <v>303</v>
      </c>
      <c r="M2035" s="133" t="str">
        <f t="shared" ref="M2035" si="6319">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20">B2035</f>
        <v>#VALUE!</v>
      </c>
      <c r="C2036" s="128" t="e">
        <f t="shared" ref="C2036" si="6321">C2035</f>
        <v>#VALUE!</v>
      </c>
      <c r="D2036" s="127">
        <f t="shared" si="6251"/>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22">B2036</f>
        <v>#VALUE!</v>
      </c>
      <c r="C2037" s="128" t="e">
        <f t="shared" si="6322"/>
        <v>#VALUE!</v>
      </c>
      <c r="D2037" s="127">
        <f t="shared" si="6251"/>
        <v>1</v>
      </c>
      <c r="E2037" s="198"/>
      <c r="F2037" s="93"/>
      <c r="G2037" s="200"/>
      <c r="H2037" s="134">
        <f t="shared" ref="H2037" si="6323">COUNT($P2037:$XX2037)</f>
        <v>0</v>
      </c>
      <c r="I2037" s="132" t="e">
        <f t="shared" ref="I2037" si="6324">_xlfn.STDEV.P($P2036:$XX2037)/AVERAGE($P2036:$XX2037)</f>
        <v>#DIV/0!</v>
      </c>
      <c r="J2037" s="7">
        <f>ROW()</f>
        <v>2037</v>
      </c>
      <c r="K2037" s="67"/>
      <c r="L2037" s="29" t="s">
        <v>10</v>
      </c>
      <c r="M2037" s="30" t="str">
        <f t="shared" ref="M2037" si="6325">IFERROR(
IF(COUNTA(P2031:AI2031)=COUNTIF(P2033:XX2033,"Orçamento"),MIN(M2042,M2039),
IF(M2040&lt;&gt;"",M2040,
IF(M2041&lt;&gt;"",M2041,
M2039
))),"")</f>
        <v/>
      </c>
      <c r="N2037" s="71"/>
      <c r="O2037" s="27" t="s">
        <v>376</v>
      </c>
      <c r="P2037" s="106" t="str">
        <f t="shared" ref="P2037:AI2037" si="6326">IFERROR(IF(P2035="",
            "",
            IF(COUNT($P2035:$XX2035)&lt;=4,
               P2035,
               IF(OR(P2035&gt;(QUARTILE($P2035:$XX2035,3)+(QUARTILE($P2035:$XX2035,3)-QUARTILE($P2035:$XX2035,1))),
                     P2035&lt;(QUARTILE($P2035:$XX2035,1)-(QUARTILE($P2035:$XX2035,3)-QUARTILE($P2035:$XX2035,1)))
                  ),
               "DESCARTADO",P2035)
             )
  ),P2035)</f>
        <v/>
      </c>
      <c r="Q2037" s="106" t="str">
        <f t="shared" si="6326"/>
        <v/>
      </c>
      <c r="R2037" s="106" t="str">
        <f t="shared" si="6326"/>
        <v/>
      </c>
      <c r="S2037" s="106" t="str">
        <f t="shared" si="6326"/>
        <v/>
      </c>
      <c r="T2037" s="106" t="str">
        <f t="shared" si="6326"/>
        <v/>
      </c>
      <c r="U2037" s="106" t="str">
        <f t="shared" si="6326"/>
        <v/>
      </c>
      <c r="V2037" s="106" t="str">
        <f t="shared" si="6326"/>
        <v/>
      </c>
      <c r="W2037" s="106" t="str">
        <f t="shared" si="6326"/>
        <v/>
      </c>
      <c r="X2037" s="106" t="str">
        <f t="shared" si="6326"/>
        <v/>
      </c>
      <c r="Y2037" s="106" t="str">
        <f t="shared" si="6326"/>
        <v/>
      </c>
      <c r="Z2037" s="106" t="str">
        <f t="shared" si="6326"/>
        <v/>
      </c>
      <c r="AA2037" s="106" t="str">
        <f t="shared" si="6326"/>
        <v/>
      </c>
      <c r="AB2037" s="106" t="str">
        <f t="shared" si="6326"/>
        <v/>
      </c>
      <c r="AC2037" s="106" t="str">
        <f t="shared" si="6326"/>
        <v/>
      </c>
      <c r="AD2037" s="106" t="str">
        <f t="shared" si="6326"/>
        <v/>
      </c>
      <c r="AE2037" s="106" t="str">
        <f t="shared" si="6326"/>
        <v/>
      </c>
      <c r="AF2037" s="106" t="str">
        <f t="shared" si="6326"/>
        <v/>
      </c>
      <c r="AG2037" s="106" t="str">
        <f t="shared" si="6326"/>
        <v/>
      </c>
      <c r="AH2037" s="106" t="str">
        <f t="shared" si="6326"/>
        <v/>
      </c>
      <c r="AI2037" s="106" t="str">
        <f t="shared" si="6326"/>
        <v/>
      </c>
    </row>
    <row r="2038" spans="1:35" hidden="1" x14ac:dyDescent="0.25">
      <c r="B2038" s="128" t="e">
        <f t="shared" ref="B2038" si="6327">B2037</f>
        <v>#VALUE!</v>
      </c>
      <c r="C2038" s="128" t="e">
        <f t="shared" ref="C2038" si="6328">C2037</f>
        <v>#VALUE!</v>
      </c>
      <c r="D2038" s="127">
        <f t="shared" si="6251"/>
        <v>1</v>
      </c>
      <c r="E2038" s="198"/>
      <c r="F2038" s="93"/>
      <c r="G2038" s="200"/>
      <c r="H2038"/>
      <c r="I2038"/>
      <c r="J2038"/>
      <c r="K2038" s="66"/>
      <c r="L2038" s="29" t="s">
        <v>360</v>
      </c>
      <c r="M2038" s="30" t="e">
        <f t="shared" ref="M2038" si="6329">AVERAGE($P2037:$XX2037)</f>
        <v>#DIV/0!</v>
      </c>
      <c r="N2038" s="71"/>
      <c r="O2038" s="27" t="str">
        <f t="shared" ref="O2038" si="6330">"1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61"/>
        <v>#VALUE!</v>
      </c>
      <c r="C2039" s="128" t="e">
        <f t="shared" si="6262"/>
        <v>#VALUE!</v>
      </c>
      <c r="D2039" s="127">
        <f t="shared" si="6251"/>
        <v>1</v>
      </c>
      <c r="E2039" s="198"/>
      <c r="F2039" s="93"/>
      <c r="G2039" s="200"/>
      <c r="H2039" s="134">
        <f t="shared" ref="H2039" si="6331">COUNT($P2039:$XX2039)</f>
        <v>0</v>
      </c>
      <c r="I2039" s="132" t="e">
        <f t="shared" ref="I2039" si="6332">_xlfn.STDEV.P($P2038:$XX2039)/AVERAGE($P2038:$XX2039)</f>
        <v>#DIV/0!</v>
      </c>
      <c r="J2039" s="7">
        <f t="shared" ref="J2039" si="6333">IF(AND(H2039&gt;2,
OR(L2031="MÉDIA SANEADA",L2031="MEDIANA SANEADA",
AND(L2031="PREÇO ESTIMADO",NOT(AND(P2033="Orçamento",COUNTA(P2031:XX2031)=COUNTIF(P2033:XX2033,"Orçamento")))))),
ROW(),0)</f>
        <v>0</v>
      </c>
      <c r="K2039" s="66"/>
      <c r="L2039" s="29" t="s">
        <v>361</v>
      </c>
      <c r="M2039" s="30" t="e">
        <f t="shared" ref="M2039" si="6334">MEDIAN($P2037:$XX2037)</f>
        <v>#NUM!</v>
      </c>
      <c r="N2039" s="71"/>
      <c r="O2039" s="27" t="str">
        <f t="shared" ref="O2039" si="6335">"1 RODADA"</f>
        <v>1 RODADA</v>
      </c>
      <c r="P2039" s="107" t="str">
        <f t="shared" ref="P2039:AI2039" si="6336">IF(P2037="","",IF((_xlfn.STDEV.P($P2036:$XX2037)/AVERAGE($P2036:$XX2037))&lt;=25%,P2037,IF(OR(P2037&gt;(AVERAGE($P2036:$XX2037)+_xlfn.STDEV.P($P2036:$XX2037)),P2037&lt;(AVERAGE($P2036:$XX2037)-_xlfn.STDEV.P($P2036:$XX2037))),"DESCARTADO",P2037)))</f>
        <v/>
      </c>
      <c r="Q2039" s="107" t="str">
        <f t="shared" si="6336"/>
        <v/>
      </c>
      <c r="R2039" s="107" t="str">
        <f t="shared" si="6336"/>
        <v/>
      </c>
      <c r="S2039" s="107" t="str">
        <f t="shared" si="6336"/>
        <v/>
      </c>
      <c r="T2039" s="107" t="str">
        <f t="shared" si="6336"/>
        <v/>
      </c>
      <c r="U2039" s="107" t="str">
        <f t="shared" si="6336"/>
        <v/>
      </c>
      <c r="V2039" s="107" t="str">
        <f t="shared" si="6336"/>
        <v/>
      </c>
      <c r="W2039" s="107" t="str">
        <f t="shared" si="6336"/>
        <v/>
      </c>
      <c r="X2039" s="107" t="str">
        <f t="shared" si="6336"/>
        <v/>
      </c>
      <c r="Y2039" s="107" t="str">
        <f t="shared" si="6336"/>
        <v/>
      </c>
      <c r="Z2039" s="107" t="str">
        <f t="shared" si="6336"/>
        <v/>
      </c>
      <c r="AA2039" s="107" t="str">
        <f t="shared" si="6336"/>
        <v/>
      </c>
      <c r="AB2039" s="107" t="str">
        <f t="shared" si="6336"/>
        <v/>
      </c>
      <c r="AC2039" s="107" t="str">
        <f t="shared" si="6336"/>
        <v/>
      </c>
      <c r="AD2039" s="107" t="str">
        <f t="shared" si="6336"/>
        <v/>
      </c>
      <c r="AE2039" s="107" t="str">
        <f t="shared" si="6336"/>
        <v/>
      </c>
      <c r="AF2039" s="107" t="str">
        <f t="shared" si="6336"/>
        <v/>
      </c>
      <c r="AG2039" s="107" t="str">
        <f t="shared" si="6336"/>
        <v/>
      </c>
      <c r="AH2039" s="107" t="str">
        <f t="shared" si="6336"/>
        <v/>
      </c>
      <c r="AI2039" s="107" t="str">
        <f t="shared" si="6336"/>
        <v/>
      </c>
    </row>
    <row r="2040" spans="1:35" hidden="1" x14ac:dyDescent="0.25">
      <c r="B2040" s="128" t="e">
        <f t="shared" si="6261"/>
        <v>#VALUE!</v>
      </c>
      <c r="C2040" s="128" t="e">
        <f t="shared" si="6262"/>
        <v>#VALUE!</v>
      </c>
      <c r="D2040" s="127">
        <f t="shared" si="6251"/>
        <v>1</v>
      </c>
      <c r="E2040" s="198"/>
      <c r="F2040" s="93"/>
      <c r="G2040" s="200"/>
      <c r="H2040"/>
      <c r="I2040"/>
      <c r="J2040"/>
      <c r="L2040" s="29" t="s">
        <v>38</v>
      </c>
      <c r="M2040" s="30" t="str">
        <f t="shared" ref="M2040" si="6337">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8">"2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61"/>
        <v>#VALUE!</v>
      </c>
      <c r="C2041" s="128" t="e">
        <f t="shared" si="6262"/>
        <v>#VALUE!</v>
      </c>
      <c r="D2041" s="127">
        <f t="shared" si="6251"/>
        <v>1</v>
      </c>
      <c r="E2041" s="198"/>
      <c r="F2041" s="93"/>
      <c r="G2041" s="200"/>
      <c r="H2041" s="134">
        <f t="shared" ref="H2041" si="6339">COUNT($P2041:$XX2041)</f>
        <v>0</v>
      </c>
      <c r="I2041" s="132" t="e">
        <f t="shared" ref="I2041" si="6340">_xlfn.STDEV.P($P2040:$XX2041)/AVERAGE($P2040:$XX2041)</f>
        <v>#DIV/0!</v>
      </c>
      <c r="J2041" s="7">
        <f t="shared" ref="J2041" si="6341">IF(AND(H2041&gt;2,
OR(L2031="MÉDIA SANEADA",L2031="MEDIANA SANEADA",
AND(L2031="PREÇO ESTIMADO",NOT(AND(P2033="Orçamento",COUNTA(P2031:XX2031)=COUNTIF(P2033:XX2033,"Orçamento")))))),
ROW(),0)</f>
        <v>0</v>
      </c>
      <c r="K2041" s="66"/>
      <c r="L2041" s="29" t="s">
        <v>362</v>
      </c>
      <c r="M2041" s="30" t="e">
        <f t="shared" ref="M2041" si="6342" xml:space="preserve">
IF(H2039&gt;2,MEDIAN(P2038:XX2039),
IF(H2041&gt;2,MEDIAN(P2040:XX2041),
IF(H2043&gt;2,MEDIAN(P2042:XX2043),
IF(H2045&gt;2,MEDIAN(P2044:XX2045),
IF(H2047&gt;2,MEDIAN(P2046:XX2047),
IF(H2049&gt;2,MEDIAN(P2048:XX2049),
MEDIAN(P2036:XX2037)))))))</f>
        <v>#NUM!</v>
      </c>
      <c r="N2041" s="71"/>
      <c r="O2041" s="27" t="str">
        <f t="shared" ref="O2041" si="6343">"2 RODADA"</f>
        <v>2 RODADA</v>
      </c>
      <c r="P2041" s="107" t="str">
        <f t="shared" ref="P2041:AI2041" si="6344">IF(P2039="","",IF((_xlfn.STDEV.P($P2038:$XX2039)/AVERAGE($P2038:$XX2039))&lt;=25%,P2039,IF(OR(P2039&gt;(AVERAGE($P2038:$XX2039)+_xlfn.STDEV.P($P2038:$XX2039)),P2039&lt;(AVERAGE($P2038:$XX2039)-_xlfn.STDEV.P($P2038:$XX2039))),"DESCARTADO",P2039)))</f>
        <v/>
      </c>
      <c r="Q2041" s="107" t="str">
        <f t="shared" si="6344"/>
        <v/>
      </c>
      <c r="R2041" s="107" t="str">
        <f t="shared" si="6344"/>
        <v/>
      </c>
      <c r="S2041" s="107" t="str">
        <f t="shared" si="6344"/>
        <v/>
      </c>
      <c r="T2041" s="107" t="str">
        <f t="shared" si="6344"/>
        <v/>
      </c>
      <c r="U2041" s="107" t="str">
        <f t="shared" si="6344"/>
        <v/>
      </c>
      <c r="V2041" s="107" t="str">
        <f t="shared" si="6344"/>
        <v/>
      </c>
      <c r="W2041" s="107" t="str">
        <f t="shared" si="6344"/>
        <v/>
      </c>
      <c r="X2041" s="107" t="str">
        <f t="shared" si="6344"/>
        <v/>
      </c>
      <c r="Y2041" s="107" t="str">
        <f t="shared" si="6344"/>
        <v/>
      </c>
      <c r="Z2041" s="107" t="str">
        <f t="shared" si="6344"/>
        <v/>
      </c>
      <c r="AA2041" s="107" t="str">
        <f t="shared" si="6344"/>
        <v/>
      </c>
      <c r="AB2041" s="107" t="str">
        <f t="shared" si="6344"/>
        <v/>
      </c>
      <c r="AC2041" s="107" t="str">
        <f t="shared" si="6344"/>
        <v/>
      </c>
      <c r="AD2041" s="107" t="str">
        <f t="shared" si="6344"/>
        <v/>
      </c>
      <c r="AE2041" s="107" t="str">
        <f t="shared" si="6344"/>
        <v/>
      </c>
      <c r="AF2041" s="107" t="str">
        <f t="shared" si="6344"/>
        <v/>
      </c>
      <c r="AG2041" s="107" t="str">
        <f t="shared" si="6344"/>
        <v/>
      </c>
      <c r="AH2041" s="107" t="str">
        <f t="shared" si="6344"/>
        <v/>
      </c>
      <c r="AI2041" s="107" t="str">
        <f t="shared" si="6344"/>
        <v/>
      </c>
    </row>
    <row r="2042" spans="1:35" hidden="1" x14ac:dyDescent="0.25">
      <c r="B2042" s="128" t="e">
        <f t="shared" si="6261"/>
        <v>#VALUE!</v>
      </c>
      <c r="C2042" s="128" t="e">
        <f t="shared" si="6262"/>
        <v>#VALUE!</v>
      </c>
      <c r="D2042" s="127">
        <f t="shared" si="6251"/>
        <v>1</v>
      </c>
      <c r="E2042" s="198"/>
      <c r="F2042" s="93"/>
      <c r="G2042" s="200"/>
      <c r="H2042"/>
      <c r="I2042"/>
      <c r="J2042"/>
      <c r="K2042" s="66"/>
      <c r="L2042" s="29" t="s">
        <v>359</v>
      </c>
      <c r="M2042" s="30" t="e">
        <f t="shared" ref="M2042" si="6345">HARMEAN($P2036:$XX2037)</f>
        <v>#N/A</v>
      </c>
      <c r="N2042" s="71"/>
      <c r="O2042" s="27" t="str">
        <f t="shared" ref="O2042" si="6346">"3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61"/>
        <v>#VALUE!</v>
      </c>
      <c r="C2043" s="128" t="e">
        <f t="shared" si="6262"/>
        <v>#VALUE!</v>
      </c>
      <c r="D2043" s="127">
        <f t="shared" si="6251"/>
        <v>1</v>
      </c>
      <c r="E2043" s="198"/>
      <c r="F2043" s="93"/>
      <c r="G2043" s="200"/>
      <c r="H2043" s="134">
        <f t="shared" ref="H2043" si="6347">COUNT($P2043:$XX2043)</f>
        <v>0</v>
      </c>
      <c r="I2043" s="132" t="e">
        <f t="shared" ref="I2043" si="6348">_xlfn.STDEV.P($P2042:$XX2043)/AVERAGE($P2042:$XX2043)</f>
        <v>#DIV/0!</v>
      </c>
      <c r="J2043" s="7">
        <f t="shared" ref="J2043" si="6349">IF(AND(H2043&gt;2,
OR(L2031="MÉDIA SANEADA",L2031="MEDIANA SANEADA",
AND(L2031="PREÇO ESTIMADO",NOT(AND(P2033="Orçamento",COUNTA(P2031:XX2031)=COUNTIF(P2033:XX2033,"Orçamento")))))),
ROW(),0)</f>
        <v>0</v>
      </c>
      <c r="K2043" s="66"/>
      <c r="L2043" s="29" t="s">
        <v>41</v>
      </c>
      <c r="M2043" s="30" t="str">
        <f t="shared" ref="M2043" si="6350">IFERROR(_xlfn.QUARTILE.EXC($P2037:$XX2037,1),"")</f>
        <v/>
      </c>
      <c r="N2043" s="71"/>
      <c r="O2043" s="27" t="str">
        <f t="shared" ref="O2043" si="6351">"3 RODADA"</f>
        <v>3 RODADA</v>
      </c>
      <c r="P2043" s="107" t="str">
        <f t="shared" ref="P2043:AI2043" si="6352">IF(P2041="","",IF((_xlfn.STDEV.P($P2040:$XX2041)/AVERAGE($P2040:$XX2041))&lt;=25%,P2041,IF(OR(P2041&gt;(AVERAGE($P2040:$XX2041)+_xlfn.STDEV.P($P2040:$XX2041)),P2041&lt;(AVERAGE($P2040:$XX2041)-_xlfn.STDEV.P($P2040:$XX2041))),"DESCARTADO",P2041)))</f>
        <v/>
      </c>
      <c r="Q2043" s="107" t="str">
        <f t="shared" si="6352"/>
        <v/>
      </c>
      <c r="R2043" s="107" t="str">
        <f t="shared" si="6352"/>
        <v/>
      </c>
      <c r="S2043" s="107" t="str">
        <f t="shared" si="6352"/>
        <v/>
      </c>
      <c r="T2043" s="107" t="str">
        <f t="shared" si="6352"/>
        <v/>
      </c>
      <c r="U2043" s="107" t="str">
        <f t="shared" si="6352"/>
        <v/>
      </c>
      <c r="V2043" s="107" t="str">
        <f t="shared" si="6352"/>
        <v/>
      </c>
      <c r="W2043" s="107" t="str">
        <f t="shared" si="6352"/>
        <v/>
      </c>
      <c r="X2043" s="107" t="str">
        <f t="shared" si="6352"/>
        <v/>
      </c>
      <c r="Y2043" s="107" t="str">
        <f t="shared" si="6352"/>
        <v/>
      </c>
      <c r="Z2043" s="107" t="str">
        <f t="shared" si="6352"/>
        <v/>
      </c>
      <c r="AA2043" s="107" t="str">
        <f t="shared" si="6352"/>
        <v/>
      </c>
      <c r="AB2043" s="107" t="str">
        <f t="shared" si="6352"/>
        <v/>
      </c>
      <c r="AC2043" s="107" t="str">
        <f t="shared" si="6352"/>
        <v/>
      </c>
      <c r="AD2043" s="107" t="str">
        <f t="shared" si="6352"/>
        <v/>
      </c>
      <c r="AE2043" s="107" t="str">
        <f t="shared" si="6352"/>
        <v/>
      </c>
      <c r="AF2043" s="107" t="str">
        <f t="shared" si="6352"/>
        <v/>
      </c>
      <c r="AG2043" s="107" t="str">
        <f t="shared" si="6352"/>
        <v/>
      </c>
      <c r="AH2043" s="107" t="str">
        <f t="shared" si="6352"/>
        <v/>
      </c>
      <c r="AI2043" s="107" t="str">
        <f t="shared" si="6352"/>
        <v/>
      </c>
    </row>
    <row r="2044" spans="1:35" hidden="1" x14ac:dyDescent="0.25">
      <c r="B2044" s="128" t="e">
        <f t="shared" si="6261"/>
        <v>#VALUE!</v>
      </c>
      <c r="C2044" s="128" t="e">
        <f t="shared" si="6262"/>
        <v>#VALUE!</v>
      </c>
      <c r="D2044" s="127">
        <f t="shared" si="6251"/>
        <v>1</v>
      </c>
      <c r="E2044" s="198"/>
      <c r="F2044" s="93"/>
      <c r="G2044" s="200"/>
      <c r="H2044"/>
      <c r="I2044"/>
      <c r="J2044"/>
      <c r="K2044" s="66"/>
      <c r="L2044" s="29" t="s">
        <v>39</v>
      </c>
      <c r="M2044" s="30" t="str">
        <f t="shared" ref="M2044" si="6353">IFERROR(_xlfn.QUARTILE.EXC($P2037:$XX2037,3),"")</f>
        <v/>
      </c>
      <c r="N2044" s="71"/>
      <c r="O2044" s="27" t="str">
        <f t="shared" ref="O2044" si="6354">"4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si="6261"/>
        <v>#VALUE!</v>
      </c>
      <c r="C2045" s="128" t="e">
        <f t="shared" si="6262"/>
        <v>#VALUE!</v>
      </c>
      <c r="D2045" s="127">
        <f t="shared" si="6251"/>
        <v>1</v>
      </c>
      <c r="E2045" s="198"/>
      <c r="F2045" s="93"/>
      <c r="G2045" s="200"/>
      <c r="H2045" s="134">
        <f t="shared" ref="H2045" si="6355">COUNT($P2045:$XX2045)</f>
        <v>0</v>
      </c>
      <c r="I2045" s="132" t="e">
        <f t="shared" ref="I2045" si="6356">_xlfn.STDEV.P($P2044:$XX2045)/AVERAGE($P2044:$XX2045)</f>
        <v>#DIV/0!</v>
      </c>
      <c r="J2045" s="7">
        <f t="shared" ref="J2045" si="6357">IF(AND(H2045&gt;2,
OR(L2031="MÉDIA SANEADA",L2031="MEDIANA SANEADA",
AND(L2031="PREÇO ESTIMADO",NOT(AND(P2033="Orçamento",COUNTA(P2031:XX2031)=COUNTIF(P2033:XX2033,"Orçamento")))))),
ROW(),0)</f>
        <v>0</v>
      </c>
      <c r="K2045" s="66"/>
      <c r="L2045" s="29" t="s">
        <v>42</v>
      </c>
      <c r="M2045" s="30">
        <f t="shared" ref="M2045" si="6358">MIN($P2037:$XX2037)</f>
        <v>0</v>
      </c>
      <c r="N2045" s="71"/>
      <c r="O2045" s="27" t="str">
        <f t="shared" ref="O2045" si="6359">"4 RODADA"</f>
        <v>4 RODADA</v>
      </c>
      <c r="P2045" s="107" t="str">
        <f t="shared" ref="P2045:AI2045" si="6360">IF(P2043="","",IF((_xlfn.STDEV.P($P2042:$XX2043)/AVERAGE($P2042:$XX2043))&lt;=25%,P2043,IF(OR(P2043&gt;(AVERAGE($P2042:$XX2043)+_xlfn.STDEV.P($P2042:$XX2043)),P2043&lt;(AVERAGE($P2042:$XX2043)-_xlfn.STDEV.P($P2042:$XX2043))),"DESCARTADO",P2043)))</f>
        <v/>
      </c>
      <c r="Q2045" s="107" t="str">
        <f t="shared" si="6360"/>
        <v/>
      </c>
      <c r="R2045" s="107" t="str">
        <f t="shared" si="6360"/>
        <v/>
      </c>
      <c r="S2045" s="107" t="str">
        <f t="shared" si="6360"/>
        <v/>
      </c>
      <c r="T2045" s="107" t="str">
        <f t="shared" si="6360"/>
        <v/>
      </c>
      <c r="U2045" s="107" t="str">
        <f t="shared" si="6360"/>
        <v/>
      </c>
      <c r="V2045" s="107" t="str">
        <f t="shared" si="6360"/>
        <v/>
      </c>
      <c r="W2045" s="107" t="str">
        <f t="shared" si="6360"/>
        <v/>
      </c>
      <c r="X2045" s="107" t="str">
        <f t="shared" si="6360"/>
        <v/>
      </c>
      <c r="Y2045" s="107" t="str">
        <f t="shared" si="6360"/>
        <v/>
      </c>
      <c r="Z2045" s="107" t="str">
        <f t="shared" si="6360"/>
        <v/>
      </c>
      <c r="AA2045" s="107" t="str">
        <f t="shared" si="6360"/>
        <v/>
      </c>
      <c r="AB2045" s="107" t="str">
        <f t="shared" si="6360"/>
        <v/>
      </c>
      <c r="AC2045" s="107" t="str">
        <f t="shared" si="6360"/>
        <v/>
      </c>
      <c r="AD2045" s="107" t="str">
        <f t="shared" si="6360"/>
        <v/>
      </c>
      <c r="AE2045" s="107" t="str">
        <f t="shared" si="6360"/>
        <v/>
      </c>
      <c r="AF2045" s="107" t="str">
        <f t="shared" si="6360"/>
        <v/>
      </c>
      <c r="AG2045" s="107" t="str">
        <f t="shared" si="6360"/>
        <v/>
      </c>
      <c r="AH2045" s="107" t="str">
        <f t="shared" si="6360"/>
        <v/>
      </c>
      <c r="AI2045" s="107" t="str">
        <f t="shared" si="6360"/>
        <v/>
      </c>
    </row>
    <row r="2046" spans="1:35" hidden="1" x14ac:dyDescent="0.25">
      <c r="B2046" s="128" t="e">
        <f t="shared" si="6261"/>
        <v>#VALUE!</v>
      </c>
      <c r="C2046" s="128" t="e">
        <f t="shared" si="6262"/>
        <v>#VALUE!</v>
      </c>
      <c r="D2046" s="127">
        <f t="shared" si="6251"/>
        <v>1</v>
      </c>
      <c r="E2046" s="198"/>
      <c r="F2046" s="93"/>
      <c r="G2046" s="200"/>
      <c r="H2046"/>
      <c r="I2046"/>
      <c r="J2046"/>
      <c r="K2046" s="66"/>
      <c r="L2046" s="29" t="s">
        <v>40</v>
      </c>
      <c r="M2046" s="30">
        <f t="shared" ref="M2046" si="6361">MAX($P2037:$XX2037)</f>
        <v>0</v>
      </c>
      <c r="N2046" s="71"/>
      <c r="O2046" s="27" t="str">
        <f t="shared" ref="O2046" si="6362">"5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261"/>
        <v>#VALUE!</v>
      </c>
      <c r="C2047" s="128" t="e">
        <f t="shared" si="6262"/>
        <v>#VALUE!</v>
      </c>
      <c r="D2047" s="127">
        <f t="shared" si="6251"/>
        <v>1</v>
      </c>
      <c r="E2047" s="198"/>
      <c r="F2047" s="93"/>
      <c r="G2047" s="200"/>
      <c r="H2047" s="134">
        <f t="shared" ref="H2047" si="6363">COUNT($P2047:$XX2047)</f>
        <v>0</v>
      </c>
      <c r="I2047" s="132" t="e">
        <f t="shared" ref="I2047" si="6364">_xlfn.STDEV.P($P2046:$XX2047)/AVERAGE($P2046:$XX2047)</f>
        <v>#DIV/0!</v>
      </c>
      <c r="J2047" s="7">
        <f t="shared" ref="J2047" si="6365">IF(AND(H2047&gt;2,
OR(L2031="MÉDIA SANEADA",L2031="MEDIANA SANEADA",
AND(L2031="PREÇO ESTIMADO",NOT(AND(P2033="Orçamento",COUNTA(P2031:XX2031)=COUNTIF(P2033:XX2033,"Orçamento")))))),
ROW(),0)</f>
        <v>0</v>
      </c>
      <c r="K2047" s="66"/>
      <c r="N2047" s="71"/>
      <c r="O2047" s="27" t="str">
        <f t="shared" ref="O2047" si="6366">"5 RODADA"</f>
        <v>5 RODADA</v>
      </c>
      <c r="P2047" s="107" t="str">
        <f t="shared" ref="P2047:AI2047" si="6367">IF(P2045="","",IF((_xlfn.STDEV.P($P2044:$XX2045)/AVERAGE($P2044:$XX2045))&lt;=25%,P2045,IF(OR(P2045&gt;(AVERAGE($P2044:$XX2045)+_xlfn.STDEV.P($P2044:$XX2045)),P2045&lt;(AVERAGE($P2044:$XX2045)-_xlfn.STDEV.P($P2044:$XX2045))),"DESCARTADO",P2045)))</f>
        <v/>
      </c>
      <c r="Q2047" s="107" t="str">
        <f t="shared" si="6367"/>
        <v/>
      </c>
      <c r="R2047" s="107" t="str">
        <f t="shared" si="6367"/>
        <v/>
      </c>
      <c r="S2047" s="107" t="str">
        <f t="shared" si="6367"/>
        <v/>
      </c>
      <c r="T2047" s="107" t="str">
        <f t="shared" si="6367"/>
        <v/>
      </c>
      <c r="U2047" s="107" t="str">
        <f t="shared" si="6367"/>
        <v/>
      </c>
      <c r="V2047" s="107" t="str">
        <f t="shared" si="6367"/>
        <v/>
      </c>
      <c r="W2047" s="107" t="str">
        <f t="shared" si="6367"/>
        <v/>
      </c>
      <c r="X2047" s="107" t="str">
        <f t="shared" si="6367"/>
        <v/>
      </c>
      <c r="Y2047" s="107" t="str">
        <f t="shared" si="6367"/>
        <v/>
      </c>
      <c r="Z2047" s="107" t="str">
        <f t="shared" si="6367"/>
        <v/>
      </c>
      <c r="AA2047" s="107" t="str">
        <f t="shared" si="6367"/>
        <v/>
      </c>
      <c r="AB2047" s="107" t="str">
        <f t="shared" si="6367"/>
        <v/>
      </c>
      <c r="AC2047" s="107" t="str">
        <f t="shared" si="6367"/>
        <v/>
      </c>
      <c r="AD2047" s="107" t="str">
        <f t="shared" si="6367"/>
        <v/>
      </c>
      <c r="AE2047" s="107" t="str">
        <f t="shared" si="6367"/>
        <v/>
      </c>
      <c r="AF2047" s="107" t="str">
        <f t="shared" si="6367"/>
        <v/>
      </c>
      <c r="AG2047" s="107" t="str">
        <f t="shared" si="6367"/>
        <v/>
      </c>
      <c r="AH2047" s="107" t="str">
        <f t="shared" si="6367"/>
        <v/>
      </c>
      <c r="AI2047" s="107" t="str">
        <f t="shared" si="6367"/>
        <v/>
      </c>
    </row>
    <row r="2048" spans="1:35" hidden="1" x14ac:dyDescent="0.25">
      <c r="B2048" s="128" t="e">
        <f t="shared" si="6261"/>
        <v>#VALUE!</v>
      </c>
      <c r="C2048" s="128" t="e">
        <f t="shared" si="6262"/>
        <v>#VALUE!</v>
      </c>
      <c r="D2048" s="127">
        <f t="shared" si="6251"/>
        <v>1</v>
      </c>
      <c r="E2048" s="198"/>
      <c r="F2048" s="93"/>
      <c r="G2048" s="200"/>
      <c r="H2048"/>
      <c r="I2048"/>
      <c r="J2048"/>
      <c r="K2048" s="66"/>
      <c r="L2048" s="22"/>
      <c r="M2048" s="22"/>
      <c r="N2048" s="71"/>
      <c r="O2048" s="27" t="str">
        <f t="shared" ref="O2048" si="6368">"6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261"/>
        <v>#VALUE!</v>
      </c>
      <c r="C2049" s="128" t="e">
        <f t="shared" si="6262"/>
        <v>#VALUE!</v>
      </c>
      <c r="D2049" s="127">
        <f t="shared" si="6251"/>
        <v>1</v>
      </c>
      <c r="E2049" s="198"/>
      <c r="F2049" s="93"/>
      <c r="G2049" s="200"/>
      <c r="H2049" s="134">
        <f t="shared" ref="H2049" si="6369">COUNT($P2049:$XX2049)</f>
        <v>0</v>
      </c>
      <c r="I2049" s="132" t="e">
        <f t="shared" ref="I2049" si="6370">_xlfn.STDEV.P($P2048:$XX2049)/AVERAGE($P2048:$XX2049)</f>
        <v>#DIV/0!</v>
      </c>
      <c r="J2049" s="7">
        <f t="shared" ref="J2049" si="6371">IF(AND(H2049&gt;2,
OR(L2031="MÉDIA SANEADA",L2031="MEDIANA SANEADA",
AND(L2031="PREÇO ESTIMADO",NOT(AND(P2033="Orçamento",COUNTA(P2031:XX2031)=COUNTIF(P2033:XX2033,"Orçamento")))))),
ROW(),0)</f>
        <v>0</v>
      </c>
      <c r="N2049" s="71"/>
      <c r="O2049" s="27" t="str">
        <f t="shared" ref="O2049" si="6372">"6 RODADA"</f>
        <v>6 RODADA</v>
      </c>
      <c r="P2049" s="107" t="str">
        <f t="shared" ref="P2049:AI2049" si="6373">IFERROR(IF(P2047="","",IF((_xlfn.STDEV.P($P2046:$XX2047)/AVERAGE($P2046:$XX2047))&lt;=25%,P2047,IF(OR(P2047&gt;(AVERAGE($P2046:$XX2047)+_xlfn.STDEV.P($P2046:$XX2047)),P2047&lt;(AVERAGE($P2046:$XX2047)-_xlfn.STDEV.P($P2046:$XX2047))),"DESCARTADO",P2047))),)</f>
        <v/>
      </c>
      <c r="Q2049" s="107" t="str">
        <f t="shared" si="6373"/>
        <v/>
      </c>
      <c r="R2049" s="107" t="str">
        <f t="shared" si="6373"/>
        <v/>
      </c>
      <c r="S2049" s="107" t="str">
        <f t="shared" si="6373"/>
        <v/>
      </c>
      <c r="T2049" s="107" t="str">
        <f t="shared" si="6373"/>
        <v/>
      </c>
      <c r="U2049" s="107" t="str">
        <f t="shared" si="6373"/>
        <v/>
      </c>
      <c r="V2049" s="107" t="str">
        <f t="shared" si="6373"/>
        <v/>
      </c>
      <c r="W2049" s="107" t="str">
        <f t="shared" si="6373"/>
        <v/>
      </c>
      <c r="X2049" s="107" t="str">
        <f t="shared" si="6373"/>
        <v/>
      </c>
      <c r="Y2049" s="107" t="str">
        <f t="shared" si="6373"/>
        <v/>
      </c>
      <c r="Z2049" s="107" t="str">
        <f t="shared" si="6373"/>
        <v/>
      </c>
      <c r="AA2049" s="107" t="str">
        <f t="shared" si="6373"/>
        <v/>
      </c>
      <c r="AB2049" s="107" t="str">
        <f t="shared" si="6373"/>
        <v/>
      </c>
      <c r="AC2049" s="107" t="str">
        <f t="shared" si="6373"/>
        <v/>
      </c>
      <c r="AD2049" s="107" t="str">
        <f t="shared" si="6373"/>
        <v/>
      </c>
      <c r="AE2049" s="107" t="str">
        <f t="shared" si="6373"/>
        <v/>
      </c>
      <c r="AF2049" s="107" t="str">
        <f t="shared" si="6373"/>
        <v/>
      </c>
      <c r="AG2049" s="107" t="str">
        <f t="shared" si="6373"/>
        <v/>
      </c>
      <c r="AH2049" s="107" t="str">
        <f t="shared" si="6373"/>
        <v/>
      </c>
      <c r="AI2049" s="107" t="str">
        <f t="shared" si="6373"/>
        <v/>
      </c>
    </row>
    <row r="2050" spans="1:167" x14ac:dyDescent="0.25">
      <c r="B2050" s="128" t="e">
        <f t="shared" si="6261"/>
        <v>#VALUE!</v>
      </c>
      <c r="C2050" s="128" t="e">
        <f t="shared" si="6262"/>
        <v>#VALUE!</v>
      </c>
      <c r="D2050" s="127">
        <f t="shared" si="6251"/>
        <v>1</v>
      </c>
      <c r="E2050" s="198"/>
      <c r="F2050" s="136"/>
      <c r="G2050" s="200"/>
      <c r="H2050" s="203"/>
      <c r="I2050" s="203"/>
      <c r="J2050" s="204"/>
      <c r="K2050" s="67"/>
      <c r="L2050" s="1" t="s">
        <v>43</v>
      </c>
      <c r="M2050" s="144" t="str">
        <f t="shared" ref="M2050" si="6374">IFERROR(ROUND(M2031*M2033,2),"")</f>
        <v/>
      </c>
      <c r="O2050" s="27" t="s">
        <v>363</v>
      </c>
      <c r="P2050" s="107" t="str">
        <f t="shared" ref="P2050:R2050" si="6375">INDEX(P2037:P2049,MATCH(MAX($J2037:$J2049),$J2037:$J2049,0))</f>
        <v/>
      </c>
      <c r="Q2050" s="107" t="str">
        <f t="shared" si="6375"/>
        <v/>
      </c>
      <c r="R2050" s="107" t="str">
        <f t="shared" si="6375"/>
        <v/>
      </c>
      <c r="S2050" s="107" t="str">
        <f t="shared" si="6309"/>
        <v/>
      </c>
      <c r="T2050" s="107" t="str">
        <f t="shared" si="6309"/>
        <v/>
      </c>
      <c r="U2050" s="107" t="str">
        <f t="shared" si="6309"/>
        <v/>
      </c>
      <c r="V2050" s="107" t="str">
        <f t="shared" si="6309"/>
        <v/>
      </c>
      <c r="W2050" s="107" t="str">
        <f t="shared" si="6309"/>
        <v/>
      </c>
      <c r="X2050" s="107" t="str">
        <f t="shared" si="6309"/>
        <v/>
      </c>
      <c r="Y2050" s="107" t="str">
        <f t="shared" si="6309"/>
        <v/>
      </c>
      <c r="Z2050" s="107" t="str">
        <f t="shared" si="6309"/>
        <v/>
      </c>
      <c r="AA2050" s="107" t="str">
        <f t="shared" si="6309"/>
        <v/>
      </c>
      <c r="AB2050" s="107" t="str">
        <f t="shared" si="6309"/>
        <v/>
      </c>
      <c r="AC2050" s="107" t="str">
        <f t="shared" si="6309"/>
        <v/>
      </c>
      <c r="AD2050" s="107" t="str">
        <f t="shared" si="6309"/>
        <v/>
      </c>
      <c r="AE2050" s="107" t="str">
        <f t="shared" si="6309"/>
        <v/>
      </c>
      <c r="AF2050" s="107" t="str">
        <f t="shared" si="6309"/>
        <v/>
      </c>
      <c r="AG2050" s="107" t="str">
        <f t="shared" si="6309"/>
        <v/>
      </c>
      <c r="AH2050" s="107" t="str">
        <f t="shared" si="6309"/>
        <v/>
      </c>
      <c r="AI2050" s="107" t="str">
        <f t="shared" si="6309"/>
        <v/>
      </c>
    </row>
    <row r="2052" spans="1:167" s="117" customFormat="1" ht="15" customHeight="1" x14ac:dyDescent="0.25">
      <c r="A2052" s="120"/>
      <c r="B2052" s="127" t="e">
        <f t="shared" ref="B2052" si="6376">LARGE(IFERROR(IF(B2050+1&gt;$H$8,"",B2050+1),""),1)</f>
        <v>#VALUE!</v>
      </c>
      <c r="C2052" s="127" t="e">
        <f>IF(_xlfn.ISFORMULA(E2056),MAX(INDEX('BASE FORMAÇÃO'!A:A,B2052+1),1),E2056)</f>
        <v>#VALUE!</v>
      </c>
      <c r="D2052" s="127">
        <f t="shared" ref="D2052" si="6377">IFERROR(IF(C2052=C2042,D2042+1,1),1)</f>
        <v>1</v>
      </c>
      <c r="E2052" s="38" t="s">
        <v>9</v>
      </c>
      <c r="F2052" s="73"/>
      <c r="G2052" s="38" t="s">
        <v>15</v>
      </c>
      <c r="H2052" s="135" t="e">
        <f>INDEX('BASE FORMAÇÃO'!B:B,B2052+1)</f>
        <v>#VALUE!</v>
      </c>
      <c r="I2052" s="143" t="s">
        <v>16</v>
      </c>
      <c r="J2052" s="6" t="e">
        <f>INDEX('BASE FORMAÇÃO'!K:K,B2052+1)</f>
        <v>#VALUE!</v>
      </c>
      <c r="K2052" s="65"/>
      <c r="L2052" s="182" t="s">
        <v>10</v>
      </c>
      <c r="M2052" s="184" t="str">
        <f t="shared" ref="M2052" si="6378">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9">B2052</f>
        <v>#VALUE!</v>
      </c>
      <c r="C2053" s="128" t="e">
        <f t="shared" si="6379"/>
        <v>#VALUE!</v>
      </c>
      <c r="D2053" s="127">
        <f t="shared" si="6379"/>
        <v>1</v>
      </c>
      <c r="E2053" s="186">
        <f t="shared" ref="E2053" si="6380">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81">B2053</f>
        <v>#VALUE!</v>
      </c>
      <c r="C2054" s="128" t="e">
        <f t="shared" si="6381"/>
        <v>#VALUE!</v>
      </c>
      <c r="D2054" s="127">
        <f t="shared" si="6381"/>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82">B2054</f>
        <v>#VALUE!</v>
      </c>
      <c r="C2055" s="128" t="e">
        <f t="shared" si="6382"/>
        <v>#VALUE!</v>
      </c>
      <c r="D2055" s="127">
        <f t="shared" si="6251"/>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83">B2054</f>
        <v>#VALUE!</v>
      </c>
      <c r="C2056" s="128" t="e">
        <f t="shared" si="6383"/>
        <v>#VALUE!</v>
      </c>
      <c r="D2056" s="127">
        <f t="shared" si="6251"/>
        <v>1</v>
      </c>
      <c r="E2056" s="197" t="e">
        <f t="shared" ref="E2056" si="6384">C2052</f>
        <v>#VALUE!</v>
      </c>
      <c r="F2056" s="93"/>
      <c r="G2056" s="199" t="s">
        <v>304</v>
      </c>
      <c r="H2056" s="201"/>
      <c r="I2056" s="202"/>
      <c r="J2056" s="202"/>
      <c r="K2056" s="67"/>
      <c r="L2056" s="28" t="s">
        <v>303</v>
      </c>
      <c r="M2056" s="133" t="str">
        <f t="shared" ref="M2056" si="6385">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6">B2056</f>
        <v>#VALUE!</v>
      </c>
      <c r="C2057" s="128" t="e">
        <f t="shared" ref="C2057" si="6387">C2056</f>
        <v>#VALUE!</v>
      </c>
      <c r="D2057" s="127">
        <f t="shared" si="6251"/>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8">B2057</f>
        <v>#VALUE!</v>
      </c>
      <c r="C2058" s="128" t="e">
        <f t="shared" si="6388"/>
        <v>#VALUE!</v>
      </c>
      <c r="D2058" s="127">
        <f t="shared" si="6251"/>
        <v>1</v>
      </c>
      <c r="E2058" s="198"/>
      <c r="F2058" s="93"/>
      <c r="G2058" s="200"/>
      <c r="H2058" s="134">
        <f t="shared" ref="H2058" si="6389">COUNT($P2058:$XX2058)</f>
        <v>0</v>
      </c>
      <c r="I2058" s="132" t="e">
        <f t="shared" ref="I2058" si="6390">_xlfn.STDEV.P($P2057:$XX2058)/AVERAGE($P2057:$XX2058)</f>
        <v>#DIV/0!</v>
      </c>
      <c r="J2058" s="7">
        <f>ROW()</f>
        <v>2058</v>
      </c>
      <c r="K2058" s="67"/>
      <c r="L2058" s="29" t="s">
        <v>10</v>
      </c>
      <c r="M2058" s="30" t="str">
        <f t="shared" ref="M2058" si="6391">IFERROR(
IF(COUNTA(P2052:AI2052)=COUNTIF(P2054:XX2054,"Orçamento"),MIN(M2063,M2060),
IF(M2061&lt;&gt;"",M2061,
IF(M2062&lt;&gt;"",M2062,
M2060
))),"")</f>
        <v/>
      </c>
      <c r="N2058" s="71"/>
      <c r="O2058" s="27" t="s">
        <v>376</v>
      </c>
      <c r="P2058" s="106" t="str">
        <f t="shared" ref="P2058:AI2058" si="6392">IFERROR(IF(P2056="",
            "",
            IF(COUNT($P2056:$XX2056)&lt;=4,
               P2056,
               IF(OR(P2056&gt;(QUARTILE($P2056:$XX2056,3)+(QUARTILE($P2056:$XX2056,3)-QUARTILE($P2056:$XX2056,1))),
                     P2056&lt;(QUARTILE($P2056:$XX2056,1)-(QUARTILE($P2056:$XX2056,3)-QUARTILE($P2056:$XX2056,1)))
                  ),
               "DESCARTADO",P2056)
             )
  ),P2056)</f>
        <v/>
      </c>
      <c r="Q2058" s="106" t="str">
        <f t="shared" si="6392"/>
        <v/>
      </c>
      <c r="R2058" s="106" t="str">
        <f t="shared" si="6392"/>
        <v/>
      </c>
      <c r="S2058" s="106" t="str">
        <f t="shared" si="6392"/>
        <v/>
      </c>
      <c r="T2058" s="106" t="str">
        <f t="shared" si="6392"/>
        <v/>
      </c>
      <c r="U2058" s="106" t="str">
        <f t="shared" si="6392"/>
        <v/>
      </c>
      <c r="V2058" s="106" t="str">
        <f t="shared" si="6392"/>
        <v/>
      </c>
      <c r="W2058" s="106" t="str">
        <f t="shared" si="6392"/>
        <v/>
      </c>
      <c r="X2058" s="106" t="str">
        <f t="shared" si="6392"/>
        <v/>
      </c>
      <c r="Y2058" s="106" t="str">
        <f t="shared" si="6392"/>
        <v/>
      </c>
      <c r="Z2058" s="106" t="str">
        <f t="shared" si="6392"/>
        <v/>
      </c>
      <c r="AA2058" s="106" t="str">
        <f t="shared" si="6392"/>
        <v/>
      </c>
      <c r="AB2058" s="106" t="str">
        <f t="shared" si="6392"/>
        <v/>
      </c>
      <c r="AC2058" s="106" t="str">
        <f t="shared" si="6392"/>
        <v/>
      </c>
      <c r="AD2058" s="106" t="str">
        <f t="shared" si="6392"/>
        <v/>
      </c>
      <c r="AE2058" s="106" t="str">
        <f t="shared" si="6392"/>
        <v/>
      </c>
      <c r="AF2058" s="106" t="str">
        <f t="shared" si="6392"/>
        <v/>
      </c>
      <c r="AG2058" s="106" t="str">
        <f t="shared" si="6392"/>
        <v/>
      </c>
      <c r="AH2058" s="106" t="str">
        <f t="shared" si="6392"/>
        <v/>
      </c>
      <c r="AI2058" s="106" t="str">
        <f t="shared" si="6392"/>
        <v/>
      </c>
    </row>
    <row r="2059" spans="1:167" hidden="1" x14ac:dyDescent="0.25">
      <c r="B2059" s="128" t="e">
        <f t="shared" ref="B2059" si="6393">B2058</f>
        <v>#VALUE!</v>
      </c>
      <c r="C2059" s="128" t="e">
        <f t="shared" ref="C2059" si="6394">C2058</f>
        <v>#VALUE!</v>
      </c>
      <c r="D2059" s="127">
        <f t="shared" si="6251"/>
        <v>1</v>
      </c>
      <c r="E2059" s="198"/>
      <c r="F2059" s="93"/>
      <c r="G2059" s="200"/>
      <c r="H2059"/>
      <c r="I2059"/>
      <c r="J2059"/>
      <c r="K2059" s="66"/>
      <c r="L2059" s="29" t="s">
        <v>360</v>
      </c>
      <c r="M2059" s="30" t="e">
        <f t="shared" ref="M2059" si="6395">AVERAGE($P2058:$XX2058)</f>
        <v>#DIV/0!</v>
      </c>
      <c r="N2059" s="71"/>
      <c r="O2059" s="27" t="str">
        <f t="shared" ref="O2059" si="6396">"1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261"/>
        <v>#VALUE!</v>
      </c>
      <c r="C2060" s="128" t="e">
        <f t="shared" si="6262"/>
        <v>#VALUE!</v>
      </c>
      <c r="D2060" s="127">
        <f t="shared" si="6251"/>
        <v>1</v>
      </c>
      <c r="E2060" s="198"/>
      <c r="F2060" s="93"/>
      <c r="G2060" s="200"/>
      <c r="H2060" s="134">
        <f t="shared" ref="H2060" si="6397">COUNT($P2060:$XX2060)</f>
        <v>0</v>
      </c>
      <c r="I2060" s="132" t="e">
        <f t="shared" ref="I2060" si="6398">_xlfn.STDEV.P($P2059:$XX2060)/AVERAGE($P2059:$XX2060)</f>
        <v>#DIV/0!</v>
      </c>
      <c r="J2060" s="7">
        <f t="shared" ref="J2060" si="6399">IF(AND(H2060&gt;2,
OR(L2052="MÉDIA SANEADA",L2052="MEDIANA SANEADA",
AND(L2052="PREÇO ESTIMADO",NOT(AND(P2054="Orçamento",COUNTA(P2052:XX2052)=COUNTIF(P2054:XX2054,"Orçamento")))))),
ROW(),0)</f>
        <v>0</v>
      </c>
      <c r="K2060" s="66"/>
      <c r="L2060" s="29" t="s">
        <v>361</v>
      </c>
      <c r="M2060" s="30" t="e">
        <f t="shared" ref="M2060" si="6400">MEDIAN($P2058:$XX2058)</f>
        <v>#NUM!</v>
      </c>
      <c r="N2060" s="71"/>
      <c r="O2060" s="27" t="str">
        <f t="shared" ref="O2060" si="6401">"1 RODADA"</f>
        <v>1 RODADA</v>
      </c>
      <c r="P2060" s="107" t="str">
        <f t="shared" ref="P2060:AI2060" si="6402">IF(P2058="","",IF((_xlfn.STDEV.P($P2057:$XX2058)/AVERAGE($P2057:$XX2058))&lt;=25%,P2058,IF(OR(P2058&gt;(AVERAGE($P2057:$XX2058)+_xlfn.STDEV.P($P2057:$XX2058)),P2058&lt;(AVERAGE($P2057:$XX2058)-_xlfn.STDEV.P($P2057:$XX2058))),"DESCARTADO",P2058)))</f>
        <v/>
      </c>
      <c r="Q2060" s="107" t="str">
        <f t="shared" si="6402"/>
        <v/>
      </c>
      <c r="R2060" s="107" t="str">
        <f t="shared" si="6402"/>
        <v/>
      </c>
      <c r="S2060" s="107" t="str">
        <f t="shared" si="6402"/>
        <v/>
      </c>
      <c r="T2060" s="107" t="str">
        <f t="shared" si="6402"/>
        <v/>
      </c>
      <c r="U2060" s="107" t="str">
        <f t="shared" si="6402"/>
        <v/>
      </c>
      <c r="V2060" s="107" t="str">
        <f t="shared" si="6402"/>
        <v/>
      </c>
      <c r="W2060" s="107" t="str">
        <f t="shared" si="6402"/>
        <v/>
      </c>
      <c r="X2060" s="107" t="str">
        <f t="shared" si="6402"/>
        <v/>
      </c>
      <c r="Y2060" s="107" t="str">
        <f t="shared" si="6402"/>
        <v/>
      </c>
      <c r="Z2060" s="107" t="str">
        <f t="shared" si="6402"/>
        <v/>
      </c>
      <c r="AA2060" s="107" t="str">
        <f t="shared" si="6402"/>
        <v/>
      </c>
      <c r="AB2060" s="107" t="str">
        <f t="shared" si="6402"/>
        <v/>
      </c>
      <c r="AC2060" s="107" t="str">
        <f t="shared" si="6402"/>
        <v/>
      </c>
      <c r="AD2060" s="107" t="str">
        <f t="shared" si="6402"/>
        <v/>
      </c>
      <c r="AE2060" s="107" t="str">
        <f t="shared" si="6402"/>
        <v/>
      </c>
      <c r="AF2060" s="107" t="str">
        <f t="shared" si="6402"/>
        <v/>
      </c>
      <c r="AG2060" s="107" t="str">
        <f t="shared" si="6402"/>
        <v/>
      </c>
      <c r="AH2060" s="107" t="str">
        <f t="shared" si="6402"/>
        <v/>
      </c>
      <c r="AI2060" s="107" t="str">
        <f t="shared" si="6402"/>
        <v/>
      </c>
    </row>
    <row r="2061" spans="1:167" hidden="1" x14ac:dyDescent="0.25">
      <c r="B2061" s="128" t="e">
        <f t="shared" si="6261"/>
        <v>#VALUE!</v>
      </c>
      <c r="C2061" s="128" t="e">
        <f t="shared" si="6262"/>
        <v>#VALUE!</v>
      </c>
      <c r="D2061" s="127">
        <f t="shared" si="6251"/>
        <v>1</v>
      </c>
      <c r="E2061" s="198"/>
      <c r="F2061" s="93"/>
      <c r="G2061" s="200"/>
      <c r="H2061"/>
      <c r="I2061"/>
      <c r="J2061"/>
      <c r="L2061" s="29" t="s">
        <v>38</v>
      </c>
      <c r="M2061" s="30" t="str">
        <f t="shared" ref="M2061" si="6403">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4">"2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261"/>
        <v>#VALUE!</v>
      </c>
      <c r="C2062" s="128" t="e">
        <f t="shared" si="6262"/>
        <v>#VALUE!</v>
      </c>
      <c r="D2062" s="127">
        <f t="shared" si="6251"/>
        <v>1</v>
      </c>
      <c r="E2062" s="198"/>
      <c r="F2062" s="93"/>
      <c r="G2062" s="200"/>
      <c r="H2062" s="134">
        <f t="shared" ref="H2062" si="6405">COUNT($P2062:$XX2062)</f>
        <v>0</v>
      </c>
      <c r="I2062" s="132" t="e">
        <f t="shared" ref="I2062" si="6406">_xlfn.STDEV.P($P2061:$XX2062)/AVERAGE($P2061:$XX2062)</f>
        <v>#DIV/0!</v>
      </c>
      <c r="J2062" s="7">
        <f t="shared" ref="J2062" si="6407">IF(AND(H2062&gt;2,
OR(L2052="MÉDIA SANEADA",L2052="MEDIANA SANEADA",
AND(L2052="PREÇO ESTIMADO",NOT(AND(P2054="Orçamento",COUNTA(P2052:XX2052)=COUNTIF(P2054:XX2054,"Orçamento")))))),
ROW(),0)</f>
        <v>0</v>
      </c>
      <c r="K2062" s="66"/>
      <c r="L2062" s="29" t="s">
        <v>362</v>
      </c>
      <c r="M2062" s="30" t="e">
        <f t="shared" ref="M2062" si="6408" xml:space="preserve">
IF(H2060&gt;2,MEDIAN(P2059:XX2060),
IF(H2062&gt;2,MEDIAN(P2061:XX2062),
IF(H2064&gt;2,MEDIAN(P2063:XX2064),
IF(H2066&gt;2,MEDIAN(P2065:XX2066),
IF(H2068&gt;2,MEDIAN(P2067:XX2068),
IF(H2070&gt;2,MEDIAN(P2069:XX2070),
MEDIAN(P2057:XX2058)))))))</f>
        <v>#NUM!</v>
      </c>
      <c r="N2062" s="71"/>
      <c r="O2062" s="27" t="str">
        <f t="shared" ref="O2062" si="6409">"2 RODADA"</f>
        <v>2 RODADA</v>
      </c>
      <c r="P2062" s="107" t="str">
        <f t="shared" ref="P2062:AI2062" si="6410">IF(P2060="","",IF((_xlfn.STDEV.P($P2059:$XX2060)/AVERAGE($P2059:$XX2060))&lt;=25%,P2060,IF(OR(P2060&gt;(AVERAGE($P2059:$XX2060)+_xlfn.STDEV.P($P2059:$XX2060)),P2060&lt;(AVERAGE($P2059:$XX2060)-_xlfn.STDEV.P($P2059:$XX2060))),"DESCARTADO",P2060)))</f>
        <v/>
      </c>
      <c r="Q2062" s="107" t="str">
        <f t="shared" si="6410"/>
        <v/>
      </c>
      <c r="R2062" s="107" t="str">
        <f t="shared" si="6410"/>
        <v/>
      </c>
      <c r="S2062" s="107" t="str">
        <f t="shared" si="6410"/>
        <v/>
      </c>
      <c r="T2062" s="107" t="str">
        <f t="shared" si="6410"/>
        <v/>
      </c>
      <c r="U2062" s="107" t="str">
        <f t="shared" si="6410"/>
        <v/>
      </c>
      <c r="V2062" s="107" t="str">
        <f t="shared" si="6410"/>
        <v/>
      </c>
      <c r="W2062" s="107" t="str">
        <f t="shared" si="6410"/>
        <v/>
      </c>
      <c r="X2062" s="107" t="str">
        <f t="shared" si="6410"/>
        <v/>
      </c>
      <c r="Y2062" s="107" t="str">
        <f t="shared" si="6410"/>
        <v/>
      </c>
      <c r="Z2062" s="107" t="str">
        <f t="shared" si="6410"/>
        <v/>
      </c>
      <c r="AA2062" s="107" t="str">
        <f t="shared" si="6410"/>
        <v/>
      </c>
      <c r="AB2062" s="107" t="str">
        <f t="shared" si="6410"/>
        <v/>
      </c>
      <c r="AC2062" s="107" t="str">
        <f t="shared" si="6410"/>
        <v/>
      </c>
      <c r="AD2062" s="107" t="str">
        <f t="shared" si="6410"/>
        <v/>
      </c>
      <c r="AE2062" s="107" t="str">
        <f t="shared" si="6410"/>
        <v/>
      </c>
      <c r="AF2062" s="107" t="str">
        <f t="shared" si="6410"/>
        <v/>
      </c>
      <c r="AG2062" s="107" t="str">
        <f t="shared" si="6410"/>
        <v/>
      </c>
      <c r="AH2062" s="107" t="str">
        <f t="shared" si="6410"/>
        <v/>
      </c>
      <c r="AI2062" s="107" t="str">
        <f t="shared" si="6410"/>
        <v/>
      </c>
    </row>
    <row r="2063" spans="1:167" hidden="1" x14ac:dyDescent="0.25">
      <c r="B2063" s="128" t="e">
        <f t="shared" si="6261"/>
        <v>#VALUE!</v>
      </c>
      <c r="C2063" s="128" t="e">
        <f t="shared" si="6262"/>
        <v>#VALUE!</v>
      </c>
      <c r="D2063" s="127">
        <f t="shared" si="6251"/>
        <v>1</v>
      </c>
      <c r="E2063" s="198"/>
      <c r="F2063" s="93"/>
      <c r="G2063" s="200"/>
      <c r="H2063"/>
      <c r="I2063"/>
      <c r="J2063"/>
      <c r="K2063" s="66"/>
      <c r="L2063" s="29" t="s">
        <v>359</v>
      </c>
      <c r="M2063" s="30" t="e">
        <f t="shared" ref="M2063" si="6411">HARMEAN($P2057:$XX2058)</f>
        <v>#N/A</v>
      </c>
      <c r="N2063" s="71"/>
      <c r="O2063" s="27" t="str">
        <f t="shared" ref="O2063" si="6412">"3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261"/>
        <v>#VALUE!</v>
      </c>
      <c r="C2064" s="128" t="e">
        <f t="shared" si="6262"/>
        <v>#VALUE!</v>
      </c>
      <c r="D2064" s="127">
        <f t="shared" si="6251"/>
        <v>1</v>
      </c>
      <c r="E2064" s="198"/>
      <c r="F2064" s="93"/>
      <c r="G2064" s="200"/>
      <c r="H2064" s="134">
        <f t="shared" ref="H2064" si="6413">COUNT($P2064:$XX2064)</f>
        <v>0</v>
      </c>
      <c r="I2064" s="132" t="e">
        <f t="shared" ref="I2064" si="6414">_xlfn.STDEV.P($P2063:$XX2064)/AVERAGE($P2063:$XX2064)</f>
        <v>#DIV/0!</v>
      </c>
      <c r="J2064" s="7">
        <f t="shared" ref="J2064" si="6415">IF(AND(H2064&gt;2,
OR(L2052="MÉDIA SANEADA",L2052="MEDIANA SANEADA",
AND(L2052="PREÇO ESTIMADO",NOT(AND(P2054="Orçamento",COUNTA(P2052:XX2052)=COUNTIF(P2054:XX2054,"Orçamento")))))),
ROW(),0)</f>
        <v>0</v>
      </c>
      <c r="K2064" s="66"/>
      <c r="L2064" s="29" t="s">
        <v>41</v>
      </c>
      <c r="M2064" s="30" t="str">
        <f t="shared" ref="M2064" si="6416">IFERROR(_xlfn.QUARTILE.EXC($P2058:$XX2058,1),"")</f>
        <v/>
      </c>
      <c r="N2064" s="71"/>
      <c r="O2064" s="27" t="str">
        <f t="shared" ref="O2064" si="6417">"3 RODADA"</f>
        <v>3 RODADA</v>
      </c>
      <c r="P2064" s="107" t="str">
        <f t="shared" ref="P2064:AI2064" si="6418">IF(P2062="","",IF((_xlfn.STDEV.P($P2061:$XX2062)/AVERAGE($P2061:$XX2062))&lt;=25%,P2062,IF(OR(P2062&gt;(AVERAGE($P2061:$XX2062)+_xlfn.STDEV.P($P2061:$XX2062)),P2062&lt;(AVERAGE($P2061:$XX2062)-_xlfn.STDEV.P($P2061:$XX2062))),"DESCARTADO",P2062)))</f>
        <v/>
      </c>
      <c r="Q2064" s="107" t="str">
        <f t="shared" si="6418"/>
        <v/>
      </c>
      <c r="R2064" s="107" t="str">
        <f t="shared" si="6418"/>
        <v/>
      </c>
      <c r="S2064" s="107" t="str">
        <f t="shared" si="6418"/>
        <v/>
      </c>
      <c r="T2064" s="107" t="str">
        <f t="shared" si="6418"/>
        <v/>
      </c>
      <c r="U2064" s="107" t="str">
        <f t="shared" si="6418"/>
        <v/>
      </c>
      <c r="V2064" s="107" t="str">
        <f t="shared" si="6418"/>
        <v/>
      </c>
      <c r="W2064" s="107" t="str">
        <f t="shared" si="6418"/>
        <v/>
      </c>
      <c r="X2064" s="107" t="str">
        <f t="shared" si="6418"/>
        <v/>
      </c>
      <c r="Y2064" s="107" t="str">
        <f t="shared" si="6418"/>
        <v/>
      </c>
      <c r="Z2064" s="107" t="str">
        <f t="shared" si="6418"/>
        <v/>
      </c>
      <c r="AA2064" s="107" t="str">
        <f t="shared" si="6418"/>
        <v/>
      </c>
      <c r="AB2064" s="107" t="str">
        <f t="shared" si="6418"/>
        <v/>
      </c>
      <c r="AC2064" s="107" t="str">
        <f t="shared" si="6418"/>
        <v/>
      </c>
      <c r="AD2064" s="107" t="str">
        <f t="shared" si="6418"/>
        <v/>
      </c>
      <c r="AE2064" s="107" t="str">
        <f t="shared" si="6418"/>
        <v/>
      </c>
      <c r="AF2064" s="107" t="str">
        <f t="shared" si="6418"/>
        <v/>
      </c>
      <c r="AG2064" s="107" t="str">
        <f t="shared" si="6418"/>
        <v/>
      </c>
      <c r="AH2064" s="107" t="str">
        <f t="shared" si="6418"/>
        <v/>
      </c>
      <c r="AI2064" s="107" t="str">
        <f t="shared" si="6418"/>
        <v/>
      </c>
    </row>
    <row r="2065" spans="1:167" hidden="1" x14ac:dyDescent="0.25">
      <c r="B2065" s="128" t="e">
        <f t="shared" si="6261"/>
        <v>#VALUE!</v>
      </c>
      <c r="C2065" s="128" t="e">
        <f t="shared" si="6262"/>
        <v>#VALUE!</v>
      </c>
      <c r="D2065" s="127">
        <f t="shared" si="6251"/>
        <v>1</v>
      </c>
      <c r="E2065" s="198"/>
      <c r="F2065" s="93"/>
      <c r="G2065" s="200"/>
      <c r="H2065"/>
      <c r="I2065"/>
      <c r="J2065"/>
      <c r="K2065" s="66"/>
      <c r="L2065" s="29" t="s">
        <v>39</v>
      </c>
      <c r="M2065" s="30" t="str">
        <f t="shared" ref="M2065" si="6419">IFERROR(_xlfn.QUARTILE.EXC($P2058:$XX2058,3),"")</f>
        <v/>
      </c>
      <c r="N2065" s="71"/>
      <c r="O2065" s="27" t="str">
        <f t="shared" ref="O2065" si="6420">"4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261"/>
        <v>#VALUE!</v>
      </c>
      <c r="C2066" s="128" t="e">
        <f t="shared" si="6262"/>
        <v>#VALUE!</v>
      </c>
      <c r="D2066" s="127">
        <f t="shared" si="6251"/>
        <v>1</v>
      </c>
      <c r="E2066" s="198"/>
      <c r="F2066" s="93"/>
      <c r="G2066" s="200"/>
      <c r="H2066" s="134">
        <f t="shared" ref="H2066" si="6421">COUNT($P2066:$XX2066)</f>
        <v>0</v>
      </c>
      <c r="I2066" s="132" t="e">
        <f t="shared" ref="I2066" si="6422">_xlfn.STDEV.P($P2065:$XX2066)/AVERAGE($P2065:$XX2066)</f>
        <v>#DIV/0!</v>
      </c>
      <c r="J2066" s="7">
        <f t="shared" ref="J2066" si="6423">IF(AND(H2066&gt;2,
OR(L2052="MÉDIA SANEADA",L2052="MEDIANA SANEADA",
AND(L2052="PREÇO ESTIMADO",NOT(AND(P2054="Orçamento",COUNTA(P2052:XX2052)=COUNTIF(P2054:XX2054,"Orçamento")))))),
ROW(),0)</f>
        <v>0</v>
      </c>
      <c r="K2066" s="66"/>
      <c r="L2066" s="29" t="s">
        <v>42</v>
      </c>
      <c r="M2066" s="30">
        <f t="shared" ref="M2066" si="6424">MIN($P2058:$XX2058)</f>
        <v>0</v>
      </c>
      <c r="N2066" s="71"/>
      <c r="O2066" s="27" t="str">
        <f t="shared" ref="O2066" si="6425">"4 RODADA"</f>
        <v>4 RODADA</v>
      </c>
      <c r="P2066" s="107" t="str">
        <f t="shared" ref="P2066:AI2066" si="6426">IF(P2064="","",IF((_xlfn.STDEV.P($P2063:$XX2064)/AVERAGE($P2063:$XX2064))&lt;=25%,P2064,IF(OR(P2064&gt;(AVERAGE($P2063:$XX2064)+_xlfn.STDEV.P($P2063:$XX2064)),P2064&lt;(AVERAGE($P2063:$XX2064)-_xlfn.STDEV.P($P2063:$XX2064))),"DESCARTADO",P2064)))</f>
        <v/>
      </c>
      <c r="Q2066" s="107" t="str">
        <f t="shared" si="6426"/>
        <v/>
      </c>
      <c r="R2066" s="107" t="str">
        <f t="shared" si="6426"/>
        <v/>
      </c>
      <c r="S2066" s="107" t="str">
        <f t="shared" si="6426"/>
        <v/>
      </c>
      <c r="T2066" s="107" t="str">
        <f t="shared" si="6426"/>
        <v/>
      </c>
      <c r="U2066" s="107" t="str">
        <f t="shared" si="6426"/>
        <v/>
      </c>
      <c r="V2066" s="107" t="str">
        <f t="shared" si="6426"/>
        <v/>
      </c>
      <c r="W2066" s="107" t="str">
        <f t="shared" si="6426"/>
        <v/>
      </c>
      <c r="X2066" s="107" t="str">
        <f t="shared" si="6426"/>
        <v/>
      </c>
      <c r="Y2066" s="107" t="str">
        <f t="shared" si="6426"/>
        <v/>
      </c>
      <c r="Z2066" s="107" t="str">
        <f t="shared" si="6426"/>
        <v/>
      </c>
      <c r="AA2066" s="107" t="str">
        <f t="shared" si="6426"/>
        <v/>
      </c>
      <c r="AB2066" s="107" t="str">
        <f t="shared" si="6426"/>
        <v/>
      </c>
      <c r="AC2066" s="107" t="str">
        <f t="shared" si="6426"/>
        <v/>
      </c>
      <c r="AD2066" s="107" t="str">
        <f t="shared" si="6426"/>
        <v/>
      </c>
      <c r="AE2066" s="107" t="str">
        <f t="shared" si="6426"/>
        <v/>
      </c>
      <c r="AF2066" s="107" t="str">
        <f t="shared" si="6426"/>
        <v/>
      </c>
      <c r="AG2066" s="107" t="str">
        <f t="shared" si="6426"/>
        <v/>
      </c>
      <c r="AH2066" s="107" t="str">
        <f t="shared" si="6426"/>
        <v/>
      </c>
      <c r="AI2066" s="107" t="str">
        <f t="shared" si="6426"/>
        <v/>
      </c>
    </row>
    <row r="2067" spans="1:167" hidden="1" x14ac:dyDescent="0.25">
      <c r="B2067" s="128" t="e">
        <f t="shared" si="6261"/>
        <v>#VALUE!</v>
      </c>
      <c r="C2067" s="128" t="e">
        <f t="shared" si="6262"/>
        <v>#VALUE!</v>
      </c>
      <c r="D2067" s="127">
        <f t="shared" si="6251"/>
        <v>1</v>
      </c>
      <c r="E2067" s="198"/>
      <c r="F2067" s="93"/>
      <c r="G2067" s="200"/>
      <c r="H2067"/>
      <c r="I2067"/>
      <c r="J2067"/>
      <c r="K2067" s="66"/>
      <c r="L2067" s="29" t="s">
        <v>40</v>
      </c>
      <c r="M2067" s="30">
        <f t="shared" ref="M2067" si="6427">MAX($P2058:$XX2058)</f>
        <v>0</v>
      </c>
      <c r="N2067" s="71"/>
      <c r="O2067" s="27" t="str">
        <f t="shared" ref="O2067" si="6428">"5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261"/>
        <v>#VALUE!</v>
      </c>
      <c r="C2068" s="128" t="e">
        <f t="shared" si="6262"/>
        <v>#VALUE!</v>
      </c>
      <c r="D2068" s="127">
        <f t="shared" si="6251"/>
        <v>1</v>
      </c>
      <c r="E2068" s="198"/>
      <c r="F2068" s="93"/>
      <c r="G2068" s="200"/>
      <c r="H2068" s="134">
        <f t="shared" ref="H2068" si="6429">COUNT($P2068:$XX2068)</f>
        <v>0</v>
      </c>
      <c r="I2068" s="132" t="e">
        <f t="shared" ref="I2068" si="6430">_xlfn.STDEV.P($P2067:$XX2068)/AVERAGE($P2067:$XX2068)</f>
        <v>#DIV/0!</v>
      </c>
      <c r="J2068" s="7">
        <f t="shared" ref="J2068" si="6431">IF(AND(H2068&gt;2,
OR(L2052="MÉDIA SANEADA",L2052="MEDIANA SANEADA",
AND(L2052="PREÇO ESTIMADO",NOT(AND(P2054="Orçamento",COUNTA(P2052:XX2052)=COUNTIF(P2054:XX2054,"Orçamento")))))),
ROW(),0)</f>
        <v>0</v>
      </c>
      <c r="K2068" s="66"/>
      <c r="N2068" s="71"/>
      <c r="O2068" s="27" t="str">
        <f t="shared" ref="O2068" si="6432">"5 RODADA"</f>
        <v>5 RODADA</v>
      </c>
      <c r="P2068" s="107" t="str">
        <f t="shared" ref="P2068:AI2068" si="6433">IF(P2066="","",IF((_xlfn.STDEV.P($P2065:$XX2066)/AVERAGE($P2065:$XX2066))&lt;=25%,P2066,IF(OR(P2066&gt;(AVERAGE($P2065:$XX2066)+_xlfn.STDEV.P($P2065:$XX2066)),P2066&lt;(AVERAGE($P2065:$XX2066)-_xlfn.STDEV.P($P2065:$XX2066))),"DESCARTADO",P2066)))</f>
        <v/>
      </c>
      <c r="Q2068" s="107" t="str">
        <f t="shared" si="6433"/>
        <v/>
      </c>
      <c r="R2068" s="107" t="str">
        <f t="shared" si="6433"/>
        <v/>
      </c>
      <c r="S2068" s="107" t="str">
        <f t="shared" si="6433"/>
        <v/>
      </c>
      <c r="T2068" s="107" t="str">
        <f t="shared" si="6433"/>
        <v/>
      </c>
      <c r="U2068" s="107" t="str">
        <f t="shared" si="6433"/>
        <v/>
      </c>
      <c r="V2068" s="107" t="str">
        <f t="shared" si="6433"/>
        <v/>
      </c>
      <c r="W2068" s="107" t="str">
        <f t="shared" si="6433"/>
        <v/>
      </c>
      <c r="X2068" s="107" t="str">
        <f t="shared" si="6433"/>
        <v/>
      </c>
      <c r="Y2068" s="107" t="str">
        <f t="shared" si="6433"/>
        <v/>
      </c>
      <c r="Z2068" s="107" t="str">
        <f t="shared" si="6433"/>
        <v/>
      </c>
      <c r="AA2068" s="107" t="str">
        <f t="shared" si="6433"/>
        <v/>
      </c>
      <c r="AB2068" s="107" t="str">
        <f t="shared" si="6433"/>
        <v/>
      </c>
      <c r="AC2068" s="107" t="str">
        <f t="shared" si="6433"/>
        <v/>
      </c>
      <c r="AD2068" s="107" t="str">
        <f t="shared" si="6433"/>
        <v/>
      </c>
      <c r="AE2068" s="107" t="str">
        <f t="shared" si="6433"/>
        <v/>
      </c>
      <c r="AF2068" s="107" t="str">
        <f t="shared" si="6433"/>
        <v/>
      </c>
      <c r="AG2068" s="107" t="str">
        <f t="shared" si="6433"/>
        <v/>
      </c>
      <c r="AH2068" s="107" t="str">
        <f t="shared" si="6433"/>
        <v/>
      </c>
      <c r="AI2068" s="107" t="str">
        <f t="shared" si="6433"/>
        <v/>
      </c>
    </row>
    <row r="2069" spans="1:167" hidden="1" x14ac:dyDescent="0.25">
      <c r="B2069" s="128" t="e">
        <f t="shared" si="6261"/>
        <v>#VALUE!</v>
      </c>
      <c r="C2069" s="128" t="e">
        <f t="shared" si="6262"/>
        <v>#VALUE!</v>
      </c>
      <c r="D2069" s="127">
        <f t="shared" si="6251"/>
        <v>1</v>
      </c>
      <c r="E2069" s="198"/>
      <c r="F2069" s="93"/>
      <c r="G2069" s="200"/>
      <c r="H2069"/>
      <c r="I2069"/>
      <c r="J2069"/>
      <c r="K2069" s="66"/>
      <c r="L2069" s="22"/>
      <c r="M2069" s="22"/>
      <c r="N2069" s="71"/>
      <c r="O2069" s="27" t="str">
        <f t="shared" ref="O2069" si="6434">"6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261"/>
        <v>#VALUE!</v>
      </c>
      <c r="C2070" s="128" t="e">
        <f t="shared" si="6262"/>
        <v>#VALUE!</v>
      </c>
      <c r="D2070" s="127">
        <f t="shared" si="6251"/>
        <v>1</v>
      </c>
      <c r="E2070" s="198"/>
      <c r="F2070" s="93"/>
      <c r="G2070" s="200"/>
      <c r="H2070" s="134">
        <f t="shared" ref="H2070" si="6435">COUNT($P2070:$XX2070)</f>
        <v>0</v>
      </c>
      <c r="I2070" s="132" t="e">
        <f t="shared" ref="I2070" si="6436">_xlfn.STDEV.P($P2069:$XX2070)/AVERAGE($P2069:$XX2070)</f>
        <v>#DIV/0!</v>
      </c>
      <c r="J2070" s="7">
        <f t="shared" ref="J2070" si="6437">IF(AND(H2070&gt;2,
OR(L2052="MÉDIA SANEADA",L2052="MEDIANA SANEADA",
AND(L2052="PREÇO ESTIMADO",NOT(AND(P2054="Orçamento",COUNTA(P2052:XX2052)=COUNTIF(P2054:XX2054,"Orçamento")))))),
ROW(),0)</f>
        <v>0</v>
      </c>
      <c r="N2070" s="71"/>
      <c r="O2070" s="27" t="str">
        <f t="shared" ref="O2070" si="6438">"6 RODADA"</f>
        <v>6 RODADA</v>
      </c>
      <c r="P2070" s="107" t="str">
        <f t="shared" ref="P2070:AI2070" si="6439">IFERROR(IF(P2068="","",IF((_xlfn.STDEV.P($P2067:$XX2068)/AVERAGE($P2067:$XX2068))&lt;=25%,P2068,IF(OR(P2068&gt;(AVERAGE($P2067:$XX2068)+_xlfn.STDEV.P($P2067:$XX2068)),P2068&lt;(AVERAGE($P2067:$XX2068)-_xlfn.STDEV.P($P2067:$XX2068))),"DESCARTADO",P2068))),)</f>
        <v/>
      </c>
      <c r="Q2070" s="107" t="str">
        <f t="shared" si="6439"/>
        <v/>
      </c>
      <c r="R2070" s="107" t="str">
        <f t="shared" si="6439"/>
        <v/>
      </c>
      <c r="S2070" s="107" t="str">
        <f t="shared" si="6439"/>
        <v/>
      </c>
      <c r="T2070" s="107" t="str">
        <f t="shared" si="6439"/>
        <v/>
      </c>
      <c r="U2070" s="107" t="str">
        <f t="shared" si="6439"/>
        <v/>
      </c>
      <c r="V2070" s="107" t="str">
        <f t="shared" si="6439"/>
        <v/>
      </c>
      <c r="W2070" s="107" t="str">
        <f t="shared" si="6439"/>
        <v/>
      </c>
      <c r="X2070" s="107" t="str">
        <f t="shared" si="6439"/>
        <v/>
      </c>
      <c r="Y2070" s="107" t="str">
        <f t="shared" si="6439"/>
        <v/>
      </c>
      <c r="Z2070" s="107" t="str">
        <f t="shared" si="6439"/>
        <v/>
      </c>
      <c r="AA2070" s="107" t="str">
        <f t="shared" si="6439"/>
        <v/>
      </c>
      <c r="AB2070" s="107" t="str">
        <f t="shared" si="6439"/>
        <v/>
      </c>
      <c r="AC2070" s="107" t="str">
        <f t="shared" si="6439"/>
        <v/>
      </c>
      <c r="AD2070" s="107" t="str">
        <f t="shared" si="6439"/>
        <v/>
      </c>
      <c r="AE2070" s="107" t="str">
        <f t="shared" si="6439"/>
        <v/>
      </c>
      <c r="AF2070" s="107" t="str">
        <f t="shared" si="6439"/>
        <v/>
      </c>
      <c r="AG2070" s="107" t="str">
        <f t="shared" si="6439"/>
        <v/>
      </c>
      <c r="AH2070" s="107" t="str">
        <f t="shared" si="6439"/>
        <v/>
      </c>
      <c r="AI2070" s="107" t="str">
        <f t="shared" si="6439"/>
        <v/>
      </c>
    </row>
    <row r="2071" spans="1:167" x14ac:dyDescent="0.25">
      <c r="B2071" s="128" t="e">
        <f t="shared" si="6261"/>
        <v>#VALUE!</v>
      </c>
      <c r="C2071" s="128" t="e">
        <f t="shared" si="6262"/>
        <v>#VALUE!</v>
      </c>
      <c r="D2071" s="127">
        <f t="shared" si="6251"/>
        <v>1</v>
      </c>
      <c r="E2071" s="198"/>
      <c r="F2071" s="136"/>
      <c r="G2071" s="200"/>
      <c r="H2071" s="203"/>
      <c r="I2071" s="203"/>
      <c r="J2071" s="204"/>
      <c r="K2071" s="67"/>
      <c r="L2071" s="1" t="s">
        <v>43</v>
      </c>
      <c r="M2071" s="144" t="str">
        <f t="shared" ref="M2071" si="6440">IFERROR(ROUND(M2052*M2054,2),"")</f>
        <v/>
      </c>
      <c r="O2071" s="27" t="s">
        <v>363</v>
      </c>
      <c r="P2071" s="107" t="str">
        <f t="shared" ref="P2071:AI2092" si="6441">INDEX(P2058:P2070,MATCH(MAX($J2058:$J2070),$J2058:$J2070,0))</f>
        <v/>
      </c>
      <c r="Q2071" s="107" t="str">
        <f t="shared" si="6441"/>
        <v/>
      </c>
      <c r="R2071" s="107" t="str">
        <f t="shared" si="6441"/>
        <v/>
      </c>
      <c r="S2071" s="107" t="str">
        <f t="shared" si="6441"/>
        <v/>
      </c>
      <c r="T2071" s="107" t="str">
        <f t="shared" si="6441"/>
        <v/>
      </c>
      <c r="U2071" s="107" t="str">
        <f t="shared" si="6441"/>
        <v/>
      </c>
      <c r="V2071" s="107" t="str">
        <f t="shared" si="6441"/>
        <v/>
      </c>
      <c r="W2071" s="107" t="str">
        <f t="shared" si="6441"/>
        <v/>
      </c>
      <c r="X2071" s="107" t="str">
        <f t="shared" si="6441"/>
        <v/>
      </c>
      <c r="Y2071" s="107" t="str">
        <f t="shared" si="6441"/>
        <v/>
      </c>
      <c r="Z2071" s="107" t="str">
        <f t="shared" si="6441"/>
        <v/>
      </c>
      <c r="AA2071" s="107" t="str">
        <f t="shared" si="6441"/>
        <v/>
      </c>
      <c r="AB2071" s="107" t="str">
        <f t="shared" si="6441"/>
        <v/>
      </c>
      <c r="AC2071" s="107" t="str">
        <f t="shared" si="6441"/>
        <v/>
      </c>
      <c r="AD2071" s="107" t="str">
        <f t="shared" si="6441"/>
        <v/>
      </c>
      <c r="AE2071" s="107" t="str">
        <f t="shared" si="6441"/>
        <v/>
      </c>
      <c r="AF2071" s="107" t="str">
        <f t="shared" si="6441"/>
        <v/>
      </c>
      <c r="AG2071" s="107" t="str">
        <f t="shared" si="6441"/>
        <v/>
      </c>
      <c r="AH2071" s="107" t="str">
        <f t="shared" si="6441"/>
        <v/>
      </c>
      <c r="AI2071" s="107" t="str">
        <f t="shared" si="6441"/>
        <v/>
      </c>
    </row>
    <row r="2073" spans="1:167" s="117" customFormat="1" ht="15" customHeight="1" x14ac:dyDescent="0.25">
      <c r="A2073" s="120"/>
      <c r="B2073" s="127" t="e">
        <f t="shared" ref="B2073" si="6442">LARGE(IFERROR(IF(B2071+1&gt;$H$8,"",B2071+1),""),1)</f>
        <v>#VALUE!</v>
      </c>
      <c r="C2073" s="127" t="e">
        <f>IF(_xlfn.ISFORMULA(E2077),MAX(INDEX('BASE FORMAÇÃO'!A:A,B2073+1),1),E2077)</f>
        <v>#VALUE!</v>
      </c>
      <c r="D2073" s="127">
        <f t="shared" ref="D2073" si="6443">IFERROR(IF(C2073=C2063,D2063+1,1),1)</f>
        <v>1</v>
      </c>
      <c r="E2073" s="38" t="s">
        <v>9</v>
      </c>
      <c r="F2073" s="73"/>
      <c r="G2073" s="38" t="s">
        <v>15</v>
      </c>
      <c r="H2073" s="135" t="e">
        <f>INDEX('BASE FORMAÇÃO'!B:B,B2073+1)</f>
        <v>#VALUE!</v>
      </c>
      <c r="I2073" s="143" t="s">
        <v>16</v>
      </c>
      <c r="J2073" s="6" t="e">
        <f>INDEX('BASE FORMAÇÃO'!K:K,B2073+1)</f>
        <v>#VALUE!</v>
      </c>
      <c r="K2073" s="65"/>
      <c r="L2073" s="182" t="s">
        <v>10</v>
      </c>
      <c r="M2073" s="184" t="str">
        <f t="shared" ref="M2073" si="6444">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5">B2073</f>
        <v>#VALUE!</v>
      </c>
      <c r="C2074" s="128" t="e">
        <f t="shared" si="6445"/>
        <v>#VALUE!</v>
      </c>
      <c r="D2074" s="127">
        <f t="shared" si="6445"/>
        <v>1</v>
      </c>
      <c r="E2074" s="186">
        <f t="shared" ref="E2074" si="6446">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7">B2074</f>
        <v>#VALUE!</v>
      </c>
      <c r="C2075" s="128" t="e">
        <f t="shared" si="6447"/>
        <v>#VALUE!</v>
      </c>
      <c r="D2075" s="127">
        <f t="shared" si="6447"/>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8">B2075</f>
        <v>#VALUE!</v>
      </c>
      <c r="C2076" s="128" t="e">
        <f t="shared" si="6448"/>
        <v>#VALUE!</v>
      </c>
      <c r="D2076" s="127">
        <f t="shared" si="625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9">B2075</f>
        <v>#VALUE!</v>
      </c>
      <c r="C2077" s="128" t="e">
        <f t="shared" si="6449"/>
        <v>#VALUE!</v>
      </c>
      <c r="D2077" s="127">
        <f t="shared" si="6251"/>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ref="D2078:D2113" si="6454">D2077</f>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5">B2078</f>
        <v>#VALUE!</v>
      </c>
      <c r="C2079" s="128" t="e">
        <f t="shared" si="6455"/>
        <v>#VALUE!</v>
      </c>
      <c r="D2079" s="127">
        <f t="shared" si="6454"/>
        <v>1</v>
      </c>
      <c r="E2079" s="198"/>
      <c r="F2079" s="93"/>
      <c r="G2079" s="200"/>
      <c r="H2079" s="134">
        <f t="shared" ref="H2079" si="6456">COUNT($P2079:$XX2079)</f>
        <v>0</v>
      </c>
      <c r="I2079" s="132" t="e">
        <f t="shared" ref="I2079" si="6457">_xlfn.STDEV.P($P2078:$XX2079)/AVERAGE($P2078:$XX2079)</f>
        <v>#DIV/0!</v>
      </c>
      <c r="J2079" s="7">
        <f>ROW()</f>
        <v>2079</v>
      </c>
      <c r="K2079" s="67"/>
      <c r="L2079" s="29" t="s">
        <v>10</v>
      </c>
      <c r="M2079" s="30" t="str">
        <f t="shared" ref="M2079" si="6458">IFERROR(
IF(COUNTA(P2073:AI2073)=COUNTIF(P2075:XX2075,"Orçamento"),MIN(M2084,M2081),
IF(M2082&lt;&gt;"",M2082,
IF(M2083&lt;&gt;"",M2083,
M2081
))),"")</f>
        <v/>
      </c>
      <c r="N2079" s="71"/>
      <c r="O2079" s="27" t="s">
        <v>376</v>
      </c>
      <c r="P2079" s="106" t="str">
        <f t="shared" ref="P2079:AI2079" si="6459">IFERROR(IF(P2077="",
            "",
            IF(COUNT($P2077:$XX2077)&lt;=4,
               P2077,
               IF(OR(P2077&gt;(QUARTILE($P2077:$XX2077,3)+(QUARTILE($P2077:$XX2077,3)-QUARTILE($P2077:$XX2077,1))),
                     P2077&lt;(QUARTILE($P2077:$XX2077,1)-(QUARTILE($P2077:$XX2077,3)-QUARTILE($P2077:$XX2077,1)))
                  ),
               "DESCARTADO",P2077)
             )
  ),P2077)</f>
        <v/>
      </c>
      <c r="Q2079" s="106" t="str">
        <f t="shared" si="6459"/>
        <v/>
      </c>
      <c r="R2079" s="106" t="str">
        <f t="shared" si="6459"/>
        <v/>
      </c>
      <c r="S2079" s="106" t="str">
        <f t="shared" si="6459"/>
        <v/>
      </c>
      <c r="T2079" s="106" t="str">
        <f t="shared" si="6459"/>
        <v/>
      </c>
      <c r="U2079" s="106" t="str">
        <f t="shared" si="6459"/>
        <v/>
      </c>
      <c r="V2079" s="106" t="str">
        <f t="shared" si="6459"/>
        <v/>
      </c>
      <c r="W2079" s="106" t="str">
        <f t="shared" si="6459"/>
        <v/>
      </c>
      <c r="X2079" s="106" t="str">
        <f t="shared" si="6459"/>
        <v/>
      </c>
      <c r="Y2079" s="106" t="str">
        <f t="shared" si="6459"/>
        <v/>
      </c>
      <c r="Z2079" s="106" t="str">
        <f t="shared" si="6459"/>
        <v/>
      </c>
      <c r="AA2079" s="106" t="str">
        <f t="shared" si="6459"/>
        <v/>
      </c>
      <c r="AB2079" s="106" t="str">
        <f t="shared" si="6459"/>
        <v/>
      </c>
      <c r="AC2079" s="106" t="str">
        <f t="shared" si="6459"/>
        <v/>
      </c>
      <c r="AD2079" s="106" t="str">
        <f t="shared" si="6459"/>
        <v/>
      </c>
      <c r="AE2079" s="106" t="str">
        <f t="shared" si="6459"/>
        <v/>
      </c>
      <c r="AF2079" s="106" t="str">
        <f t="shared" si="6459"/>
        <v/>
      </c>
      <c r="AG2079" s="106" t="str">
        <f t="shared" si="6459"/>
        <v/>
      </c>
      <c r="AH2079" s="106" t="str">
        <f t="shared" si="6459"/>
        <v/>
      </c>
      <c r="AI2079" s="106" t="str">
        <f t="shared" si="6459"/>
        <v/>
      </c>
    </row>
    <row r="2080" spans="1:167" hidden="1" x14ac:dyDescent="0.25">
      <c r="B2080" s="128" t="e">
        <f t="shared" ref="B2080:B2113" si="6460">B2079</f>
        <v>#VALUE!</v>
      </c>
      <c r="C2080" s="128" t="e">
        <f t="shared" ref="C2080:C2113" si="6461">C2079</f>
        <v>#VALUE!</v>
      </c>
      <c r="D2080" s="127">
        <f t="shared" si="6454"/>
        <v>1</v>
      </c>
      <c r="E2080" s="198"/>
      <c r="F2080" s="93"/>
      <c r="G2080" s="200"/>
      <c r="H2080"/>
      <c r="I2080"/>
      <c r="J2080"/>
      <c r="K2080" s="66"/>
      <c r="L2080" s="29" t="s">
        <v>360</v>
      </c>
      <c r="M2080" s="30" t="e">
        <f t="shared" ref="M2080" si="6462">AVERAGE($P2079:$XX2079)</f>
        <v>#DIV/0!</v>
      </c>
      <c r="N2080" s="71"/>
      <c r="O2080" s="27" t="str">
        <f t="shared" ref="O2080" si="6463">"1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60"/>
        <v>#VALUE!</v>
      </c>
      <c r="C2081" s="128" t="e">
        <f t="shared" si="6461"/>
        <v>#VALUE!</v>
      </c>
      <c r="D2081" s="127">
        <f t="shared" si="6454"/>
        <v>1</v>
      </c>
      <c r="E2081" s="198"/>
      <c r="F2081" s="93"/>
      <c r="G2081" s="200"/>
      <c r="H2081" s="134">
        <f t="shared" ref="H2081" si="6464">COUNT($P2081:$XX2081)</f>
        <v>0</v>
      </c>
      <c r="I2081" s="132" t="e">
        <f t="shared" ref="I2081" si="6465">_xlfn.STDEV.P($P2080:$XX2081)/AVERAGE($P2080:$XX2081)</f>
        <v>#DIV/0!</v>
      </c>
      <c r="J2081" s="7">
        <f t="shared" ref="J2081" si="6466">IF(AND(H2081&gt;2,
OR(L2073="MÉDIA SANEADA",L2073="MEDIANA SANEADA",
AND(L2073="PREÇO ESTIMADO",NOT(AND(P2075="Orçamento",COUNTA(P2073:XX2073)=COUNTIF(P2075:XX2075,"Orçamento")))))),
ROW(),0)</f>
        <v>0</v>
      </c>
      <c r="K2081" s="66"/>
      <c r="L2081" s="29" t="s">
        <v>361</v>
      </c>
      <c r="M2081" s="30" t="e">
        <f t="shared" ref="M2081" si="6467">MEDIAN($P2079:$XX2079)</f>
        <v>#NUM!</v>
      </c>
      <c r="N2081" s="71"/>
      <c r="O2081" s="27" t="str">
        <f t="shared" ref="O2081" si="6468">"1 RODADA"</f>
        <v>1 RODADA</v>
      </c>
      <c r="P2081" s="107" t="str">
        <f t="shared" ref="P2081:AI2081" si="6469">IF(P2079="","",IF((_xlfn.STDEV.P($P2078:$XX2079)/AVERAGE($P2078:$XX2079))&lt;=25%,P2079,IF(OR(P2079&gt;(AVERAGE($P2078:$XX2079)+_xlfn.STDEV.P($P2078:$XX2079)),P2079&lt;(AVERAGE($P2078:$XX2079)-_xlfn.STDEV.P($P2078:$XX2079))),"DESCARTADO",P2079)))</f>
        <v/>
      </c>
      <c r="Q2081" s="107" t="str">
        <f t="shared" si="6469"/>
        <v/>
      </c>
      <c r="R2081" s="107" t="str">
        <f t="shared" si="6469"/>
        <v/>
      </c>
      <c r="S2081" s="107" t="str">
        <f t="shared" si="6469"/>
        <v/>
      </c>
      <c r="T2081" s="107" t="str">
        <f t="shared" si="6469"/>
        <v/>
      </c>
      <c r="U2081" s="107" t="str">
        <f t="shared" si="6469"/>
        <v/>
      </c>
      <c r="V2081" s="107" t="str">
        <f t="shared" si="6469"/>
        <v/>
      </c>
      <c r="W2081" s="107" t="str">
        <f t="shared" si="6469"/>
        <v/>
      </c>
      <c r="X2081" s="107" t="str">
        <f t="shared" si="6469"/>
        <v/>
      </c>
      <c r="Y2081" s="107" t="str">
        <f t="shared" si="6469"/>
        <v/>
      </c>
      <c r="Z2081" s="107" t="str">
        <f t="shared" si="6469"/>
        <v/>
      </c>
      <c r="AA2081" s="107" t="str">
        <f t="shared" si="6469"/>
        <v/>
      </c>
      <c r="AB2081" s="107" t="str">
        <f t="shared" si="6469"/>
        <v/>
      </c>
      <c r="AC2081" s="107" t="str">
        <f t="shared" si="6469"/>
        <v/>
      </c>
      <c r="AD2081" s="107" t="str">
        <f t="shared" si="6469"/>
        <v/>
      </c>
      <c r="AE2081" s="107" t="str">
        <f t="shared" si="6469"/>
        <v/>
      </c>
      <c r="AF2081" s="107" t="str">
        <f t="shared" si="6469"/>
        <v/>
      </c>
      <c r="AG2081" s="107" t="str">
        <f t="shared" si="6469"/>
        <v/>
      </c>
      <c r="AH2081" s="107" t="str">
        <f t="shared" si="6469"/>
        <v/>
      </c>
      <c r="AI2081" s="107" t="str">
        <f t="shared" si="6469"/>
        <v/>
      </c>
    </row>
    <row r="2082" spans="1:167" hidden="1" x14ac:dyDescent="0.25">
      <c r="B2082" s="128" t="e">
        <f t="shared" si="6460"/>
        <v>#VALUE!</v>
      </c>
      <c r="C2082" s="128" t="e">
        <f t="shared" si="6461"/>
        <v>#VALUE!</v>
      </c>
      <c r="D2082" s="127">
        <f t="shared" si="6454"/>
        <v>1</v>
      </c>
      <c r="E2082" s="198"/>
      <c r="F2082" s="93"/>
      <c r="G2082" s="200"/>
      <c r="H2082"/>
      <c r="I2082"/>
      <c r="J2082"/>
      <c r="L2082" s="29" t="s">
        <v>38</v>
      </c>
      <c r="M2082" s="30" t="str">
        <f t="shared" ref="M2082" si="6470">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1">"2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60"/>
        <v>#VALUE!</v>
      </c>
      <c r="C2083" s="128" t="e">
        <f t="shared" si="6461"/>
        <v>#VALUE!</v>
      </c>
      <c r="D2083" s="127">
        <f t="shared" si="6454"/>
        <v>1</v>
      </c>
      <c r="E2083" s="198"/>
      <c r="F2083" s="93"/>
      <c r="G2083" s="200"/>
      <c r="H2083" s="134">
        <f t="shared" ref="H2083" si="6472">COUNT($P2083:$XX2083)</f>
        <v>0</v>
      </c>
      <c r="I2083" s="132" t="e">
        <f t="shared" ref="I2083" si="6473">_xlfn.STDEV.P($P2082:$XX2083)/AVERAGE($P2082:$XX2083)</f>
        <v>#DIV/0!</v>
      </c>
      <c r="J2083" s="7">
        <f t="shared" ref="J2083" si="6474">IF(AND(H2083&gt;2,
OR(L2073="MÉDIA SANEADA",L2073="MEDIANA SANEADA",
AND(L2073="PREÇO ESTIMADO",NOT(AND(P2075="Orçamento",COUNTA(P2073:XX2073)=COUNTIF(P2075:XX2075,"Orçamento")))))),
ROW(),0)</f>
        <v>0</v>
      </c>
      <c r="K2083" s="66"/>
      <c r="L2083" s="29" t="s">
        <v>362</v>
      </c>
      <c r="M2083" s="30" t="e">
        <f t="shared" ref="M2083" si="6475" xml:space="preserve">
IF(H2081&gt;2,MEDIAN(P2080:XX2081),
IF(H2083&gt;2,MEDIAN(P2082:XX2083),
IF(H2085&gt;2,MEDIAN(P2084:XX2085),
IF(H2087&gt;2,MEDIAN(P2086:XX2087),
IF(H2089&gt;2,MEDIAN(P2088:XX2089),
IF(H2091&gt;2,MEDIAN(P2090:XX2091),
MEDIAN(P2078:XX2079)))))))</f>
        <v>#NUM!</v>
      </c>
      <c r="N2083" s="71"/>
      <c r="O2083" s="27" t="str">
        <f t="shared" ref="O2083" si="6476">"2 RODADA"</f>
        <v>2 RODADA</v>
      </c>
      <c r="P2083" s="107" t="str">
        <f t="shared" ref="P2083:AI2083" si="6477">IF(P2081="","",IF((_xlfn.STDEV.P($P2080:$XX2081)/AVERAGE($P2080:$XX2081))&lt;=25%,P2081,IF(OR(P2081&gt;(AVERAGE($P2080:$XX2081)+_xlfn.STDEV.P($P2080:$XX2081)),P2081&lt;(AVERAGE($P2080:$XX2081)-_xlfn.STDEV.P($P2080:$XX2081))),"DESCARTADO",P2081)))</f>
        <v/>
      </c>
      <c r="Q2083" s="107" t="str">
        <f t="shared" si="6477"/>
        <v/>
      </c>
      <c r="R2083" s="107" t="str">
        <f t="shared" si="6477"/>
        <v/>
      </c>
      <c r="S2083" s="107" t="str">
        <f t="shared" si="6477"/>
        <v/>
      </c>
      <c r="T2083" s="107" t="str">
        <f t="shared" si="6477"/>
        <v/>
      </c>
      <c r="U2083" s="107" t="str">
        <f t="shared" si="6477"/>
        <v/>
      </c>
      <c r="V2083" s="107" t="str">
        <f t="shared" si="6477"/>
        <v/>
      </c>
      <c r="W2083" s="107" t="str">
        <f t="shared" si="6477"/>
        <v/>
      </c>
      <c r="X2083" s="107" t="str">
        <f t="shared" si="6477"/>
        <v/>
      </c>
      <c r="Y2083" s="107" t="str">
        <f t="shared" si="6477"/>
        <v/>
      </c>
      <c r="Z2083" s="107" t="str">
        <f t="shared" si="6477"/>
        <v/>
      </c>
      <c r="AA2083" s="107" t="str">
        <f t="shared" si="6477"/>
        <v/>
      </c>
      <c r="AB2083" s="107" t="str">
        <f t="shared" si="6477"/>
        <v/>
      </c>
      <c r="AC2083" s="107" t="str">
        <f t="shared" si="6477"/>
        <v/>
      </c>
      <c r="AD2083" s="107" t="str">
        <f t="shared" si="6477"/>
        <v/>
      </c>
      <c r="AE2083" s="107" t="str">
        <f t="shared" si="6477"/>
        <v/>
      </c>
      <c r="AF2083" s="107" t="str">
        <f t="shared" si="6477"/>
        <v/>
      </c>
      <c r="AG2083" s="107" t="str">
        <f t="shared" si="6477"/>
        <v/>
      </c>
      <c r="AH2083" s="107" t="str">
        <f t="shared" si="6477"/>
        <v/>
      </c>
      <c r="AI2083" s="107" t="str">
        <f t="shared" si="6477"/>
        <v/>
      </c>
    </row>
    <row r="2084" spans="1:167" hidden="1" x14ac:dyDescent="0.25">
      <c r="B2084" s="128" t="e">
        <f t="shared" si="6460"/>
        <v>#VALUE!</v>
      </c>
      <c r="C2084" s="128" t="e">
        <f t="shared" si="6461"/>
        <v>#VALUE!</v>
      </c>
      <c r="D2084" s="127">
        <f t="shared" si="6454"/>
        <v>1</v>
      </c>
      <c r="E2084" s="198"/>
      <c r="F2084" s="93"/>
      <c r="G2084" s="200"/>
      <c r="H2084"/>
      <c r="I2084"/>
      <c r="J2084"/>
      <c r="K2084" s="66"/>
      <c r="L2084" s="29" t="s">
        <v>359</v>
      </c>
      <c r="M2084" s="30" t="e">
        <f t="shared" ref="M2084" si="6478">HARMEAN($P2078:$XX2079)</f>
        <v>#N/A</v>
      </c>
      <c r="N2084" s="71"/>
      <c r="O2084" s="27" t="str">
        <f t="shared" ref="O2084" si="6479">"3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60"/>
        <v>#VALUE!</v>
      </c>
      <c r="C2085" s="128" t="e">
        <f t="shared" si="6461"/>
        <v>#VALUE!</v>
      </c>
      <c r="D2085" s="127">
        <f t="shared" si="6454"/>
        <v>1</v>
      </c>
      <c r="E2085" s="198"/>
      <c r="F2085" s="93"/>
      <c r="G2085" s="200"/>
      <c r="H2085" s="134">
        <f t="shared" ref="H2085" si="6480">COUNT($P2085:$XX2085)</f>
        <v>0</v>
      </c>
      <c r="I2085" s="132" t="e">
        <f t="shared" ref="I2085" si="6481">_xlfn.STDEV.P($P2084:$XX2085)/AVERAGE($P2084:$XX2085)</f>
        <v>#DIV/0!</v>
      </c>
      <c r="J2085" s="7">
        <f t="shared" ref="J2085" si="6482">IF(AND(H2085&gt;2,
OR(L2073="MÉDIA SANEADA",L2073="MEDIANA SANEADA",
AND(L2073="PREÇO ESTIMADO",NOT(AND(P2075="Orçamento",COUNTA(P2073:XX2073)=COUNTIF(P2075:XX2075,"Orçamento")))))),
ROW(),0)</f>
        <v>0</v>
      </c>
      <c r="K2085" s="66"/>
      <c r="L2085" s="29" t="s">
        <v>41</v>
      </c>
      <c r="M2085" s="30" t="str">
        <f t="shared" ref="M2085" si="6483">IFERROR(_xlfn.QUARTILE.EXC($P2079:$XX2079,1),"")</f>
        <v/>
      </c>
      <c r="N2085" s="71"/>
      <c r="O2085" s="27" t="str">
        <f t="shared" ref="O2085" si="6484">"3 RODADA"</f>
        <v>3 RODADA</v>
      </c>
      <c r="P2085" s="107" t="str">
        <f t="shared" ref="P2085:AI2085" si="6485">IF(P2083="","",IF((_xlfn.STDEV.P($P2082:$XX2083)/AVERAGE($P2082:$XX2083))&lt;=25%,P2083,IF(OR(P2083&gt;(AVERAGE($P2082:$XX2083)+_xlfn.STDEV.P($P2082:$XX2083)),P2083&lt;(AVERAGE($P2082:$XX2083)-_xlfn.STDEV.P($P2082:$XX2083))),"DESCARTADO",P2083)))</f>
        <v/>
      </c>
      <c r="Q2085" s="107" t="str">
        <f t="shared" si="6485"/>
        <v/>
      </c>
      <c r="R2085" s="107" t="str">
        <f t="shared" si="6485"/>
        <v/>
      </c>
      <c r="S2085" s="107" t="str">
        <f t="shared" si="6485"/>
        <v/>
      </c>
      <c r="T2085" s="107" t="str">
        <f t="shared" si="6485"/>
        <v/>
      </c>
      <c r="U2085" s="107" t="str">
        <f t="shared" si="6485"/>
        <v/>
      </c>
      <c r="V2085" s="107" t="str">
        <f t="shared" si="6485"/>
        <v/>
      </c>
      <c r="W2085" s="107" t="str">
        <f t="shared" si="6485"/>
        <v/>
      </c>
      <c r="X2085" s="107" t="str">
        <f t="shared" si="6485"/>
        <v/>
      </c>
      <c r="Y2085" s="107" t="str">
        <f t="shared" si="6485"/>
        <v/>
      </c>
      <c r="Z2085" s="107" t="str">
        <f t="shared" si="6485"/>
        <v/>
      </c>
      <c r="AA2085" s="107" t="str">
        <f t="shared" si="6485"/>
        <v/>
      </c>
      <c r="AB2085" s="107" t="str">
        <f t="shared" si="6485"/>
        <v/>
      </c>
      <c r="AC2085" s="107" t="str">
        <f t="shared" si="6485"/>
        <v/>
      </c>
      <c r="AD2085" s="107" t="str">
        <f t="shared" si="6485"/>
        <v/>
      </c>
      <c r="AE2085" s="107" t="str">
        <f t="shared" si="6485"/>
        <v/>
      </c>
      <c r="AF2085" s="107" t="str">
        <f t="shared" si="6485"/>
        <v/>
      </c>
      <c r="AG2085" s="107" t="str">
        <f t="shared" si="6485"/>
        <v/>
      </c>
      <c r="AH2085" s="107" t="str">
        <f t="shared" si="6485"/>
        <v/>
      </c>
      <c r="AI2085" s="107" t="str">
        <f t="shared" si="6485"/>
        <v/>
      </c>
    </row>
    <row r="2086" spans="1:167" hidden="1" x14ac:dyDescent="0.25">
      <c r="B2086" s="128" t="e">
        <f t="shared" si="6460"/>
        <v>#VALUE!</v>
      </c>
      <c r="C2086" s="128" t="e">
        <f t="shared" si="6461"/>
        <v>#VALUE!</v>
      </c>
      <c r="D2086" s="127">
        <f t="shared" si="6454"/>
        <v>1</v>
      </c>
      <c r="E2086" s="198"/>
      <c r="F2086" s="93"/>
      <c r="G2086" s="200"/>
      <c r="H2086"/>
      <c r="I2086"/>
      <c r="J2086"/>
      <c r="K2086" s="66"/>
      <c r="L2086" s="29" t="s">
        <v>39</v>
      </c>
      <c r="M2086" s="30" t="str">
        <f t="shared" ref="M2086" si="6486">IFERROR(_xlfn.QUARTILE.EXC($P2079:$XX2079,3),"")</f>
        <v/>
      </c>
      <c r="N2086" s="71"/>
      <c r="O2086" s="27" t="str">
        <f t="shared" ref="O2086" si="6487">"4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60"/>
        <v>#VALUE!</v>
      </c>
      <c r="C2087" s="128" t="e">
        <f t="shared" si="6461"/>
        <v>#VALUE!</v>
      </c>
      <c r="D2087" s="127">
        <f t="shared" si="6454"/>
        <v>1</v>
      </c>
      <c r="E2087" s="198"/>
      <c r="F2087" s="93"/>
      <c r="G2087" s="200"/>
      <c r="H2087" s="134">
        <f t="shared" ref="H2087" si="6488">COUNT($P2087:$XX2087)</f>
        <v>0</v>
      </c>
      <c r="I2087" s="132" t="e">
        <f t="shared" ref="I2087" si="6489">_xlfn.STDEV.P($P2086:$XX2087)/AVERAGE($P2086:$XX2087)</f>
        <v>#DIV/0!</v>
      </c>
      <c r="J2087" s="7">
        <f t="shared" ref="J2087" si="6490">IF(AND(H2087&gt;2,
OR(L2073="MÉDIA SANEADA",L2073="MEDIANA SANEADA",
AND(L2073="PREÇO ESTIMADO",NOT(AND(P2075="Orçamento",COUNTA(P2073:XX2073)=COUNTIF(P2075:XX2075,"Orçamento")))))),
ROW(),0)</f>
        <v>0</v>
      </c>
      <c r="K2087" s="66"/>
      <c r="L2087" s="29" t="s">
        <v>42</v>
      </c>
      <c r="M2087" s="30">
        <f t="shared" ref="M2087" si="6491">MIN($P2079:$XX2079)</f>
        <v>0</v>
      </c>
      <c r="N2087" s="71"/>
      <c r="O2087" s="27" t="str">
        <f t="shared" ref="O2087" si="6492">"4 RODADA"</f>
        <v>4 RODADA</v>
      </c>
      <c r="P2087" s="107" t="str">
        <f t="shared" ref="P2087:AI2087" si="6493">IF(P2085="","",IF((_xlfn.STDEV.P($P2084:$XX2085)/AVERAGE($P2084:$XX2085))&lt;=25%,P2085,IF(OR(P2085&gt;(AVERAGE($P2084:$XX2085)+_xlfn.STDEV.P($P2084:$XX2085)),P2085&lt;(AVERAGE($P2084:$XX2085)-_xlfn.STDEV.P($P2084:$XX2085))),"DESCARTADO",P2085)))</f>
        <v/>
      </c>
      <c r="Q2087" s="107" t="str">
        <f t="shared" si="6493"/>
        <v/>
      </c>
      <c r="R2087" s="107" t="str">
        <f t="shared" si="6493"/>
        <v/>
      </c>
      <c r="S2087" s="107" t="str">
        <f t="shared" si="6493"/>
        <v/>
      </c>
      <c r="T2087" s="107" t="str">
        <f t="shared" si="6493"/>
        <v/>
      </c>
      <c r="U2087" s="107" t="str">
        <f t="shared" si="6493"/>
        <v/>
      </c>
      <c r="V2087" s="107" t="str">
        <f t="shared" si="6493"/>
        <v/>
      </c>
      <c r="W2087" s="107" t="str">
        <f t="shared" si="6493"/>
        <v/>
      </c>
      <c r="X2087" s="107" t="str">
        <f t="shared" si="6493"/>
        <v/>
      </c>
      <c r="Y2087" s="107" t="str">
        <f t="shared" si="6493"/>
        <v/>
      </c>
      <c r="Z2087" s="107" t="str">
        <f t="shared" si="6493"/>
        <v/>
      </c>
      <c r="AA2087" s="107" t="str">
        <f t="shared" si="6493"/>
        <v/>
      </c>
      <c r="AB2087" s="107" t="str">
        <f t="shared" si="6493"/>
        <v/>
      </c>
      <c r="AC2087" s="107" t="str">
        <f t="shared" si="6493"/>
        <v/>
      </c>
      <c r="AD2087" s="107" t="str">
        <f t="shared" si="6493"/>
        <v/>
      </c>
      <c r="AE2087" s="107" t="str">
        <f t="shared" si="6493"/>
        <v/>
      </c>
      <c r="AF2087" s="107" t="str">
        <f t="shared" si="6493"/>
        <v/>
      </c>
      <c r="AG2087" s="107" t="str">
        <f t="shared" si="6493"/>
        <v/>
      </c>
      <c r="AH2087" s="107" t="str">
        <f t="shared" si="6493"/>
        <v/>
      </c>
      <c r="AI2087" s="107" t="str">
        <f t="shared" si="6493"/>
        <v/>
      </c>
    </row>
    <row r="2088" spans="1:167" hidden="1" x14ac:dyDescent="0.25">
      <c r="B2088" s="128" t="e">
        <f t="shared" si="6460"/>
        <v>#VALUE!</v>
      </c>
      <c r="C2088" s="128" t="e">
        <f t="shared" si="6461"/>
        <v>#VALUE!</v>
      </c>
      <c r="D2088" s="127">
        <f t="shared" si="6454"/>
        <v>1</v>
      </c>
      <c r="E2088" s="198"/>
      <c r="F2088" s="93"/>
      <c r="G2088" s="200"/>
      <c r="H2088"/>
      <c r="I2088"/>
      <c r="J2088"/>
      <c r="K2088" s="66"/>
      <c r="L2088" s="29" t="s">
        <v>40</v>
      </c>
      <c r="M2088" s="30">
        <f t="shared" ref="M2088" si="6494">MAX($P2079:$XX2079)</f>
        <v>0</v>
      </c>
      <c r="N2088" s="71"/>
      <c r="O2088" s="27" t="str">
        <f t="shared" ref="O2088" si="6495">"5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60"/>
        <v>#VALUE!</v>
      </c>
      <c r="C2089" s="128" t="e">
        <f t="shared" si="6461"/>
        <v>#VALUE!</v>
      </c>
      <c r="D2089" s="127">
        <f t="shared" si="6454"/>
        <v>1</v>
      </c>
      <c r="E2089" s="198"/>
      <c r="F2089" s="93"/>
      <c r="G2089" s="200"/>
      <c r="H2089" s="134">
        <f t="shared" ref="H2089" si="6496">COUNT($P2089:$XX2089)</f>
        <v>0</v>
      </c>
      <c r="I2089" s="132" t="e">
        <f t="shared" ref="I2089" si="6497">_xlfn.STDEV.P($P2088:$XX2089)/AVERAGE($P2088:$XX2089)</f>
        <v>#DIV/0!</v>
      </c>
      <c r="J2089" s="7">
        <f t="shared" ref="J2089" si="6498">IF(AND(H2089&gt;2,
OR(L2073="MÉDIA SANEADA",L2073="MEDIANA SANEADA",
AND(L2073="PREÇO ESTIMADO",NOT(AND(P2075="Orçamento",COUNTA(P2073:XX2073)=COUNTIF(P2075:XX2075,"Orçamento")))))),
ROW(),0)</f>
        <v>0</v>
      </c>
      <c r="K2089" s="66"/>
      <c r="N2089" s="71"/>
      <c r="O2089" s="27" t="str">
        <f t="shared" ref="O2089" si="6499">"5 RODADA"</f>
        <v>5 RODADA</v>
      </c>
      <c r="P2089" s="107" t="str">
        <f t="shared" ref="P2089:AI2089" si="6500">IF(P2087="","",IF((_xlfn.STDEV.P($P2086:$XX2087)/AVERAGE($P2086:$XX2087))&lt;=25%,P2087,IF(OR(P2087&gt;(AVERAGE($P2086:$XX2087)+_xlfn.STDEV.P($P2086:$XX2087)),P2087&lt;(AVERAGE($P2086:$XX2087)-_xlfn.STDEV.P($P2086:$XX2087))),"DESCARTADO",P2087)))</f>
        <v/>
      </c>
      <c r="Q2089" s="107" t="str">
        <f t="shared" si="6500"/>
        <v/>
      </c>
      <c r="R2089" s="107" t="str">
        <f t="shared" si="6500"/>
        <v/>
      </c>
      <c r="S2089" s="107" t="str">
        <f t="shared" si="6500"/>
        <v/>
      </c>
      <c r="T2089" s="107" t="str">
        <f t="shared" si="6500"/>
        <v/>
      </c>
      <c r="U2089" s="107" t="str">
        <f t="shared" si="6500"/>
        <v/>
      </c>
      <c r="V2089" s="107" t="str">
        <f t="shared" si="6500"/>
        <v/>
      </c>
      <c r="W2089" s="107" t="str">
        <f t="shared" si="6500"/>
        <v/>
      </c>
      <c r="X2089" s="107" t="str">
        <f t="shared" si="6500"/>
        <v/>
      </c>
      <c r="Y2089" s="107" t="str">
        <f t="shared" si="6500"/>
        <v/>
      </c>
      <c r="Z2089" s="107" t="str">
        <f t="shared" si="6500"/>
        <v/>
      </c>
      <c r="AA2089" s="107" t="str">
        <f t="shared" si="6500"/>
        <v/>
      </c>
      <c r="AB2089" s="107" t="str">
        <f t="shared" si="6500"/>
        <v/>
      </c>
      <c r="AC2089" s="107" t="str">
        <f t="shared" si="6500"/>
        <v/>
      </c>
      <c r="AD2089" s="107" t="str">
        <f t="shared" si="6500"/>
        <v/>
      </c>
      <c r="AE2089" s="107" t="str">
        <f t="shared" si="6500"/>
        <v/>
      </c>
      <c r="AF2089" s="107" t="str">
        <f t="shared" si="6500"/>
        <v/>
      </c>
      <c r="AG2089" s="107" t="str">
        <f t="shared" si="6500"/>
        <v/>
      </c>
      <c r="AH2089" s="107" t="str">
        <f t="shared" si="6500"/>
        <v/>
      </c>
      <c r="AI2089" s="107" t="str">
        <f t="shared" si="6500"/>
        <v/>
      </c>
    </row>
    <row r="2090" spans="1:167" hidden="1" x14ac:dyDescent="0.25">
      <c r="B2090" s="128" t="e">
        <f t="shared" si="6460"/>
        <v>#VALUE!</v>
      </c>
      <c r="C2090" s="128" t="e">
        <f t="shared" si="6461"/>
        <v>#VALUE!</v>
      </c>
      <c r="D2090" s="127">
        <f t="shared" si="6454"/>
        <v>1</v>
      </c>
      <c r="E2090" s="198"/>
      <c r="F2090" s="93"/>
      <c r="G2090" s="200"/>
      <c r="H2090"/>
      <c r="I2090"/>
      <c r="J2090"/>
      <c r="K2090" s="66"/>
      <c r="L2090" s="22"/>
      <c r="M2090" s="22"/>
      <c r="N2090" s="71"/>
      <c r="O2090" s="27" t="str">
        <f t="shared" ref="O2090" si="6501">"6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60"/>
        <v>#VALUE!</v>
      </c>
      <c r="C2091" s="128" t="e">
        <f t="shared" si="6461"/>
        <v>#VALUE!</v>
      </c>
      <c r="D2091" s="127">
        <f t="shared" si="6454"/>
        <v>1</v>
      </c>
      <c r="E2091" s="198"/>
      <c r="F2091" s="93"/>
      <c r="G2091" s="200"/>
      <c r="H2091" s="134">
        <f t="shared" ref="H2091" si="6502">COUNT($P2091:$XX2091)</f>
        <v>0</v>
      </c>
      <c r="I2091" s="132" t="e">
        <f t="shared" ref="I2091" si="6503">_xlfn.STDEV.P($P2090:$XX2091)/AVERAGE($P2090:$XX2091)</f>
        <v>#DIV/0!</v>
      </c>
      <c r="J2091" s="7">
        <f t="shared" ref="J2091" si="6504">IF(AND(H2091&gt;2,
OR(L2073="MÉDIA SANEADA",L2073="MEDIANA SANEADA",
AND(L2073="PREÇO ESTIMADO",NOT(AND(P2075="Orçamento",COUNTA(P2073:XX2073)=COUNTIF(P2075:XX2075,"Orçamento")))))),
ROW(),0)</f>
        <v>0</v>
      </c>
      <c r="N2091" s="71"/>
      <c r="O2091" s="27" t="str">
        <f t="shared" ref="O2091" si="6505">"6 RODADA"</f>
        <v>6 RODADA</v>
      </c>
      <c r="P2091" s="107" t="str">
        <f t="shared" ref="P2091:AI2091" si="6506">IFERROR(IF(P2089="","",IF((_xlfn.STDEV.P($P2088:$XX2089)/AVERAGE($P2088:$XX2089))&lt;=25%,P2089,IF(OR(P2089&gt;(AVERAGE($P2088:$XX2089)+_xlfn.STDEV.P($P2088:$XX2089)),P2089&lt;(AVERAGE($P2088:$XX2089)-_xlfn.STDEV.P($P2088:$XX2089))),"DESCARTADO",P2089))),)</f>
        <v/>
      </c>
      <c r="Q2091" s="107" t="str">
        <f t="shared" si="6506"/>
        <v/>
      </c>
      <c r="R2091" s="107" t="str">
        <f t="shared" si="6506"/>
        <v/>
      </c>
      <c r="S2091" s="107" t="str">
        <f t="shared" si="6506"/>
        <v/>
      </c>
      <c r="T2091" s="107" t="str">
        <f t="shared" si="6506"/>
        <v/>
      </c>
      <c r="U2091" s="107" t="str">
        <f t="shared" si="6506"/>
        <v/>
      </c>
      <c r="V2091" s="107" t="str">
        <f t="shared" si="6506"/>
        <v/>
      </c>
      <c r="W2091" s="107" t="str">
        <f t="shared" si="6506"/>
        <v/>
      </c>
      <c r="X2091" s="107" t="str">
        <f t="shared" si="6506"/>
        <v/>
      </c>
      <c r="Y2091" s="107" t="str">
        <f t="shared" si="6506"/>
        <v/>
      </c>
      <c r="Z2091" s="107" t="str">
        <f t="shared" si="6506"/>
        <v/>
      </c>
      <c r="AA2091" s="107" t="str">
        <f t="shared" si="6506"/>
        <v/>
      </c>
      <c r="AB2091" s="107" t="str">
        <f t="shared" si="6506"/>
        <v/>
      </c>
      <c r="AC2091" s="107" t="str">
        <f t="shared" si="6506"/>
        <v/>
      </c>
      <c r="AD2091" s="107" t="str">
        <f t="shared" si="6506"/>
        <v/>
      </c>
      <c r="AE2091" s="107" t="str">
        <f t="shared" si="6506"/>
        <v/>
      </c>
      <c r="AF2091" s="107" t="str">
        <f t="shared" si="6506"/>
        <v/>
      </c>
      <c r="AG2091" s="107" t="str">
        <f t="shared" si="6506"/>
        <v/>
      </c>
      <c r="AH2091" s="107" t="str">
        <f t="shared" si="6506"/>
        <v/>
      </c>
      <c r="AI2091" s="107" t="str">
        <f t="shared" si="6506"/>
        <v/>
      </c>
    </row>
    <row r="2092" spans="1:167" x14ac:dyDescent="0.25">
      <c r="B2092" s="128" t="e">
        <f t="shared" si="6460"/>
        <v>#VALUE!</v>
      </c>
      <c r="C2092" s="128" t="e">
        <f t="shared" si="6461"/>
        <v>#VALUE!</v>
      </c>
      <c r="D2092" s="127">
        <f t="shared" si="6454"/>
        <v>1</v>
      </c>
      <c r="E2092" s="198"/>
      <c r="F2092" s="136"/>
      <c r="G2092" s="200"/>
      <c r="H2092" s="203"/>
      <c r="I2092" s="203"/>
      <c r="J2092" s="204"/>
      <c r="K2092" s="67"/>
      <c r="L2092" s="1" t="s">
        <v>43</v>
      </c>
      <c r="M2092" s="144" t="str">
        <f t="shared" ref="M2092" si="6507">IFERROR(ROUND(M2073*M2075,2),"")</f>
        <v/>
      </c>
      <c r="O2092" s="27" t="s">
        <v>363</v>
      </c>
      <c r="P2092" s="107" t="str">
        <f t="shared" ref="P2092:R2092" si="6508">INDEX(P2079:P2091,MATCH(MAX($J2079:$J2091),$J2079:$J2091,0))</f>
        <v/>
      </c>
      <c r="Q2092" s="107" t="str">
        <f t="shared" si="6508"/>
        <v/>
      </c>
      <c r="R2092" s="107" t="str">
        <f t="shared" si="6508"/>
        <v/>
      </c>
      <c r="S2092" s="107" t="str">
        <f t="shared" si="6441"/>
        <v/>
      </c>
      <c r="T2092" s="107" t="str">
        <f t="shared" si="6441"/>
        <v/>
      </c>
      <c r="U2092" s="107" t="str">
        <f t="shared" si="6441"/>
        <v/>
      </c>
      <c r="V2092" s="107" t="str">
        <f t="shared" si="6441"/>
        <v/>
      </c>
      <c r="W2092" s="107" t="str">
        <f t="shared" si="6441"/>
        <v/>
      </c>
      <c r="X2092" s="107" t="str">
        <f t="shared" si="6441"/>
        <v/>
      </c>
      <c r="Y2092" s="107" t="str">
        <f t="shared" si="6441"/>
        <v/>
      </c>
      <c r="Z2092" s="107" t="str">
        <f t="shared" si="6441"/>
        <v/>
      </c>
      <c r="AA2092" s="107" t="str">
        <f t="shared" si="6441"/>
        <v/>
      </c>
      <c r="AB2092" s="107" t="str">
        <f t="shared" si="6441"/>
        <v/>
      </c>
      <c r="AC2092" s="107" t="str">
        <f t="shared" si="6441"/>
        <v/>
      </c>
      <c r="AD2092" s="107" t="str">
        <f t="shared" si="6441"/>
        <v/>
      </c>
      <c r="AE2092" s="107" t="str">
        <f t="shared" si="6441"/>
        <v/>
      </c>
      <c r="AF2092" s="107" t="str">
        <f t="shared" si="6441"/>
        <v/>
      </c>
      <c r="AG2092" s="107" t="str">
        <f t="shared" si="6441"/>
        <v/>
      </c>
      <c r="AH2092" s="107" t="str">
        <f t="shared" si="6441"/>
        <v/>
      </c>
      <c r="AI2092" s="107" t="str">
        <f t="shared" si="6441"/>
        <v/>
      </c>
    </row>
    <row r="2094" spans="1:167" s="117" customFormat="1" ht="15" customHeight="1" x14ac:dyDescent="0.25">
      <c r="A2094" s="120"/>
      <c r="B2094" s="127" t="e">
        <f t="shared" ref="B2094" si="6509">LARGE(IFERROR(IF(B2092+1&gt;$H$8,"",B2092+1),""),1)</f>
        <v>#VALUE!</v>
      </c>
      <c r="C2094" s="127" t="e">
        <f>IF(_xlfn.ISFORMULA(E2098),MAX(INDEX('BASE FORMAÇÃO'!A:A,B2094+1),1),E2098)</f>
        <v>#VALUE!</v>
      </c>
      <c r="D2094" s="127">
        <f t="shared" ref="D2094" si="6510">IFERROR(IF(C2094=C2084,D2084+1,1),1)</f>
        <v>1</v>
      </c>
      <c r="E2094" s="38" t="s">
        <v>9</v>
      </c>
      <c r="F2094" s="73"/>
      <c r="G2094" s="38" t="s">
        <v>15</v>
      </c>
      <c r="H2094" s="135" t="e">
        <f>INDEX('BASE FORMAÇÃO'!B:B,B2094+1)</f>
        <v>#VALUE!</v>
      </c>
      <c r="I2094" s="143" t="s">
        <v>16</v>
      </c>
      <c r="J2094" s="6" t="e">
        <f>INDEX('BASE FORMAÇÃO'!K:K,B2094+1)</f>
        <v>#VALUE!</v>
      </c>
      <c r="K2094" s="65"/>
      <c r="L2094" s="182" t="s">
        <v>10</v>
      </c>
      <c r="M2094" s="184" t="str">
        <f t="shared" ref="M2094" si="6511">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2">B2094</f>
        <v>#VALUE!</v>
      </c>
      <c r="C2095" s="128" t="e">
        <f t="shared" si="6512"/>
        <v>#VALUE!</v>
      </c>
      <c r="D2095" s="127">
        <f t="shared" si="6512"/>
        <v>1</v>
      </c>
      <c r="E2095" s="186">
        <f t="shared" ref="E2095" si="6513">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4">B2095</f>
        <v>#VALUE!</v>
      </c>
      <c r="C2096" s="128" t="e">
        <f t="shared" si="6514"/>
        <v>#VALUE!</v>
      </c>
      <c r="D2096" s="127">
        <f t="shared" si="6514"/>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5">B2096</f>
        <v>#VALUE!</v>
      </c>
      <c r="C2097" s="128" t="e">
        <f t="shared" si="6515"/>
        <v>#VALUE!</v>
      </c>
      <c r="D2097" s="127">
        <f t="shared" si="6454"/>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6">B2096</f>
        <v>#VALUE!</v>
      </c>
      <c r="C2098" s="128" t="e">
        <f t="shared" si="6516"/>
        <v>#VALUE!</v>
      </c>
      <c r="D2098" s="127">
        <f t="shared" si="6454"/>
        <v>1</v>
      </c>
      <c r="E2098" s="197" t="e">
        <f t="shared" ref="E2098" si="6517">C2094</f>
        <v>#VALUE!</v>
      </c>
      <c r="F2098" s="93"/>
      <c r="G2098" s="199" t="s">
        <v>304</v>
      </c>
      <c r="H2098" s="201"/>
      <c r="I2098" s="202"/>
      <c r="J2098" s="202"/>
      <c r="K2098" s="67"/>
      <c r="L2098" s="28" t="s">
        <v>303</v>
      </c>
      <c r="M2098" s="133" t="str">
        <f t="shared" ref="M2098" si="6518">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9">B2098</f>
        <v>#VALUE!</v>
      </c>
      <c r="C2099" s="128" t="e">
        <f t="shared" ref="C2099" si="6520">C2098</f>
        <v>#VALUE!</v>
      </c>
      <c r="D2099" s="127">
        <f t="shared" si="6454"/>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1">B2099</f>
        <v>#VALUE!</v>
      </c>
      <c r="C2100" s="128" t="e">
        <f t="shared" si="6521"/>
        <v>#VALUE!</v>
      </c>
      <c r="D2100" s="127">
        <f t="shared" si="6454"/>
        <v>1</v>
      </c>
      <c r="E2100" s="198"/>
      <c r="F2100" s="93"/>
      <c r="G2100" s="200"/>
      <c r="H2100" s="134">
        <f t="shared" ref="H2100" si="6522">COUNT($P2100:$XX2100)</f>
        <v>0</v>
      </c>
      <c r="I2100" s="132" t="e">
        <f t="shared" ref="I2100" si="6523">_xlfn.STDEV.P($P2099:$XX2100)/AVERAGE($P2099:$XX2100)</f>
        <v>#DIV/0!</v>
      </c>
      <c r="J2100" s="7">
        <f>ROW()</f>
        <v>2100</v>
      </c>
      <c r="K2100" s="67"/>
      <c r="L2100" s="29" t="s">
        <v>10</v>
      </c>
      <c r="M2100" s="30" t="str">
        <f t="shared" ref="M2100" si="6524">IFERROR(
IF(COUNTA(P2094:AI2094)=COUNTIF(P2096:XX2096,"Orçamento"),MIN(M2105,M2102),
IF(M2103&lt;&gt;"",M2103,
IF(M2104&lt;&gt;"",M2104,
M2102
))),"")</f>
        <v/>
      </c>
      <c r="N2100" s="71"/>
      <c r="O2100" s="27" t="s">
        <v>376</v>
      </c>
      <c r="P2100" s="106" t="str">
        <f t="shared" ref="P2100:AI2100" si="6525">IFERROR(IF(P2098="",
            "",
            IF(COUNT($P2098:$XX2098)&lt;=4,
               P2098,
               IF(OR(P2098&gt;(QUARTILE($P2098:$XX2098,3)+(QUARTILE($P2098:$XX2098,3)-QUARTILE($P2098:$XX2098,1))),
                     P2098&lt;(QUARTILE($P2098:$XX2098,1)-(QUARTILE($P2098:$XX2098,3)-QUARTILE($P2098:$XX2098,1)))
                  ),
               "DESCARTADO",P2098)
             )
  ),P2098)</f>
        <v/>
      </c>
      <c r="Q2100" s="106" t="str">
        <f t="shared" si="6525"/>
        <v/>
      </c>
      <c r="R2100" s="106" t="str">
        <f t="shared" si="6525"/>
        <v/>
      </c>
      <c r="S2100" s="106" t="str">
        <f t="shared" si="6525"/>
        <v/>
      </c>
      <c r="T2100" s="106" t="str">
        <f t="shared" si="6525"/>
        <v/>
      </c>
      <c r="U2100" s="106" t="str">
        <f t="shared" si="6525"/>
        <v/>
      </c>
      <c r="V2100" s="106" t="str">
        <f t="shared" si="6525"/>
        <v/>
      </c>
      <c r="W2100" s="106" t="str">
        <f t="shared" si="6525"/>
        <v/>
      </c>
      <c r="X2100" s="106" t="str">
        <f t="shared" si="6525"/>
        <v/>
      </c>
      <c r="Y2100" s="106" t="str">
        <f t="shared" si="6525"/>
        <v/>
      </c>
      <c r="Z2100" s="106" t="str">
        <f t="shared" si="6525"/>
        <v/>
      </c>
      <c r="AA2100" s="106" t="str">
        <f t="shared" si="6525"/>
        <v/>
      </c>
      <c r="AB2100" s="106" t="str">
        <f t="shared" si="6525"/>
        <v/>
      </c>
      <c r="AC2100" s="106" t="str">
        <f t="shared" si="6525"/>
        <v/>
      </c>
      <c r="AD2100" s="106" t="str">
        <f t="shared" si="6525"/>
        <v/>
      </c>
      <c r="AE2100" s="106" t="str">
        <f t="shared" si="6525"/>
        <v/>
      </c>
      <c r="AF2100" s="106" t="str">
        <f t="shared" si="6525"/>
        <v/>
      </c>
      <c r="AG2100" s="106" t="str">
        <f t="shared" si="6525"/>
        <v/>
      </c>
      <c r="AH2100" s="106" t="str">
        <f t="shared" si="6525"/>
        <v/>
      </c>
      <c r="AI2100" s="106" t="str">
        <f t="shared" si="6525"/>
        <v/>
      </c>
    </row>
    <row r="2101" spans="1:35" hidden="1" x14ac:dyDescent="0.25">
      <c r="B2101" s="128" t="e">
        <f t="shared" ref="B2101" si="6526">B2100</f>
        <v>#VALUE!</v>
      </c>
      <c r="C2101" s="128" t="e">
        <f t="shared" ref="C2101" si="6527">C2100</f>
        <v>#VALUE!</v>
      </c>
      <c r="D2101" s="127">
        <f t="shared" si="6454"/>
        <v>1</v>
      </c>
      <c r="E2101" s="198"/>
      <c r="F2101" s="93"/>
      <c r="G2101" s="200"/>
      <c r="H2101"/>
      <c r="I2101"/>
      <c r="J2101"/>
      <c r="K2101" s="66"/>
      <c r="L2101" s="29" t="s">
        <v>360</v>
      </c>
      <c r="M2101" s="30" t="e">
        <f t="shared" ref="M2101" si="6528">AVERAGE($P2100:$XX2100)</f>
        <v>#DIV/0!</v>
      </c>
      <c r="N2101" s="71"/>
      <c r="O2101" s="27" t="str">
        <f t="shared" ref="O2101" si="6529">"1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60"/>
        <v>#VALUE!</v>
      </c>
      <c r="C2102" s="128" t="e">
        <f t="shared" si="6461"/>
        <v>#VALUE!</v>
      </c>
      <c r="D2102" s="127">
        <f t="shared" si="6454"/>
        <v>1</v>
      </c>
      <c r="E2102" s="198"/>
      <c r="F2102" s="93"/>
      <c r="G2102" s="200"/>
      <c r="H2102" s="134">
        <f t="shared" ref="H2102" si="6530">COUNT($P2102:$XX2102)</f>
        <v>0</v>
      </c>
      <c r="I2102" s="132" t="e">
        <f t="shared" ref="I2102" si="6531">_xlfn.STDEV.P($P2101:$XX2102)/AVERAGE($P2101:$XX2102)</f>
        <v>#DIV/0!</v>
      </c>
      <c r="J2102" s="7">
        <f t="shared" ref="J2102" si="6532">IF(AND(H2102&gt;2,
OR(L2094="MÉDIA SANEADA",L2094="MEDIANA SANEADA",
AND(L2094="PREÇO ESTIMADO",NOT(AND(P2096="Orçamento",COUNTA(P2094:XX2094)=COUNTIF(P2096:XX2096,"Orçamento")))))),
ROW(),0)</f>
        <v>0</v>
      </c>
      <c r="K2102" s="66"/>
      <c r="L2102" s="29" t="s">
        <v>361</v>
      </c>
      <c r="M2102" s="30" t="e">
        <f t="shared" ref="M2102" si="6533">MEDIAN($P2100:$XX2100)</f>
        <v>#NUM!</v>
      </c>
      <c r="N2102" s="71"/>
      <c r="O2102" s="27" t="str">
        <f t="shared" ref="O2102" si="6534">"1 RODADA"</f>
        <v>1 RODADA</v>
      </c>
      <c r="P2102" s="107" t="str">
        <f t="shared" ref="P2102:AI2102" si="6535">IF(P2100="","",IF((_xlfn.STDEV.P($P2099:$XX2100)/AVERAGE($P2099:$XX2100))&lt;=25%,P2100,IF(OR(P2100&gt;(AVERAGE($P2099:$XX2100)+_xlfn.STDEV.P($P2099:$XX2100)),P2100&lt;(AVERAGE($P2099:$XX2100)-_xlfn.STDEV.P($P2099:$XX2100))),"DESCARTADO",P2100)))</f>
        <v/>
      </c>
      <c r="Q2102" s="107" t="str">
        <f t="shared" si="6535"/>
        <v/>
      </c>
      <c r="R2102" s="107" t="str">
        <f t="shared" si="6535"/>
        <v/>
      </c>
      <c r="S2102" s="107" t="str">
        <f t="shared" si="6535"/>
        <v/>
      </c>
      <c r="T2102" s="107" t="str">
        <f t="shared" si="6535"/>
        <v/>
      </c>
      <c r="U2102" s="107" t="str">
        <f t="shared" si="6535"/>
        <v/>
      </c>
      <c r="V2102" s="107" t="str">
        <f t="shared" si="6535"/>
        <v/>
      </c>
      <c r="W2102" s="107" t="str">
        <f t="shared" si="6535"/>
        <v/>
      </c>
      <c r="X2102" s="107" t="str">
        <f t="shared" si="6535"/>
        <v/>
      </c>
      <c r="Y2102" s="107" t="str">
        <f t="shared" si="6535"/>
        <v/>
      </c>
      <c r="Z2102" s="107" t="str">
        <f t="shared" si="6535"/>
        <v/>
      </c>
      <c r="AA2102" s="107" t="str">
        <f t="shared" si="6535"/>
        <v/>
      </c>
      <c r="AB2102" s="107" t="str">
        <f t="shared" si="6535"/>
        <v/>
      </c>
      <c r="AC2102" s="107" t="str">
        <f t="shared" si="6535"/>
        <v/>
      </c>
      <c r="AD2102" s="107" t="str">
        <f t="shared" si="6535"/>
        <v/>
      </c>
      <c r="AE2102" s="107" t="str">
        <f t="shared" si="6535"/>
        <v/>
      </c>
      <c r="AF2102" s="107" t="str">
        <f t="shared" si="6535"/>
        <v/>
      </c>
      <c r="AG2102" s="107" t="str">
        <f t="shared" si="6535"/>
        <v/>
      </c>
      <c r="AH2102" s="107" t="str">
        <f t="shared" si="6535"/>
        <v/>
      </c>
      <c r="AI2102" s="107" t="str">
        <f t="shared" si="6535"/>
        <v/>
      </c>
    </row>
    <row r="2103" spans="1:35" hidden="1" x14ac:dyDescent="0.25">
      <c r="B2103" s="128" t="e">
        <f t="shared" si="6460"/>
        <v>#VALUE!</v>
      </c>
      <c r="C2103" s="128" t="e">
        <f t="shared" si="6461"/>
        <v>#VALUE!</v>
      </c>
      <c r="D2103" s="127">
        <f t="shared" si="6454"/>
        <v>1</v>
      </c>
      <c r="E2103" s="198"/>
      <c r="F2103" s="93"/>
      <c r="G2103" s="200"/>
      <c r="H2103"/>
      <c r="I2103"/>
      <c r="J2103"/>
      <c r="L2103" s="29" t="s">
        <v>38</v>
      </c>
      <c r="M2103" s="30" t="str">
        <f t="shared" ref="M2103" si="653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7">"2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60"/>
        <v>#VALUE!</v>
      </c>
      <c r="C2104" s="128" t="e">
        <f t="shared" si="6461"/>
        <v>#VALUE!</v>
      </c>
      <c r="D2104" s="127">
        <f t="shared" si="6454"/>
        <v>1</v>
      </c>
      <c r="E2104" s="198"/>
      <c r="F2104" s="93"/>
      <c r="G2104" s="200"/>
      <c r="H2104" s="134">
        <f t="shared" ref="H2104" si="6538">COUNT($P2104:$XX2104)</f>
        <v>0</v>
      </c>
      <c r="I2104" s="132" t="e">
        <f t="shared" ref="I2104" si="6539">_xlfn.STDEV.P($P2103:$XX2104)/AVERAGE($P2103:$XX2104)</f>
        <v>#DIV/0!</v>
      </c>
      <c r="J2104" s="7">
        <f t="shared" ref="J2104" si="6540">IF(AND(H2104&gt;2,
OR(L2094="MÉDIA SANEADA",L2094="MEDIANA SANEADA",
AND(L2094="PREÇO ESTIMADO",NOT(AND(P2096="Orçamento",COUNTA(P2094:XX2094)=COUNTIF(P2096:XX2096,"Orçamento")))))),
ROW(),0)</f>
        <v>0</v>
      </c>
      <c r="K2104" s="66"/>
      <c r="L2104" s="29" t="s">
        <v>362</v>
      </c>
      <c r="M2104" s="30" t="e">
        <f t="shared" ref="M2104" si="6541" xml:space="preserve">
IF(H2102&gt;2,MEDIAN(P2101:XX2102),
IF(H2104&gt;2,MEDIAN(P2103:XX2104),
IF(H2106&gt;2,MEDIAN(P2105:XX2106),
IF(H2108&gt;2,MEDIAN(P2107:XX2108),
IF(H2110&gt;2,MEDIAN(P2109:XX2110),
IF(H2112&gt;2,MEDIAN(P2111:XX2112),
MEDIAN(P2099:XX2100)))))))</f>
        <v>#NUM!</v>
      </c>
      <c r="N2104" s="71"/>
      <c r="O2104" s="27" t="str">
        <f t="shared" ref="O2104" si="6542">"2 RODADA"</f>
        <v>2 RODADA</v>
      </c>
      <c r="P2104" s="107" t="str">
        <f t="shared" ref="P2104:AI2104" si="6543">IF(P2102="","",IF((_xlfn.STDEV.P($P2101:$XX2102)/AVERAGE($P2101:$XX2102))&lt;=25%,P2102,IF(OR(P2102&gt;(AVERAGE($P2101:$XX2102)+_xlfn.STDEV.P($P2101:$XX2102)),P2102&lt;(AVERAGE($P2101:$XX2102)-_xlfn.STDEV.P($P2101:$XX2102))),"DESCARTADO",P2102)))</f>
        <v/>
      </c>
      <c r="Q2104" s="107" t="str">
        <f t="shared" si="6543"/>
        <v/>
      </c>
      <c r="R2104" s="107" t="str">
        <f t="shared" si="6543"/>
        <v/>
      </c>
      <c r="S2104" s="107" t="str">
        <f t="shared" si="6543"/>
        <v/>
      </c>
      <c r="T2104" s="107" t="str">
        <f t="shared" si="6543"/>
        <v/>
      </c>
      <c r="U2104" s="107" t="str">
        <f t="shared" si="6543"/>
        <v/>
      </c>
      <c r="V2104" s="107" t="str">
        <f t="shared" si="6543"/>
        <v/>
      </c>
      <c r="W2104" s="107" t="str">
        <f t="shared" si="6543"/>
        <v/>
      </c>
      <c r="X2104" s="107" t="str">
        <f t="shared" si="6543"/>
        <v/>
      </c>
      <c r="Y2104" s="107" t="str">
        <f t="shared" si="6543"/>
        <v/>
      </c>
      <c r="Z2104" s="107" t="str">
        <f t="shared" si="6543"/>
        <v/>
      </c>
      <c r="AA2104" s="107" t="str">
        <f t="shared" si="6543"/>
        <v/>
      </c>
      <c r="AB2104" s="107" t="str">
        <f t="shared" si="6543"/>
        <v/>
      </c>
      <c r="AC2104" s="107" t="str">
        <f t="shared" si="6543"/>
        <v/>
      </c>
      <c r="AD2104" s="107" t="str">
        <f t="shared" si="6543"/>
        <v/>
      </c>
      <c r="AE2104" s="107" t="str">
        <f t="shared" si="6543"/>
        <v/>
      </c>
      <c r="AF2104" s="107" t="str">
        <f t="shared" si="6543"/>
        <v/>
      </c>
      <c r="AG2104" s="107" t="str">
        <f t="shared" si="6543"/>
        <v/>
      </c>
      <c r="AH2104" s="107" t="str">
        <f t="shared" si="6543"/>
        <v/>
      </c>
      <c r="AI2104" s="107" t="str">
        <f t="shared" si="6543"/>
        <v/>
      </c>
    </row>
    <row r="2105" spans="1:35" hidden="1" x14ac:dyDescent="0.25">
      <c r="B2105" s="128" t="e">
        <f t="shared" si="6460"/>
        <v>#VALUE!</v>
      </c>
      <c r="C2105" s="128" t="e">
        <f t="shared" si="6461"/>
        <v>#VALUE!</v>
      </c>
      <c r="D2105" s="127">
        <f t="shared" si="6454"/>
        <v>1</v>
      </c>
      <c r="E2105" s="198"/>
      <c r="F2105" s="93"/>
      <c r="G2105" s="200"/>
      <c r="H2105"/>
      <c r="I2105"/>
      <c r="J2105"/>
      <c r="K2105" s="66"/>
      <c r="L2105" s="29" t="s">
        <v>359</v>
      </c>
      <c r="M2105" s="30" t="e">
        <f t="shared" ref="M2105" si="6544">HARMEAN($P2099:$XX2100)</f>
        <v>#N/A</v>
      </c>
      <c r="N2105" s="71"/>
      <c r="O2105" s="27" t="str">
        <f t="shared" ref="O2105" si="6545">"3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60"/>
        <v>#VALUE!</v>
      </c>
      <c r="C2106" s="128" t="e">
        <f t="shared" si="6461"/>
        <v>#VALUE!</v>
      </c>
      <c r="D2106" s="127">
        <f t="shared" si="6454"/>
        <v>1</v>
      </c>
      <c r="E2106" s="198"/>
      <c r="F2106" s="93"/>
      <c r="G2106" s="200"/>
      <c r="H2106" s="134">
        <f t="shared" ref="H2106" si="6546">COUNT($P2106:$XX2106)</f>
        <v>0</v>
      </c>
      <c r="I2106" s="132" t="e">
        <f t="shared" ref="I2106" si="6547">_xlfn.STDEV.P($P2105:$XX2106)/AVERAGE($P2105:$XX2106)</f>
        <v>#DIV/0!</v>
      </c>
      <c r="J2106" s="7">
        <f t="shared" ref="J2106" si="6548">IF(AND(H2106&gt;2,
OR(L2094="MÉDIA SANEADA",L2094="MEDIANA SANEADA",
AND(L2094="PREÇO ESTIMADO",NOT(AND(P2096="Orçamento",COUNTA(P2094:XX2094)=COUNTIF(P2096:XX2096,"Orçamento")))))),
ROW(),0)</f>
        <v>0</v>
      </c>
      <c r="K2106" s="66"/>
      <c r="L2106" s="29" t="s">
        <v>41</v>
      </c>
      <c r="M2106" s="30" t="str">
        <f t="shared" ref="M2106" si="6549">IFERROR(_xlfn.QUARTILE.EXC($P2100:$XX2100,1),"")</f>
        <v/>
      </c>
      <c r="N2106" s="71"/>
      <c r="O2106" s="27" t="str">
        <f t="shared" ref="O2106" si="6550">"3 RODADA"</f>
        <v>3 RODADA</v>
      </c>
      <c r="P2106" s="107" t="str">
        <f t="shared" ref="P2106:AI2106" si="6551">IF(P2104="","",IF((_xlfn.STDEV.P($P2103:$XX2104)/AVERAGE($P2103:$XX2104))&lt;=25%,P2104,IF(OR(P2104&gt;(AVERAGE($P2103:$XX2104)+_xlfn.STDEV.P($P2103:$XX2104)),P2104&lt;(AVERAGE($P2103:$XX2104)-_xlfn.STDEV.P($P2103:$XX2104))),"DESCARTADO",P2104)))</f>
        <v/>
      </c>
      <c r="Q2106" s="107" t="str">
        <f t="shared" si="6551"/>
        <v/>
      </c>
      <c r="R2106" s="107" t="str">
        <f t="shared" si="6551"/>
        <v/>
      </c>
      <c r="S2106" s="107" t="str">
        <f t="shared" si="6551"/>
        <v/>
      </c>
      <c r="T2106" s="107" t="str">
        <f t="shared" si="6551"/>
        <v/>
      </c>
      <c r="U2106" s="107" t="str">
        <f t="shared" si="6551"/>
        <v/>
      </c>
      <c r="V2106" s="107" t="str">
        <f t="shared" si="6551"/>
        <v/>
      </c>
      <c r="W2106" s="107" t="str">
        <f t="shared" si="6551"/>
        <v/>
      </c>
      <c r="X2106" s="107" t="str">
        <f t="shared" si="6551"/>
        <v/>
      </c>
      <c r="Y2106" s="107" t="str">
        <f t="shared" si="6551"/>
        <v/>
      </c>
      <c r="Z2106" s="107" t="str">
        <f t="shared" si="6551"/>
        <v/>
      </c>
      <c r="AA2106" s="107" t="str">
        <f t="shared" si="6551"/>
        <v/>
      </c>
      <c r="AB2106" s="107" t="str">
        <f t="shared" si="6551"/>
        <v/>
      </c>
      <c r="AC2106" s="107" t="str">
        <f t="shared" si="6551"/>
        <v/>
      </c>
      <c r="AD2106" s="107" t="str">
        <f t="shared" si="6551"/>
        <v/>
      </c>
      <c r="AE2106" s="107" t="str">
        <f t="shared" si="6551"/>
        <v/>
      </c>
      <c r="AF2106" s="107" t="str">
        <f t="shared" si="6551"/>
        <v/>
      </c>
      <c r="AG2106" s="107" t="str">
        <f t="shared" si="6551"/>
        <v/>
      </c>
      <c r="AH2106" s="107" t="str">
        <f t="shared" si="6551"/>
        <v/>
      </c>
      <c r="AI2106" s="107" t="str">
        <f t="shared" si="6551"/>
        <v/>
      </c>
    </row>
    <row r="2107" spans="1:35" hidden="1" x14ac:dyDescent="0.25">
      <c r="B2107" s="128" t="e">
        <f t="shared" si="6460"/>
        <v>#VALUE!</v>
      </c>
      <c r="C2107" s="128" t="e">
        <f t="shared" si="6461"/>
        <v>#VALUE!</v>
      </c>
      <c r="D2107" s="127">
        <f t="shared" si="6454"/>
        <v>1</v>
      </c>
      <c r="E2107" s="198"/>
      <c r="F2107" s="93"/>
      <c r="G2107" s="200"/>
      <c r="H2107"/>
      <c r="I2107"/>
      <c r="J2107"/>
      <c r="K2107" s="66"/>
      <c r="L2107" s="29" t="s">
        <v>39</v>
      </c>
      <c r="M2107" s="30" t="str">
        <f t="shared" ref="M2107" si="6552">IFERROR(_xlfn.QUARTILE.EXC($P2100:$XX2100,3),"")</f>
        <v/>
      </c>
      <c r="N2107" s="71"/>
      <c r="O2107" s="27" t="str">
        <f t="shared" ref="O2107" si="6553">"4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60"/>
        <v>#VALUE!</v>
      </c>
      <c r="C2108" s="128" t="e">
        <f t="shared" si="6461"/>
        <v>#VALUE!</v>
      </c>
      <c r="D2108" s="127">
        <f t="shared" si="6454"/>
        <v>1</v>
      </c>
      <c r="E2108" s="198"/>
      <c r="F2108" s="93"/>
      <c r="G2108" s="200"/>
      <c r="H2108" s="134">
        <f t="shared" ref="H2108" si="6554">COUNT($P2108:$XX2108)</f>
        <v>0</v>
      </c>
      <c r="I2108" s="132" t="e">
        <f t="shared" ref="I2108" si="6555">_xlfn.STDEV.P($P2107:$XX2108)/AVERAGE($P2107:$XX2108)</f>
        <v>#DIV/0!</v>
      </c>
      <c r="J2108" s="7">
        <f t="shared" ref="J2108" si="6556">IF(AND(H2108&gt;2,
OR(L2094="MÉDIA SANEADA",L2094="MEDIANA SANEADA",
AND(L2094="PREÇO ESTIMADO",NOT(AND(P2096="Orçamento",COUNTA(P2094:XX2094)=COUNTIF(P2096:XX2096,"Orçamento")))))),
ROW(),0)</f>
        <v>0</v>
      </c>
      <c r="K2108" s="66"/>
      <c r="L2108" s="29" t="s">
        <v>42</v>
      </c>
      <c r="M2108" s="30">
        <f t="shared" ref="M2108" si="6557">MIN($P2100:$XX2100)</f>
        <v>0</v>
      </c>
      <c r="N2108" s="71"/>
      <c r="O2108" s="27" t="str">
        <f t="shared" ref="O2108" si="6558">"4 RODADA"</f>
        <v>4 RODADA</v>
      </c>
      <c r="P2108" s="107" t="str">
        <f t="shared" ref="P2108:AI2108" si="6559">IF(P2106="","",IF((_xlfn.STDEV.P($P2105:$XX2106)/AVERAGE($P2105:$XX2106))&lt;=25%,P2106,IF(OR(P2106&gt;(AVERAGE($P2105:$XX2106)+_xlfn.STDEV.P($P2105:$XX2106)),P2106&lt;(AVERAGE($P2105:$XX2106)-_xlfn.STDEV.P($P2105:$XX2106))),"DESCARTADO",P2106)))</f>
        <v/>
      </c>
      <c r="Q2108" s="107" t="str">
        <f t="shared" si="6559"/>
        <v/>
      </c>
      <c r="R2108" s="107" t="str">
        <f t="shared" si="6559"/>
        <v/>
      </c>
      <c r="S2108" s="107" t="str">
        <f t="shared" si="6559"/>
        <v/>
      </c>
      <c r="T2108" s="107" t="str">
        <f t="shared" si="6559"/>
        <v/>
      </c>
      <c r="U2108" s="107" t="str">
        <f t="shared" si="6559"/>
        <v/>
      </c>
      <c r="V2108" s="107" t="str">
        <f t="shared" si="6559"/>
        <v/>
      </c>
      <c r="W2108" s="107" t="str">
        <f t="shared" si="6559"/>
        <v/>
      </c>
      <c r="X2108" s="107" t="str">
        <f t="shared" si="6559"/>
        <v/>
      </c>
      <c r="Y2108" s="107" t="str">
        <f t="shared" si="6559"/>
        <v/>
      </c>
      <c r="Z2108" s="107" t="str">
        <f t="shared" si="6559"/>
        <v/>
      </c>
      <c r="AA2108" s="107" t="str">
        <f t="shared" si="6559"/>
        <v/>
      </c>
      <c r="AB2108" s="107" t="str">
        <f t="shared" si="6559"/>
        <v/>
      </c>
      <c r="AC2108" s="107" t="str">
        <f t="shared" si="6559"/>
        <v/>
      </c>
      <c r="AD2108" s="107" t="str">
        <f t="shared" si="6559"/>
        <v/>
      </c>
      <c r="AE2108" s="107" t="str">
        <f t="shared" si="6559"/>
        <v/>
      </c>
      <c r="AF2108" s="107" t="str">
        <f t="shared" si="6559"/>
        <v/>
      </c>
      <c r="AG2108" s="107" t="str">
        <f t="shared" si="6559"/>
        <v/>
      </c>
      <c r="AH2108" s="107" t="str">
        <f t="shared" si="6559"/>
        <v/>
      </c>
      <c r="AI2108" s="107" t="str">
        <f t="shared" si="6559"/>
        <v/>
      </c>
    </row>
    <row r="2109" spans="1:35" hidden="1" x14ac:dyDescent="0.25">
      <c r="B2109" s="128" t="e">
        <f t="shared" si="6460"/>
        <v>#VALUE!</v>
      </c>
      <c r="C2109" s="128" t="e">
        <f t="shared" si="6461"/>
        <v>#VALUE!</v>
      </c>
      <c r="D2109" s="127">
        <f t="shared" si="6454"/>
        <v>1</v>
      </c>
      <c r="E2109" s="198"/>
      <c r="F2109" s="93"/>
      <c r="G2109" s="200"/>
      <c r="H2109"/>
      <c r="I2109"/>
      <c r="J2109"/>
      <c r="K2109" s="66"/>
      <c r="L2109" s="29" t="s">
        <v>40</v>
      </c>
      <c r="M2109" s="30">
        <f t="shared" ref="M2109" si="6560">MAX($P2100:$XX2100)</f>
        <v>0</v>
      </c>
      <c r="N2109" s="71"/>
      <c r="O2109" s="27" t="str">
        <f t="shared" ref="O2109" si="6561">"5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60"/>
        <v>#VALUE!</v>
      </c>
      <c r="C2110" s="128" t="e">
        <f t="shared" si="6461"/>
        <v>#VALUE!</v>
      </c>
      <c r="D2110" s="127">
        <f t="shared" si="6454"/>
        <v>1</v>
      </c>
      <c r="E2110" s="198"/>
      <c r="F2110" s="93"/>
      <c r="G2110" s="200"/>
      <c r="H2110" s="134">
        <f t="shared" ref="H2110" si="6562">COUNT($P2110:$XX2110)</f>
        <v>0</v>
      </c>
      <c r="I2110" s="132" t="e">
        <f t="shared" ref="I2110" si="6563">_xlfn.STDEV.P($P2109:$XX2110)/AVERAGE($P2109:$XX2110)</f>
        <v>#DIV/0!</v>
      </c>
      <c r="J2110" s="7">
        <f t="shared" ref="J2110" si="6564">IF(AND(H2110&gt;2,
OR(L2094="MÉDIA SANEADA",L2094="MEDIANA SANEADA",
AND(L2094="PREÇO ESTIMADO",NOT(AND(P2096="Orçamento",COUNTA(P2094:XX2094)=COUNTIF(P2096:XX2096,"Orçamento")))))),
ROW(),0)</f>
        <v>0</v>
      </c>
      <c r="K2110" s="66"/>
      <c r="N2110" s="71"/>
      <c r="O2110" s="27" t="str">
        <f t="shared" ref="O2110" si="6565">"5 RODADA"</f>
        <v>5 RODADA</v>
      </c>
      <c r="P2110" s="107" t="str">
        <f t="shared" ref="P2110:AI2110" si="6566">IF(P2108="","",IF((_xlfn.STDEV.P($P2107:$XX2108)/AVERAGE($P2107:$XX2108))&lt;=25%,P2108,IF(OR(P2108&gt;(AVERAGE($P2107:$XX2108)+_xlfn.STDEV.P($P2107:$XX2108)),P2108&lt;(AVERAGE($P2107:$XX2108)-_xlfn.STDEV.P($P2107:$XX2108))),"DESCARTADO",P2108)))</f>
        <v/>
      </c>
      <c r="Q2110" s="107" t="str">
        <f t="shared" si="6566"/>
        <v/>
      </c>
      <c r="R2110" s="107" t="str">
        <f t="shared" si="6566"/>
        <v/>
      </c>
      <c r="S2110" s="107" t="str">
        <f t="shared" si="6566"/>
        <v/>
      </c>
      <c r="T2110" s="107" t="str">
        <f t="shared" si="6566"/>
        <v/>
      </c>
      <c r="U2110" s="107" t="str">
        <f t="shared" si="6566"/>
        <v/>
      </c>
      <c r="V2110" s="107" t="str">
        <f t="shared" si="6566"/>
        <v/>
      </c>
      <c r="W2110" s="107" t="str">
        <f t="shared" si="6566"/>
        <v/>
      </c>
      <c r="X2110" s="107" t="str">
        <f t="shared" si="6566"/>
        <v/>
      </c>
      <c r="Y2110" s="107" t="str">
        <f t="shared" si="6566"/>
        <v/>
      </c>
      <c r="Z2110" s="107" t="str">
        <f t="shared" si="6566"/>
        <v/>
      </c>
      <c r="AA2110" s="107" t="str">
        <f t="shared" si="6566"/>
        <v/>
      </c>
      <c r="AB2110" s="107" t="str">
        <f t="shared" si="6566"/>
        <v/>
      </c>
      <c r="AC2110" s="107" t="str">
        <f t="shared" si="6566"/>
        <v/>
      </c>
      <c r="AD2110" s="107" t="str">
        <f t="shared" si="6566"/>
        <v/>
      </c>
      <c r="AE2110" s="107" t="str">
        <f t="shared" si="6566"/>
        <v/>
      </c>
      <c r="AF2110" s="107" t="str">
        <f t="shared" si="6566"/>
        <v/>
      </c>
      <c r="AG2110" s="107" t="str">
        <f t="shared" si="6566"/>
        <v/>
      </c>
      <c r="AH2110" s="107" t="str">
        <f t="shared" si="6566"/>
        <v/>
      </c>
      <c r="AI2110" s="107" t="str">
        <f t="shared" si="6566"/>
        <v/>
      </c>
    </row>
    <row r="2111" spans="1:35" hidden="1" x14ac:dyDescent="0.25">
      <c r="B2111" s="128" t="e">
        <f t="shared" si="6460"/>
        <v>#VALUE!</v>
      </c>
      <c r="C2111" s="128" t="e">
        <f t="shared" si="6461"/>
        <v>#VALUE!</v>
      </c>
      <c r="D2111" s="127">
        <f t="shared" si="6454"/>
        <v>1</v>
      </c>
      <c r="E2111" s="198"/>
      <c r="F2111" s="93"/>
      <c r="G2111" s="200"/>
      <c r="H2111"/>
      <c r="I2111"/>
      <c r="J2111"/>
      <c r="K2111" s="66"/>
      <c r="L2111" s="22"/>
      <c r="M2111" s="22"/>
      <c r="N2111" s="71"/>
      <c r="O2111" s="27" t="str">
        <f t="shared" ref="O2111" si="6567">"6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60"/>
        <v>#VALUE!</v>
      </c>
      <c r="C2112" s="128" t="e">
        <f t="shared" si="6461"/>
        <v>#VALUE!</v>
      </c>
      <c r="D2112" s="127">
        <f t="shared" si="6454"/>
        <v>1</v>
      </c>
      <c r="E2112" s="198"/>
      <c r="F2112" s="93"/>
      <c r="G2112" s="200"/>
      <c r="H2112" s="134">
        <f t="shared" ref="H2112" si="6568">COUNT($P2112:$XX2112)</f>
        <v>0</v>
      </c>
      <c r="I2112" s="132" t="e">
        <f t="shared" ref="I2112" si="6569">_xlfn.STDEV.P($P2111:$XX2112)/AVERAGE($P2111:$XX2112)</f>
        <v>#DIV/0!</v>
      </c>
      <c r="J2112" s="7">
        <f t="shared" ref="J2112" si="6570">IF(AND(H2112&gt;2,
OR(L2094="MÉDIA SANEADA",L2094="MEDIANA SANEADA",
AND(L2094="PREÇO ESTIMADO",NOT(AND(P2096="Orçamento",COUNTA(P2094:XX2094)=COUNTIF(P2096:XX2096,"Orçamento")))))),
ROW(),0)</f>
        <v>0</v>
      </c>
      <c r="N2112" s="71"/>
      <c r="O2112" s="27" t="str">
        <f t="shared" ref="O2112" si="6571">"6 RODADA"</f>
        <v>6 RODADA</v>
      </c>
      <c r="P2112" s="107" t="str">
        <f t="shared" ref="P2112:AI2112" si="6572">IFERROR(IF(P2110="","",IF((_xlfn.STDEV.P($P2109:$XX2110)/AVERAGE($P2109:$XX2110))&lt;=25%,P2110,IF(OR(P2110&gt;(AVERAGE($P2109:$XX2110)+_xlfn.STDEV.P($P2109:$XX2110)),P2110&lt;(AVERAGE($P2109:$XX2110)-_xlfn.STDEV.P($P2109:$XX2110))),"DESCARTADO",P2110))),)</f>
        <v/>
      </c>
      <c r="Q2112" s="107" t="str">
        <f t="shared" si="6572"/>
        <v/>
      </c>
      <c r="R2112" s="107" t="str">
        <f t="shared" si="6572"/>
        <v/>
      </c>
      <c r="S2112" s="107" t="str">
        <f t="shared" si="6572"/>
        <v/>
      </c>
      <c r="T2112" s="107" t="str">
        <f t="shared" si="6572"/>
        <v/>
      </c>
      <c r="U2112" s="107" t="str">
        <f t="shared" si="6572"/>
        <v/>
      </c>
      <c r="V2112" s="107" t="str">
        <f t="shared" si="6572"/>
        <v/>
      </c>
      <c r="W2112" s="107" t="str">
        <f t="shared" si="6572"/>
        <v/>
      </c>
      <c r="X2112" s="107" t="str">
        <f t="shared" si="6572"/>
        <v/>
      </c>
      <c r="Y2112" s="107" t="str">
        <f t="shared" si="6572"/>
        <v/>
      </c>
      <c r="Z2112" s="107" t="str">
        <f t="shared" si="6572"/>
        <v/>
      </c>
      <c r="AA2112" s="107" t="str">
        <f t="shared" si="6572"/>
        <v/>
      </c>
      <c r="AB2112" s="107" t="str">
        <f t="shared" si="6572"/>
        <v/>
      </c>
      <c r="AC2112" s="107" t="str">
        <f t="shared" si="6572"/>
        <v/>
      </c>
      <c r="AD2112" s="107" t="str">
        <f t="shared" si="6572"/>
        <v/>
      </c>
      <c r="AE2112" s="107" t="str">
        <f t="shared" si="6572"/>
        <v/>
      </c>
      <c r="AF2112" s="107" t="str">
        <f t="shared" si="6572"/>
        <v/>
      </c>
      <c r="AG2112" s="107" t="str">
        <f t="shared" si="6572"/>
        <v/>
      </c>
      <c r="AH2112" s="107" t="str">
        <f t="shared" si="6572"/>
        <v/>
      </c>
      <c r="AI2112" s="107" t="str">
        <f t="shared" si="6572"/>
        <v/>
      </c>
    </row>
    <row r="2113" spans="2:35" x14ac:dyDescent="0.25">
      <c r="B2113" s="128" t="e">
        <f t="shared" si="6460"/>
        <v>#VALUE!</v>
      </c>
      <c r="C2113" s="128" t="e">
        <f t="shared" si="6461"/>
        <v>#VALUE!</v>
      </c>
      <c r="D2113" s="127">
        <f t="shared" si="6454"/>
        <v>1</v>
      </c>
      <c r="E2113" s="198"/>
      <c r="F2113" s="136"/>
      <c r="G2113" s="200"/>
      <c r="H2113" s="203"/>
      <c r="I2113" s="203"/>
      <c r="J2113" s="204"/>
      <c r="K2113" s="67"/>
      <c r="L2113" s="1" t="s">
        <v>43</v>
      </c>
      <c r="M2113" s="144" t="str">
        <f t="shared" ref="M2113" si="6573">IFERROR(ROUND(M2094*M2096,2),"")</f>
        <v/>
      </c>
      <c r="O2113" s="27" t="s">
        <v>363</v>
      </c>
      <c r="P2113" s="107" t="str">
        <f t="shared" ref="P2113:AI2113" si="6574">INDEX(P2100:P2112,MATCH(MAX($J2100:$J2112),$J2100:$J2112,0))</f>
        <v/>
      </c>
      <c r="Q2113" s="107" t="str">
        <f t="shared" si="6574"/>
        <v/>
      </c>
      <c r="R2113" s="107" t="str">
        <f t="shared" si="6574"/>
        <v/>
      </c>
      <c r="S2113" s="107" t="str">
        <f t="shared" si="6574"/>
        <v/>
      </c>
      <c r="T2113" s="107" t="str">
        <f t="shared" si="6574"/>
        <v/>
      </c>
      <c r="U2113" s="107" t="str">
        <f t="shared" si="6574"/>
        <v/>
      </c>
      <c r="V2113" s="107" t="str">
        <f t="shared" si="6574"/>
        <v/>
      </c>
      <c r="W2113" s="107" t="str">
        <f t="shared" si="6574"/>
        <v/>
      </c>
      <c r="X2113" s="107" t="str">
        <f t="shared" si="6574"/>
        <v/>
      </c>
      <c r="Y2113" s="107" t="str">
        <f t="shared" si="6574"/>
        <v/>
      </c>
      <c r="Z2113" s="107" t="str">
        <f t="shared" si="6574"/>
        <v/>
      </c>
      <c r="AA2113" s="107" t="str">
        <f t="shared" si="6574"/>
        <v/>
      </c>
      <c r="AB2113" s="107" t="str">
        <f t="shared" si="6574"/>
        <v/>
      </c>
      <c r="AC2113" s="107" t="str">
        <f t="shared" si="6574"/>
        <v/>
      </c>
      <c r="AD2113" s="107" t="str">
        <f t="shared" si="6574"/>
        <v/>
      </c>
      <c r="AE2113" s="107" t="str">
        <f t="shared" si="6574"/>
        <v/>
      </c>
      <c r="AF2113" s="107" t="str">
        <f t="shared" si="6574"/>
        <v/>
      </c>
      <c r="AG2113" s="107" t="str">
        <f t="shared" si="6574"/>
        <v/>
      </c>
      <c r="AH2113" s="107" t="str">
        <f t="shared" si="6574"/>
        <v/>
      </c>
      <c r="AI2113" s="107" t="str">
        <f t="shared" si="6574"/>
        <v/>
      </c>
    </row>
  </sheetData>
  <sheetProtection algorithmName="SHA-512" hashValue="nhsDEtC9L4IDewWuzoxlES3i8c+WQEPz+7575B1QGQsmO7nY7agJD/GHt8g2o9SInY9rGDwhtJn+LC78Fv1BIw==" saltValue="3+sSzFGAU0eB8seKN6+c4Q==" spinCount="100000" sheet="1" formatColumns="0" formatRows="0" insertHyperlinks="0"/>
  <mergeCells count="928">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workbookViewId="0">
      <selection activeCell="G30" sqref="G3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7" customWidth="1"/>
    <col min="8" max="8" width="27.85546875" style="57" bestFit="1"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5"/>
      <c r="H1" s="79"/>
      <c r="I1" s="79"/>
      <c r="J1" s="80"/>
      <c r="K1" s="76"/>
    </row>
    <row r="2" spans="2:14" ht="26.25" x14ac:dyDescent="0.4">
      <c r="E2" s="230" t="s">
        <v>305</v>
      </c>
      <c r="F2" s="231"/>
      <c r="G2" s="231"/>
      <c r="H2" s="231"/>
      <c r="I2" s="231"/>
      <c r="J2" s="231"/>
      <c r="K2" s="231"/>
      <c r="L2" s="232"/>
    </row>
    <row r="3" spans="2:14" ht="21" x14ac:dyDescent="0.35">
      <c r="E3" s="233" t="str">
        <f>'MAPA DE PREÇOS'!H5</f>
        <v>SECRETARIA MUNICIPAL DE PLANEJAMENTO E GESTÃO (SMPG)</v>
      </c>
      <c r="F3" s="234"/>
      <c r="G3" s="234"/>
      <c r="H3" s="234"/>
      <c r="I3" s="234"/>
      <c r="J3" s="234"/>
      <c r="K3" s="234"/>
      <c r="L3" s="235"/>
    </row>
    <row r="4" spans="2:14" hidden="1" x14ac:dyDescent="0.25">
      <c r="B4" s="41">
        <v>1</v>
      </c>
      <c r="C4" s="41" t="s">
        <v>315</v>
      </c>
      <c r="D4" s="41" t="s">
        <v>316</v>
      </c>
      <c r="E4" s="81"/>
      <c r="F4" s="82"/>
      <c r="G4" s="146"/>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LOTE 1</v>
      </c>
      <c r="F6" s="82" t="str">
        <f>IF($B5="","",IF($C6=$C3,INDEX('MAPA DE PREÇOS'!$H:$H,MATCH($B6,'MAPA DE PREÇOS'!$B:$B)-19),IF($C6=$C4,"Código","")))</f>
        <v/>
      </c>
      <c r="G6" s="146"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6"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30"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1122</v>
      </c>
      <c r="G8" s="146" t="str">
        <f>IF($B7="","",IF($C8=$C5,IF('BASE EDITAL'!$C$2="",INDEX('MAPA DE PREÇOS'!H:H,MATCH(EDITAL!B8,'MAPA DE PREÇOS'!B:B,0)+1),UPPER(INDEX('BASE EDITAL'!$C:$C,EDITAL!B8+1))),IF($C8=$C6,"Especificação do Objeto","")))</f>
        <v>Diário Oficial do Estado do Rio Grande do Sul - DOE</v>
      </c>
      <c r="H8" s="84" t="str">
        <f>IF($B7="","",IF($C8=$C5,INDEX('MAPA DE PREÇOS'!$M:$M,MATCH($B8,'MAPA DE PREÇOS'!$B:$B)-16),IF($C8=$C6,"Unidade","")))</f>
        <v>cm (altura) X colunas (largura)</v>
      </c>
      <c r="I8" s="84">
        <f>IF($B7="","",IF($C8=$C5,INDEX('MAPA DE PREÇOS'!$M:$M,MATCH($B8,'MAPA DE PREÇOS'!$B:$B)-17),IF($C8=$C6,"Quant.","")))</f>
        <v>1000</v>
      </c>
      <c r="J8" s="60">
        <f>IF(AND(COUNTBLANK($B5:$B7)=2,$B7="",$B6="",MAX(C:C)&gt;1),"Total Estimado",IF($B7="","",IF($C8=$C5,INDEX('MAPA DE PREÇOS'!$M:$M,MATCH($B8,'MAPA DE PREÇOS'!$B:$B)-19),IF($C8=$C6,"Valor Unit. (R$)",IF(AND($C8&lt;&gt;$C7,$J7&lt;&gt;""),IF(MAX(C:C)=1,"Total Estimado","Subtotal"),"")))))</f>
        <v>111.05</v>
      </c>
      <c r="K8" s="75">
        <f>IFERROR(IF(AND(COUNTBLANK($B5:$B7)=2,$B7="",$B6="",MAX($C:$C)&gt;1),SUM($K$3:K7)/2,IF($B7="","",IF($C8=$C5,ROUND(J8*I8,2),IF($C8=$C6,"Total Item (R$)",IF(AND($C8&lt;&gt;$C7,$J7&lt;&gt;""),SUMIFS(K:K,$C:$C,C7,J:J,"&lt;&gt;Subtotal"),""))))),"")</f>
        <v>111050</v>
      </c>
      <c r="L8" s="75" t="str">
        <f t="shared" si="1"/>
        <v/>
      </c>
      <c r="N8" s="137"/>
    </row>
    <row r="9" spans="2:14" x14ac:dyDescent="0.25">
      <c r="B9" s="41">
        <f>IFERROR(IF(C8=C5,IF(B8+1&lt;='MAPA DE PREÇOS'!$H$8,B8+1,""),B8),"")</f>
        <v>2</v>
      </c>
      <c r="C9" s="41">
        <f>IFERROR(VLOOKUP(B9,'MAPA DE PREÇOS'!B:D,2,FALSE),"")</f>
        <v>2</v>
      </c>
      <c r="D9" s="41">
        <f>IFERROR(VLOOKUP(B9,'MAPA DE PREÇOS'!B:D,3,FALSE),"")</f>
        <v>1</v>
      </c>
      <c r="E9" s="82" t="str">
        <f t="shared" si="0"/>
        <v/>
      </c>
      <c r="F9" s="82" t="str">
        <f>IF($B8="","",IF($C9=$C6,INDEX('MAPA DE PREÇOS'!$H:$H,MATCH($B9,'MAPA DE PREÇOS'!$B:$B)-19),IF($C9=$C7,"Código","")))</f>
        <v/>
      </c>
      <c r="G9" s="146"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Subtotal</v>
      </c>
      <c r="K9" s="75">
        <f>IFERROR(IF(AND(COUNTBLANK($B6:$B8)=2,$B8="",$B7="",MAX(C:C)&gt;1),SUM($K$3:K8)/2,IF($B8="","",IF($C9=$C6,ROUND(J9*I9,2),IF($C9=$C7,"Total Item (R$)",IF(AND($C9&lt;&gt;$C8,$J8&lt;&gt;""),SUMIFS(K:K,C:C,C8,J:J,"&lt;&gt;Subtotal"),""))))),"")</f>
        <v>111050</v>
      </c>
      <c r="L9" s="75" t="str">
        <f t="shared" si="1"/>
        <v/>
      </c>
    </row>
    <row r="10" spans="2:14" x14ac:dyDescent="0.25">
      <c r="B10" s="41">
        <f>IFERROR(IF(C9=C6,IF(B9+1&lt;='MAPA DE PREÇOS'!$H$8,B9+1,""),B9),"")</f>
        <v>2</v>
      </c>
      <c r="C10" s="41">
        <f>IFERROR(VLOOKUP(B10,'MAPA DE PREÇOS'!B:D,2,FALSE),"")</f>
        <v>2</v>
      </c>
      <c r="D10" s="41">
        <f>IFERROR(VLOOKUP(B10,'MAPA DE PREÇOS'!B:D,3,FALSE),"")</f>
        <v>1</v>
      </c>
      <c r="E10" s="82" t="str">
        <f t="shared" si="0"/>
        <v>LOTE 2</v>
      </c>
      <c r="F10" s="82" t="str">
        <f>IF($B9="","",IF($C10=$C7,INDEX('MAPA DE PREÇOS'!$H:$H,MATCH($B10,'MAPA DE PREÇOS'!$B:$B)-19),IF($C10=$C8,"Código","")))</f>
        <v/>
      </c>
      <c r="G10" s="146"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f>IFERROR(IF(C10=C7,IF(B10+1&lt;='MAPA DE PREÇOS'!$H$8,B10+1,""),B10),"")</f>
        <v>2</v>
      </c>
      <c r="C11" s="41">
        <f>IFERROR(VLOOKUP(B11,'MAPA DE PREÇOS'!B:D,2,FALSE),"")</f>
        <v>2</v>
      </c>
      <c r="D11" s="41">
        <f>IFERROR(VLOOKUP(B11,'MAPA DE PREÇOS'!B:D,3,FALSE),"")</f>
        <v>1</v>
      </c>
      <c r="E11" s="82" t="str">
        <f t="shared" si="0"/>
        <v>Item</v>
      </c>
      <c r="F11" s="82" t="str">
        <f>IF($B10="","",IF($C11=$C8,INDEX('MAPA DE PREÇOS'!$H:$H,MATCH($B11,'MAPA DE PREÇOS'!$B:$B)-19),IF($C11=$C9,"Código","")))</f>
        <v>Código</v>
      </c>
      <c r="G11" s="146" t="str">
        <f>IF($B10="","",IF($C11=$C8,IF('BASE EDITAL'!$C$2="",INDEX('MAPA DE PREÇOS'!H:H,MATCH(EDITAL!B11,'MAPA DE PREÇOS'!B:B,0)+1),UPPER(INDEX('BASE EDITAL'!$C:$C,EDITAL!B11+1))),IF($C11=$C9,"Especificação do Objeto","")))</f>
        <v>Especificação do Objeto</v>
      </c>
      <c r="H11" s="84" t="str">
        <f>IF($B10="","",IF($C11=$C8,INDEX('MAPA DE PREÇOS'!$M:$M,MATCH($B11,'MAPA DE PREÇOS'!$B:$B)-16),IF($C11=$C9,"Unidade","")))</f>
        <v>Unidade</v>
      </c>
      <c r="I11" s="84" t="str">
        <f>IF($B10="","",IF($C11=$C8,INDEX('MAPA DE PREÇOS'!$M:$M,MATCH($B11,'MAPA DE PREÇOS'!$B:$B)-17),IF($C11=$C9,"Quant.","")))</f>
        <v>Quant.</v>
      </c>
      <c r="J11" s="60" t="str">
        <f>IF(AND(COUNTBLANK($B8:$B10)=2,$B10="",$B9="",MAX(C:C)&gt;1),"Total Estimado",IF($B10="","",IF($C11=$C8,INDEX('MAPA DE PREÇOS'!$M:$M,MATCH($B11,'MAPA DE PREÇOS'!$B:$B)-19),IF($C11=$C9,"Valor Unit. (R$)",IF(AND($C11&lt;&gt;$C10,$J10&lt;&gt;""),IF(MAX(C:C)=1,"Total Estimado","Subtotal"),"")))))</f>
        <v>Valor Unit. (R$)</v>
      </c>
      <c r="K11" s="75" t="str">
        <f>IFERROR(IF(AND(COUNTBLANK($B8:$B10)=2,$B10="",$B9="",MAX(C:C)&gt;1),SUM($K$3:K10)/2,IF($B10="","",IF($C11=$C8,ROUND(J11*I11,2),IF($C11=$C9,"Total Item (R$)",IF(AND($C11&lt;&gt;$C10,$J10&lt;&gt;""),SUMIFS(K:K,C:C,C10,J:J,"&lt;&gt;Subtotal"),""))))),"")</f>
        <v>Total Item (R$)</v>
      </c>
      <c r="L11" s="75" t="str">
        <f t="shared" si="1"/>
        <v>Benefício ME/EPP</v>
      </c>
    </row>
    <row r="12" spans="2:14" x14ac:dyDescent="0.25">
      <c r="B12" s="41">
        <f>IFERROR(IF(C11=C8,IF(B11+1&lt;='MAPA DE PREÇOS'!$H$8,B11+1,""),B11),"")</f>
        <v>2</v>
      </c>
      <c r="C12" s="41">
        <f>IFERROR(VLOOKUP(B12,'MAPA DE PREÇOS'!B:D,2,FALSE),"")</f>
        <v>2</v>
      </c>
      <c r="D12" s="41">
        <f>IFERROR(VLOOKUP(B12,'MAPA DE PREÇOS'!B:D,3,FALSE),"")</f>
        <v>1</v>
      </c>
      <c r="E12" s="82">
        <f t="shared" si="0"/>
        <v>1</v>
      </c>
      <c r="F12" s="82">
        <f>IF($B11="","",IF($C12=$C9,INDEX('MAPA DE PREÇOS'!$H:$H,MATCH($B12,'MAPA DE PREÇOS'!$B:$B)-19),IF($C12=$C10,"Código","")))</f>
        <v>1122</v>
      </c>
      <c r="G12" s="146" t="str">
        <f>IF($B11="","",IF($C12=$C9,IF('BASE EDITAL'!$C$2="",INDEX('MAPA DE PREÇOS'!H:H,MATCH(EDITAL!B12,'MAPA DE PREÇOS'!B:B,0)+1),UPPER(INDEX('BASE EDITAL'!$C:$C,EDITAL!B12+1))),IF($C12=$C10,"Especificação do Objeto","")))</f>
        <v>Diário Oficial da União - DOU</v>
      </c>
      <c r="H12" s="84" t="str">
        <f>IF($B11="","",IF($C12=$C9,INDEX('MAPA DE PREÇOS'!$M:$M,MATCH($B12,'MAPA DE PREÇOS'!$B:$B)-16),IF($C12=$C10,"Unidade","")))</f>
        <v>cm (altura) X colunas (largura)</v>
      </c>
      <c r="I12" s="84">
        <f>IF($B11="","",IF($C12=$C9,INDEX('MAPA DE PREÇOS'!$M:$M,MATCH($B12,'MAPA DE PREÇOS'!$B:$B)-17),IF($C12=$C10,"Quant.","")))</f>
        <v>10000</v>
      </c>
      <c r="J12" s="60">
        <f>IF(AND(COUNTBLANK($B9:$B11)=2,$B11="",$B10="",MAX(C:C)&gt;1),"Total Estimado",IF($B11="","",IF($C12=$C9,INDEX('MAPA DE PREÇOS'!$M:$M,MATCH($B12,'MAPA DE PREÇOS'!$B:$B)-19),IF($C12=$C10,"Valor Unit. (R$)",IF(AND($C12&lt;&gt;$C11,$J11&lt;&gt;""),IF(MAX(C:C)=1,"Total Estimado","Subtotal"),"")))))</f>
        <v>40.99</v>
      </c>
      <c r="K12" s="75">
        <f>IFERROR(IF(AND(COUNTBLANK($B9:$B11)=2,$B11="",$B10="",MAX(C:C)&gt;1),SUM($K$3:K11)/2,IF($B11="","",IF($C12=$C9,ROUND(J12*I12,2),IF($C12=$C10,"Total Item (R$)",IF(AND($C12&lt;&gt;$C11,$J11&lt;&gt;""),SUMIFS(K:K,C:C,C11,J:J,"&lt;&gt;Subtotal"),""))))),"")</f>
        <v>409900</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6"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Subtotal</v>
      </c>
      <c r="K13" s="75">
        <f>IFERROR(IF(AND(COUNTBLANK($B10:$B12)=2,$B12="",$B11="",MAX(C:C)&gt;1),SUM($K$3:K12)/2,IF($B12="","",IF($C13=$C10,ROUND(J13*I13,2),IF($C13=$C11,"Total Item (R$)",IF(AND($C13&lt;&gt;$C12,$J12&lt;&gt;""),SUMIFS(K:K,C:C,C12,J:J,"&lt;&gt;Subtotal"),""))))),"")</f>
        <v>409900</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6"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6"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Total Estimado</v>
      </c>
      <c r="K15" s="75">
        <f>IFERROR(IF(AND(COUNTBLANK($B12:$B14)=2,$B14="",$B13="",MAX(C:C)&gt;1),SUM($K$3:K14)/2,IF($B14="","",IF($C15=$C12,ROUND(J15*I15,2),IF($C15=$C13,"Total Item (R$)",IF(AND($C15&lt;&gt;$C14,$J14&lt;&gt;""),SUMIFS(K:K,C:C,C14,J:J,"&lt;&gt;Subtotal"),""))))),"")</f>
        <v>520950</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6"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6"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6"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6"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6"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6"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6"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6"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6"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6"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6"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6"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6"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6"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6"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6"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6"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6"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6"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6"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6"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6"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6"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6"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6"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6"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6"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6"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6"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6"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6"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6"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6"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6"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6"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6"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6"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6"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6"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6"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6"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6"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6"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6"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6"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6"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6"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6"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6"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6"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6"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6"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6"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6"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6"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6"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6"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6"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6"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6"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6"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6"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6"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6"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6"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6"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6"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6"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6"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6"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6"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6"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6"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6"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6"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6"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6"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6"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6"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6"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6"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6"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6"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6"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6"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6"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6"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6"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6"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6"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6"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6"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39" t="s">
        <v>305</v>
      </c>
      <c r="F2" s="240"/>
      <c r="G2" s="240"/>
      <c r="H2" s="240"/>
      <c r="I2" s="240"/>
      <c r="J2" s="240"/>
      <c r="K2" s="240"/>
      <c r="L2" s="241"/>
      <c r="M2" s="110"/>
    </row>
    <row r="3" spans="2:37" ht="21" x14ac:dyDescent="0.35">
      <c r="E3" s="233" t="str">
        <f>'MAPA DE PREÇOS'!H5</f>
        <v>SECRETARIA MUNICIPAL DE PLANEJAMENTO E GESTÃO (SMPG)</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2" t="s">
        <v>358</v>
      </c>
      <c r="F5" s="243"/>
      <c r="G5" s="243"/>
      <c r="H5" s="243"/>
      <c r="I5" s="243"/>
      <c r="J5" s="243"/>
      <c r="K5" s="243"/>
      <c r="L5" s="244"/>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5" t="s">
        <v>354</v>
      </c>
      <c r="O7" s="246"/>
      <c r="P7" s="245" t="s">
        <v>364</v>
      </c>
      <c r="Q7" s="246"/>
      <c r="R7" s="245" t="s">
        <v>365</v>
      </c>
      <c r="S7" s="246"/>
      <c r="T7" s="245" t="s">
        <v>366</v>
      </c>
      <c r="U7" s="246"/>
      <c r="V7" s="245" t="s">
        <v>367</v>
      </c>
      <c r="W7" s="246"/>
      <c r="X7" s="245" t="s">
        <v>368</v>
      </c>
      <c r="Y7" s="246"/>
      <c r="Z7" s="245" t="s">
        <v>369</v>
      </c>
      <c r="AA7" s="246"/>
      <c r="AB7" s="245" t="s">
        <v>370</v>
      </c>
      <c r="AC7" s="246"/>
      <c r="AD7" s="245" t="s">
        <v>371</v>
      </c>
      <c r="AE7" s="246"/>
      <c r="AF7" s="245" t="s">
        <v>372</v>
      </c>
      <c r="AG7" s="246"/>
      <c r="AH7" s="245" t="s">
        <v>373</v>
      </c>
      <c r="AI7" s="246"/>
      <c r="AJ7" s="245" t="s">
        <v>374</v>
      </c>
      <c r="AK7" s="246"/>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1122</v>
      </c>
      <c r="G8" s="83" t="str">
        <f>IF($B7="","",IF($C8=$C5,IF('BASE EDITAL'!$C$2="",INDEX('MAPA DE PREÇOS'!H:H,MATCH(EDITAL!B8,'MAPA DE PREÇOS'!B:B,0)+1),UPPER(INDEX('BASE EDITAL'!$C:$C,EDITAL!B8+1))),IF($C8=$C6,"Especificação do Objeto","")))</f>
        <v>Diário Oficial do Estado do Rio Grande do Sul - DOE</v>
      </c>
      <c r="H8" s="84" t="str">
        <f>IF($B7="","",IF($C8=$C5,INDEX('MAPA DE PREÇOS'!$M:$M,MATCH($B8,'MAPA DE PREÇOS'!$B:$B)-16),IF($C8=$C6,"Unidade","")))</f>
        <v>cm (altura) X colunas (largura)</v>
      </c>
      <c r="I8" s="84">
        <f>IF($B7="","",IF($C8=$C5,INDEX('MAPA DE PREÇOS'!$M:$M,MATCH($B8,'MAPA DE PREÇOS'!$B:$B)-17),IF($C8=$C6,"Quant.","")))</f>
        <v>1000</v>
      </c>
      <c r="J8" s="60">
        <f>IF(J7="Total Mensal","Total Acumulado",IF($B7="","",IF($C8=$C5,INDEX('MAPA DE PREÇOS'!$M:$M,MATCH($B8,'MAPA DE PREÇOS'!$B:$B)-19),IF($C8=$C6,"Valor Unit. (R$)",IF(AND($C8&lt;&gt;$C7,$J7&lt;&gt;""),"Total Mensal","")))))</f>
        <v>111.05</v>
      </c>
      <c r="K8" s="75">
        <f>IF(J8="","",IF(J8="Total Mensal","-",IF(J8="Total Acumulado",SUM(K$7:K7),I8*J8)))</f>
        <v>111050</v>
      </c>
      <c r="L8" s="112" t="e">
        <f>IF(J8="","",IF(J8="Total Mensal","-",IF(J8="Total Acumulado",SUM(L$7:L7),K8/SUMIF(J:J,"Total Acumulado",K:K))))</f>
        <v>#VALUE!</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2</v>
      </c>
      <c r="D9" s="41">
        <f>IFERROR(VLOOKUP(B9,'MAPA DE PREÇOS'!B:D,3,FALSE),"")</f>
        <v>1</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2</v>
      </c>
      <c r="C10" s="41">
        <f>IFERROR(VLOOKUP(B10,'MAPA DE PREÇOS'!B:D,2,FALSE),"")</f>
        <v>2</v>
      </c>
      <c r="D10" s="41">
        <f>IFERROR(VLOOKUP(B10,'MAPA DE PREÇOS'!B:D,3,FALSE),"")</f>
        <v>1</v>
      </c>
      <c r="E10" s="82" t="str">
        <f t="shared" si="0"/>
        <v>LOTE 2</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111050</v>
      </c>
      <c r="L10" s="112" t="e">
        <f>IF(J10="","",IF(J10="Total Mensal","-",IF(J10="Total Acumulado",SUM(L$7:L9),K10/SUMIF(J:J,"Total Acumulado",K:K))))</f>
        <v>#VALUE!</v>
      </c>
      <c r="M10" s="108"/>
      <c r="N10" s="112" t="e">
        <f>IF($J10="","",IF($J10="Total Mensal",SUM(O$7:O9)/VLOOKUP("Total Acumulado",$J:$K,2,FALSE),IF($J10="Total Acumulado",N9+L10+IF(L$7="% Item",-1,0),0%)))</f>
        <v>#VALUE!</v>
      </c>
      <c r="O10" s="109">
        <f>IF($J10="","",IF($J10="Total Mensal",SUM(O$7:O9),IF($J10="Total Acumulado",SUM(O$7:O8)+M10,IFERROR(N10*$K10,0))))</f>
        <v>0</v>
      </c>
      <c r="P10" s="112" t="e">
        <f>IF($J10="","",IF($J10="Total Mensal",SUM(Q$7:Q9)/VLOOKUP("Total Acumulado",$J:$K,2,FALSE),IF($J10="Total Acumulado",P9+N10+IF(N$7="% Item",-1,0),0%)))</f>
        <v>#VALUE!</v>
      </c>
      <c r="Q10" s="109">
        <f>IF($J10="","",IF($J10="Total Mensal",SUM(Q$7:Q9),IF($J10="Total Acumulado",SUM(Q$7:Q8)+O10,IFERROR(P10*$K10,0))))</f>
        <v>0</v>
      </c>
      <c r="R10" s="112" t="e">
        <f>IF($J10="","",IF($J10="Total Mensal",SUM(S$7:S9)/VLOOKUP("Total Acumulado",$J:$K,2,FALSE),IF($J10="Total Acumulado",R9+P10+IF(P$7="% Item",-1,0),0%)))</f>
        <v>#VALUE!</v>
      </c>
      <c r="S10" s="109">
        <f>IF($J10="","",IF($J10="Total Mensal",SUM(S$7:S9),IF($J10="Total Acumulado",SUM(S$7:S8)+Q10,IFERROR(R10*$K10,0))))</f>
        <v>0</v>
      </c>
      <c r="T10" s="112" t="e">
        <f>IF($J10="","",IF($J10="Total Mensal",SUM(U$7:U9)/VLOOKUP("Total Acumulado",$J:$K,2,FALSE),IF($J10="Total Acumulado",T9+R10+IF(R$7="% Item",-1,0),0%)))</f>
        <v>#VALUE!</v>
      </c>
      <c r="U10" s="109">
        <f>IF($J10="","",IF($J10="Total Mensal",SUM(U$7:U9),IF($J10="Total Acumulado",SUM(U$7:U8)+S10,IFERROR(T10*$K10,0))))</f>
        <v>0</v>
      </c>
      <c r="V10" s="112" t="e">
        <f>IF($J10="","",IF($J10="Total Mensal",SUM(W$7:W9)/VLOOKUP("Total Acumulado",$J:$K,2,FALSE),IF($J10="Total Acumulado",V9+T10+IF(T$7="% Item",-1,0),0%)))</f>
        <v>#VALUE!</v>
      </c>
      <c r="W10" s="109">
        <f>IF($J10="","",IF($J10="Total Mensal",SUM(W$7:W9),IF($J10="Total Acumulado",SUM(W$7:W8)+U10,IFERROR(V10*$K10,0))))</f>
        <v>0</v>
      </c>
      <c r="X10" s="112" t="e">
        <f>IF($J10="","",IF($J10="Total Mensal",SUM(Y$7:Y9)/VLOOKUP("Total Acumulado",$J:$K,2,FALSE),IF($J10="Total Acumulado",X9+V10+IF(V$7="% Item",-1,0),0%)))</f>
        <v>#VALUE!</v>
      </c>
      <c r="Y10" s="109">
        <f>IF($J10="","",IF($J10="Total Mensal",SUM(Y$7:Y9),IF($J10="Total Acumulado",SUM(Y$7:Y8)+W10,IFERROR(X10*$K10,0))))</f>
        <v>0</v>
      </c>
      <c r="Z10" s="112" t="e">
        <f>IF($J10="","",IF($J10="Total Mensal",SUM(AA$7:AA9)/VLOOKUP("Total Acumulado",$J:$K,2,FALSE),IF($J10="Total Acumulado",Z9+X10+IF(X$7="% Item",-1,0),0%)))</f>
        <v>#VALUE!</v>
      </c>
      <c r="AA10" s="109">
        <f>IF($J10="","",IF($J10="Total Mensal",SUM(AA$7:AA9),IF($J10="Total Acumulado",SUM(AA$7:AA8)+Y10,IFERROR(Z10*$K10,0))))</f>
        <v>0</v>
      </c>
      <c r="AB10" s="112" t="e">
        <f>IF($J10="","",IF($J10="Total Mensal",SUM(AC$7:AC9)/VLOOKUP("Total Acumulado",$J:$K,2,FALSE),IF($J10="Total Acumulado",AB9+Z10+IF(Z$7="% Item",-1,0),0%)))</f>
        <v>#VALUE!</v>
      </c>
      <c r="AC10" s="109">
        <f>IF($J10="","",IF($J10="Total Mensal",SUM(AC$7:AC9),IF($J10="Total Acumulado",SUM(AC$7:AC8)+AA10,IFERROR(AB10*$K10,0))))</f>
        <v>0</v>
      </c>
      <c r="AD10" s="112" t="e">
        <f>IF($J10="","",IF($J10="Total Mensal",SUM(AE$7:AE9)/VLOOKUP("Total Acumulado",$J:$K,2,FALSE),IF($J10="Total Acumulado",AD9+AB10+IF(AB$7="% Item",-1,0),0%)))</f>
        <v>#VALUE!</v>
      </c>
      <c r="AE10" s="109">
        <f>IF($J10="","",IF($J10="Total Mensal",SUM(AE$7:AE9),IF($J10="Total Acumulado",SUM(AE$7:AE8)+AC10,IFERROR(AD10*$K10,0))))</f>
        <v>0</v>
      </c>
      <c r="AF10" s="112" t="e">
        <f>IF($J10="","",IF($J10="Total Mensal",SUM(AG$7:AG9)/VLOOKUP("Total Acumulado",$J:$K,2,FALSE),IF($J10="Total Acumulado",AF9+AD10+IF(AD$7="% Item",-1,0),0%)))</f>
        <v>#VALUE!</v>
      </c>
      <c r="AG10" s="109">
        <f>IF($J10="","",IF($J10="Total Mensal",SUM(AG$7:AG9),IF($J10="Total Acumulado",SUM(AG$7:AG8)+AE10,IFERROR(AF10*$K10,0))))</f>
        <v>0</v>
      </c>
      <c r="AH10" s="112" t="e">
        <f>IF($J10="","",IF($J10="Total Mensal",SUM(AI$7:AI9)/VLOOKUP("Total Acumulado",$J:$K,2,FALSE),IF($J10="Total Acumulado",AH9+AF10+IF(AF$7="% Item",-1,0),0%)))</f>
        <v>#VALUE!</v>
      </c>
      <c r="AI10" s="109">
        <f>IF($J10="","",IF($J10="Total Mensal",SUM(AI$7:AI9),IF($J10="Total Acumulado",SUM(AI$7:AI8)+AG10,IFERROR(AH10*$K10,0))))</f>
        <v>0</v>
      </c>
      <c r="AJ10" s="112" t="e">
        <f>IF($J10="","",IF($J10="Total Mensal",SUM(AK$7:AK9)/VLOOKUP("Total Acumulado",$J:$K,2,FALSE),IF($J10="Total Acumulado",AJ9+AH10+IF(AH$7="% Item",-1,0),0%)))</f>
        <v>#VALUE!</v>
      </c>
      <c r="AK10" s="109">
        <f>IF($J10="","",IF($J10="Total Mensal",SUM(AK$7:AK9),IF($J10="Total Acumulado",SUM(AK$7:AK8)+AI10,IFERROR(AJ10*$K10,0))))</f>
        <v>0</v>
      </c>
    </row>
    <row r="11" spans="2:37" x14ac:dyDescent="0.25">
      <c r="B11" s="41">
        <f>IFERROR(IF(C10=C7,IF(B10+1&lt;='MAPA DE PREÇOS'!$H$8,B10+1,""),B10),"")</f>
        <v>2</v>
      </c>
      <c r="C11" s="41">
        <f>IFERROR(VLOOKUP(B11,'MAPA DE PREÇOS'!B:D,2,FALSE),"")</f>
        <v>2</v>
      </c>
      <c r="D11" s="41">
        <f>IFERROR(VLOOKUP(B11,'MAPA DE PREÇOS'!B:D,3,FALSE),"")</f>
        <v>1</v>
      </c>
      <c r="E11" s="82" t="str">
        <f t="shared" si="0"/>
        <v>Item</v>
      </c>
      <c r="F11" s="82" t="str">
        <f>IF($B10="","",IF($C11=$C8,INDEX('MAPA DE PREÇOS'!$H:$H,MATCH($B11,'MAPA DE PREÇOS'!$B:$B)-19),IF($C11=$C9,"Código","")))</f>
        <v>Código</v>
      </c>
      <c r="G11" s="83" t="str">
        <f>IF($B10="","",IF($C11=$C8,IF('BASE EDITAL'!$C$2="",INDEX('MAPA DE PREÇOS'!H:H,MATCH(EDITAL!B11,'MAPA DE PREÇOS'!B:B,0)+1),UPPER(INDEX('BASE EDITAL'!$C:$C,EDITAL!B11+1))),IF($C11=$C9,"Especificação do Objeto","")))</f>
        <v>Especificação do Objeto</v>
      </c>
      <c r="H11" s="84" t="str">
        <f>IF($B10="","",IF($C11=$C8,INDEX('MAPA DE PREÇOS'!$M:$M,MATCH($B11,'MAPA DE PREÇOS'!$B:$B)-16),IF($C11=$C9,"Unidade","")))</f>
        <v>Unidade</v>
      </c>
      <c r="I11" s="84" t="str">
        <f>IF($B10="","",IF($C11=$C8,INDEX('MAPA DE PREÇOS'!$M:$M,MATCH($B11,'MAPA DE PREÇOS'!$B:$B)-17),IF($C11=$C9,"Quant.","")))</f>
        <v>Quant.</v>
      </c>
      <c r="J11" s="60" t="str">
        <f>IF(J10="Total Mensal","Total Acumulado",IF($B10="","",IF($C11=$C8,INDEX('MAPA DE PREÇOS'!$M:$M,MATCH($B11,'MAPA DE PREÇOS'!$B:$B)-19),IF($C11=$C9,"Valor Unit. (R$)",IF(AND($C11&lt;&gt;$C10,$J10&lt;&gt;""),"Total Mensal","")))))</f>
        <v>Valor Unit. (R$)</v>
      </c>
      <c r="K11" s="75" t="e">
        <f>IF(J11="","",IF(J11="Total Mensal","-",IF(J11="Total Acumulado",SUM(K$7:K10),I11*J11)))</f>
        <v>#VALUE!</v>
      </c>
      <c r="L11" s="112" t="e">
        <f>IF(J11="","",IF(J11="Total Mensal","-",IF(J11="Total Acumulado",SUM(L$7:L10),K11/SUMIF(J:J,"Total Acumulado",K:K))))</f>
        <v>#VALUE!</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2</v>
      </c>
      <c r="C12" s="41">
        <f>IFERROR(VLOOKUP(B12,'MAPA DE PREÇOS'!B:D,2,FALSE),"")</f>
        <v>2</v>
      </c>
      <c r="D12" s="41">
        <f>IFERROR(VLOOKUP(B12,'MAPA DE PREÇOS'!B:D,3,FALSE),"")</f>
        <v>1</v>
      </c>
      <c r="E12" s="82">
        <f t="shared" si="0"/>
        <v>1</v>
      </c>
      <c r="F12" s="82">
        <f>IF($B11="","",IF($C12=$C9,INDEX('MAPA DE PREÇOS'!$H:$H,MATCH($B12,'MAPA DE PREÇOS'!$B:$B)-19),IF($C12=$C10,"Código","")))</f>
        <v>1122</v>
      </c>
      <c r="G12" s="83" t="str">
        <f>IF($B11="","",IF($C12=$C9,IF('BASE EDITAL'!$C$2="",INDEX('MAPA DE PREÇOS'!H:H,MATCH(EDITAL!B12,'MAPA DE PREÇOS'!B:B,0)+1),UPPER(INDEX('BASE EDITAL'!$C:$C,EDITAL!B12+1))),IF($C12=$C10,"Especificação do Objeto","")))</f>
        <v>Diário Oficial da União - DOU</v>
      </c>
      <c r="H12" s="84" t="str">
        <f>IF($B11="","",IF($C12=$C9,INDEX('MAPA DE PREÇOS'!$M:$M,MATCH($B12,'MAPA DE PREÇOS'!$B:$B)-16),IF($C12=$C10,"Unidade","")))</f>
        <v>cm (altura) X colunas (largura)</v>
      </c>
      <c r="I12" s="84">
        <f>IF($B11="","",IF($C12=$C9,INDEX('MAPA DE PREÇOS'!$M:$M,MATCH($B12,'MAPA DE PREÇOS'!$B:$B)-17),IF($C12=$C10,"Quant.","")))</f>
        <v>10000</v>
      </c>
      <c r="J12" s="60">
        <f>IF(J11="Total Mensal","Total Acumulado",IF($B11="","",IF($C12=$C9,INDEX('MAPA DE PREÇOS'!$M:$M,MATCH($B12,'MAPA DE PREÇOS'!$B:$B)-19),IF($C12=$C10,"Valor Unit. (R$)",IF(AND($C12&lt;&gt;$C11,$J11&lt;&gt;""),"Total Mensal","")))))</f>
        <v>40.99</v>
      </c>
      <c r="K12" s="75">
        <f>IF(J12="","",IF(J12="Total Mensal","-",IF(J12="Total Acumulado",SUM(K$7:K11),I12*J12)))</f>
        <v>409900</v>
      </c>
      <c r="L12" s="112" t="e">
        <f>IF(J12="","",IF(J12="Total Mensal","-",IF(J12="Total Acumulado",SUM(L$7:L11),K12/SUMIF(J:J,"Total Acumulado",K:K))))</f>
        <v>#VALUE!</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Total Mensal</v>
      </c>
      <c r="K13" s="75" t="str">
        <f>IF(J13="","",IF(J13="Total Mensal","-",IF(J13="Total Acumulado",SUM(K$7:K12),I13*J13)))</f>
        <v>-</v>
      </c>
      <c r="L13" s="112" t="str">
        <f>IF(J13="","",IF(J13="Total Mensal","-",IF(J13="Total Acumulado",SUM(L$7:L12),K13/SUMIF(J:J,"Total Acumulado",K:K))))</f>
        <v>-</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Total Acumulado</v>
      </c>
      <c r="K14" s="75" t="e">
        <f>IF(J14="","",IF(J14="Total Mensal","-",IF(J14="Total Acumulado",SUM(K$7:K13),I14*J14)))</f>
        <v>#VALUE!</v>
      </c>
      <c r="L14" s="112" t="e">
        <f>IF(J14="","",IF(J14="Total Mensal","-",IF(J14="Total Acumulado",SUM(L$7:L13),K14/SUMIF(J:J,"Total Acumulado",K:K))))</f>
        <v>#VALUE!</v>
      </c>
      <c r="M14" s="108"/>
      <c r="N14" s="112" t="e">
        <f>IF($J14="","",IF($J14="Total Mensal",SUM(O$7:O13)/VLOOKUP("Total Acumulado",$J:$K,2,FALSE),IF($J14="Total Acumulado",N13+L14+IF(L$7="% Item",-1,0),0%)))</f>
        <v>#VALUE!</v>
      </c>
      <c r="O14" s="109">
        <f>IF($J14="","",IF($J14="Total Mensal",SUM(O$7:O13),IF($J14="Total Acumulado",SUM(O$7:O12)+M14,IFERROR(N14*$K14,0))))</f>
        <v>0</v>
      </c>
      <c r="P14" s="112" t="e">
        <f>IF($J14="","",IF($J14="Total Mensal",SUM(Q$7:Q13)/VLOOKUP("Total Acumulado",$J:$K,2,FALSE),IF($J14="Total Acumulado",P13+N14+IF(N$7="% Item",-1,0),0%)))</f>
        <v>#VALUE!</v>
      </c>
      <c r="Q14" s="109">
        <f>IF($J14="","",IF($J14="Total Mensal",SUM(Q$7:Q13),IF($J14="Total Acumulado",SUM(Q$7:Q12)+O14,IFERROR(P14*$K14,0))))</f>
        <v>0</v>
      </c>
      <c r="R14" s="112" t="e">
        <f>IF($J14="","",IF($J14="Total Mensal",SUM(S$7:S13)/VLOOKUP("Total Acumulado",$J:$K,2,FALSE),IF($J14="Total Acumulado",R13+P14+IF(P$7="% Item",-1,0),0%)))</f>
        <v>#VALUE!</v>
      </c>
      <c r="S14" s="109">
        <f>IF($J14="","",IF($J14="Total Mensal",SUM(S$7:S13),IF($J14="Total Acumulado",SUM(S$7:S12)+Q14,IFERROR(R14*$K14,0))))</f>
        <v>0</v>
      </c>
      <c r="T14" s="112" t="e">
        <f>IF($J14="","",IF($J14="Total Mensal",SUM(U$7:U13)/VLOOKUP("Total Acumulado",$J:$K,2,FALSE),IF($J14="Total Acumulado",T13+R14+IF(R$7="% Item",-1,0),0%)))</f>
        <v>#VALUE!</v>
      </c>
      <c r="U14" s="109">
        <f>IF($J14="","",IF($J14="Total Mensal",SUM(U$7:U13),IF($J14="Total Acumulado",SUM(U$7:U12)+S14,IFERROR(T14*$K14,0))))</f>
        <v>0</v>
      </c>
      <c r="V14" s="112" t="e">
        <f>IF($J14="","",IF($J14="Total Mensal",SUM(W$7:W13)/VLOOKUP("Total Acumulado",$J:$K,2,FALSE),IF($J14="Total Acumulado",V13+T14+IF(T$7="% Item",-1,0),0%)))</f>
        <v>#VALUE!</v>
      </c>
      <c r="W14" s="109">
        <f>IF($J14="","",IF($J14="Total Mensal",SUM(W$7:W13),IF($J14="Total Acumulado",SUM(W$7:W12)+U14,IFERROR(V14*$K14,0))))</f>
        <v>0</v>
      </c>
      <c r="X14" s="112" t="e">
        <f>IF($J14="","",IF($J14="Total Mensal",SUM(Y$7:Y13)/VLOOKUP("Total Acumulado",$J:$K,2,FALSE),IF($J14="Total Acumulado",X13+V14+IF(V$7="% Item",-1,0),0%)))</f>
        <v>#VALUE!</v>
      </c>
      <c r="Y14" s="109">
        <f>IF($J14="","",IF($J14="Total Mensal",SUM(Y$7:Y13),IF($J14="Total Acumulado",SUM(Y$7:Y12)+W14,IFERROR(X14*$K14,0))))</f>
        <v>0</v>
      </c>
      <c r="Z14" s="112" t="e">
        <f>IF($J14="","",IF($J14="Total Mensal",SUM(AA$7:AA13)/VLOOKUP("Total Acumulado",$J:$K,2,FALSE),IF($J14="Total Acumulado",Z13+X14+IF(X$7="% Item",-1,0),0%)))</f>
        <v>#VALUE!</v>
      </c>
      <c r="AA14" s="109">
        <f>IF($J14="","",IF($J14="Total Mensal",SUM(AA$7:AA13),IF($J14="Total Acumulado",SUM(AA$7:AA12)+Y14,IFERROR(Z14*$K14,0))))</f>
        <v>0</v>
      </c>
      <c r="AB14" s="112" t="e">
        <f>IF($J14="","",IF($J14="Total Mensal",SUM(AC$7:AC13)/VLOOKUP("Total Acumulado",$J:$K,2,FALSE),IF($J14="Total Acumulado",AB13+Z14+IF(Z$7="% Item",-1,0),0%)))</f>
        <v>#VALUE!</v>
      </c>
      <c r="AC14" s="109">
        <f>IF($J14="","",IF($J14="Total Mensal",SUM(AC$7:AC13),IF($J14="Total Acumulado",SUM(AC$7:AC12)+AA14,IFERROR(AB14*$K14,0))))</f>
        <v>0</v>
      </c>
      <c r="AD14" s="112" t="e">
        <f>IF($J14="","",IF($J14="Total Mensal",SUM(AE$7:AE13)/VLOOKUP("Total Acumulado",$J:$K,2,FALSE),IF($J14="Total Acumulado",AD13+AB14+IF(AB$7="% Item",-1,0),0%)))</f>
        <v>#VALUE!</v>
      </c>
      <c r="AE14" s="109">
        <f>IF($J14="","",IF($J14="Total Mensal",SUM(AE$7:AE13),IF($J14="Total Acumulado",SUM(AE$7:AE12)+AC14,IFERROR(AD14*$K14,0))))</f>
        <v>0</v>
      </c>
      <c r="AF14" s="112" t="e">
        <f>IF($J14="","",IF($J14="Total Mensal",SUM(AG$7:AG13)/VLOOKUP("Total Acumulado",$J:$K,2,FALSE),IF($J14="Total Acumulado",AF13+AD14+IF(AD$7="% Item",-1,0),0%)))</f>
        <v>#VALUE!</v>
      </c>
      <c r="AG14" s="109">
        <f>IF($J14="","",IF($J14="Total Mensal",SUM(AG$7:AG13),IF($J14="Total Acumulado",SUM(AG$7:AG12)+AE14,IFERROR(AF14*$K14,0))))</f>
        <v>0</v>
      </c>
      <c r="AH14" s="112" t="e">
        <f>IF($J14="","",IF($J14="Total Mensal",SUM(AI$7:AI13)/VLOOKUP("Total Acumulado",$J:$K,2,FALSE),IF($J14="Total Acumulado",AH13+AF14+IF(AF$7="% Item",-1,0),0%)))</f>
        <v>#VALUE!</v>
      </c>
      <c r="AI14" s="109">
        <f>IF($J14="","",IF($J14="Total Mensal",SUM(AI$7:AI13),IF($J14="Total Acumulado",SUM(AI$7:AI12)+AG14,IFERROR(AH14*$K14,0))))</f>
        <v>0</v>
      </c>
      <c r="AJ14" s="112" t="e">
        <f>IF($J14="","",IF($J14="Total Mensal",SUM(AK$7:AK13)/VLOOKUP("Total Acumulado",$J:$K,2,FALSE),IF($J14="Total Acumulado",AJ13+AH14+IF(AH$7="% Item",-1,0),0%)))</f>
        <v>#VALUE!</v>
      </c>
      <c r="AK14" s="109">
        <f>IF($J14="","",IF($J14="Total Mensal",SUM(AK$7:AK13),IF($J14="Total Acumulado",SUM(AK$7:AK12)+AI14,IFERROR(AJ14*$K14,0))))</f>
        <v>0</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3" t="s">
        <v>307</v>
      </c>
      <c r="S5" s="153" t="s">
        <v>306</v>
      </c>
      <c r="T5" s="153" t="s">
        <v>29</v>
      </c>
      <c r="U5" s="153" t="s">
        <v>309</v>
      </c>
    </row>
    <row r="6" spans="1:21" x14ac:dyDescent="0.25">
      <c r="B6" s="41">
        <v>1</v>
      </c>
      <c r="C6" s="42">
        <f>IFERROR(INDEX('MAPA DE PREÇOS'!M:M,MATCH(B6,'MAPA DE PREÇOS'!B:B,0)+19)/(SUMPRODUCT(EDITAL!I:I,EDITAL!J:J)),"")</f>
        <v>0.21316825031193012</v>
      </c>
      <c r="D6" s="42">
        <f>IFERROR(IF(C6=C5,IF(D5="","",D5+0.000000001),C6),"")</f>
        <v>0.21316825031193012</v>
      </c>
      <c r="E6" s="41">
        <f t="shared" ref="E6:E37" si="0">IFERROR(INDEX(B:B,MATCH(LARGE(D:D,ROW()-5),D:D,0)),"")</f>
        <v>2</v>
      </c>
      <c r="F6" s="41">
        <f>IFERROR(VLOOKUP($E6,'MAPA DE PREÇOS'!$B:$D,2,FALSE),"")</f>
        <v>2</v>
      </c>
      <c r="G6" s="41">
        <f>IFERROR(VLOOKUP($E6,'MAPA DE PREÇOS'!$B:$D,3,FALSE),"")</f>
        <v>1</v>
      </c>
      <c r="H6" s="41">
        <f t="array" ref="H6">IFERROR(IF(E6="","",INDEX('MAPA DE PREÇOS'!H:H,0+MATCH(ABC!E6,'MAPA DE PREÇOS'!B:B,0))),"")</f>
        <v>1122</v>
      </c>
      <c r="I6" t="str">
        <f>IF(E6="","",INDEX('MAPA DE PREÇOS'!H:H,MATCH(ABC!E6,'MAPA DE PREÇOS'!B:B,0)+1))</f>
        <v>Diário Oficial da União - DOU</v>
      </c>
      <c r="J6" s="41" t="str">
        <f>IFERROR(IF(E6="","",INDEX('MAPA DE PREÇOS'!M:M,3+MATCH(ABC!E6,'MAPA DE PREÇOS'!B:B,0))),"")</f>
        <v>cm (altura) X colunas (largura)</v>
      </c>
      <c r="K6" s="52">
        <f t="array" ref="K6">IFERROR(IF(E6="","",INDEX('MAPA DE PREÇOS'!M:M,2+MATCH(ABC!E6,'MAPA DE PREÇOS'!B:B,0))),"")</f>
        <v>10000</v>
      </c>
      <c r="L6" s="53">
        <f t="array" ref="L6">IFERROR(IF(AND(E5&lt;&gt;"",E6=""),"TOTAL ESTIMADO",INDEX('MAPA DE PREÇOS'!M:M,0+MATCH(ABC!E6,'MAPA DE PREÇOS'!B:B,0))),"")</f>
        <v>40.99</v>
      </c>
      <c r="M6" s="54">
        <f>IFERROR(IF(AND(E5&lt;&gt;"",E6=""),SUM($M$5:M5),INDEX('MAPA DE PREÇOS'!M:M,19+MATCH(ABC!E6,'MAPA DE PREÇOS'!B:B,0))),"")</f>
        <v>409900</v>
      </c>
      <c r="N6" s="90">
        <f t="shared" ref="N6:N37" si="1">IFERROR(VLOOKUP(E6,$B:$C,2),"")</f>
        <v>0.7868317496880699</v>
      </c>
      <c r="O6" s="90">
        <f>N6</f>
        <v>0.7868317496880699</v>
      </c>
      <c r="P6" s="54" t="str">
        <f>IF(O6="","",IF(OR(N6&gt;=$S$6,O6&lt;=$S$6),"A",IF(O6&lt;=SUM($S$6:$S$7),"B","C")))</f>
        <v>A</v>
      </c>
      <c r="R6" s="157" t="s">
        <v>310</v>
      </c>
      <c r="S6" s="158">
        <v>0.8</v>
      </c>
      <c r="T6" s="157">
        <f>COUNTIF($P$6:$P$107,$R6)</f>
        <v>1</v>
      </c>
      <c r="U6" s="159">
        <f>SUMIFS($M$6:$M$107,$P$6:$P$107,$R6)</f>
        <v>409900</v>
      </c>
    </row>
    <row r="7" spans="1:21" x14ac:dyDescent="0.25">
      <c r="B7" s="41">
        <v>2</v>
      </c>
      <c r="C7" s="42">
        <f>IFERROR(INDEX('MAPA DE PREÇOS'!M:M,MATCH(B7,'MAPA DE PREÇOS'!B:B,0)+19)/(SUMPRODUCT(EDITAL!I:I,EDITAL!J:J)),"")</f>
        <v>0.7868317496880699</v>
      </c>
      <c r="D7" s="42">
        <f t="shared" ref="D7:D70" si="2">IFERROR(IF(C7=C6,IF(D6="","",D6+0.000000001),C7),"")</f>
        <v>0.7868317496880699</v>
      </c>
      <c r="E7" s="41">
        <f t="shared" si="0"/>
        <v>1</v>
      </c>
      <c r="F7" s="41">
        <f>IFERROR(VLOOKUP($E7,'MAPA DE PREÇOS'!$B:$D,2,FALSE),"")</f>
        <v>1</v>
      </c>
      <c r="G7" s="41">
        <f>IFERROR(VLOOKUP($E7,'MAPA DE PREÇOS'!$B:$D,3,FALSE),"")</f>
        <v>1</v>
      </c>
      <c r="H7" s="41">
        <f t="array" ref="H7">IFERROR(IF(E7="","",INDEX('MAPA DE PREÇOS'!H:H,0+MATCH(ABC!E7,'MAPA DE PREÇOS'!B:B,0))),"")</f>
        <v>1122</v>
      </c>
      <c r="I7" t="str">
        <f>IF(E7="","",INDEX('MAPA DE PREÇOS'!H:H,MATCH(ABC!E7,'MAPA DE PREÇOS'!B:B,0)+1))</f>
        <v>Diário Oficial do Estado do Rio Grande do Sul - DOE</v>
      </c>
      <c r="J7" s="41" t="str">
        <f>IFERROR(IF(E7="","",INDEX('MAPA DE PREÇOS'!M:M,3+MATCH(ABC!E7,'MAPA DE PREÇOS'!B:B,0))),"")</f>
        <v>cm (altura) X colunas (largura)</v>
      </c>
      <c r="K7" s="52">
        <f t="array" ref="K7">IFERROR(IF(E7="","",INDEX('MAPA DE PREÇOS'!M:M,2+MATCH(ABC!E7,'MAPA DE PREÇOS'!B:B,0))),"")</f>
        <v>1000</v>
      </c>
      <c r="L7" s="53">
        <f t="array" ref="L7">IFERROR(IF(AND(E6&lt;&gt;"",E7=""),"TOTAL ESTIMADO",INDEX('MAPA DE PREÇOS'!M:M,0+MATCH(ABC!E7,'MAPA DE PREÇOS'!B:B,0))),"")</f>
        <v>111.05</v>
      </c>
      <c r="M7" s="54">
        <f>IFERROR(IF(AND(E6&lt;&gt;"",E7=""),SUM($M$5:M6),INDEX('MAPA DE PREÇOS'!M:M,19+MATCH(ABC!E7,'MAPA DE PREÇOS'!B:B,0))),"")</f>
        <v>111050</v>
      </c>
      <c r="N7" s="90">
        <f t="shared" si="1"/>
        <v>0.21316825031193012</v>
      </c>
      <c r="O7" s="90">
        <f>IFERROR(N7+O6,"")</f>
        <v>1</v>
      </c>
      <c r="P7" s="54" t="str">
        <f t="shared" ref="P7:P70" si="3">IF(O7="","",IF(OR(N7&gt;=$S$6,O7&lt;=$S$6),"A",IF(O7&lt;=SUM($S$6:$S$7),"B","C")))</f>
        <v>C</v>
      </c>
      <c r="R7" s="160" t="s">
        <v>311</v>
      </c>
      <c r="S7" s="161">
        <v>0.15</v>
      </c>
      <c r="T7" s="160">
        <f>COUNTIF($P$6:$P$107,$R7)</f>
        <v>0</v>
      </c>
      <c r="U7" s="162">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TOTAL ESTIMADO</v>
      </c>
      <c r="M8" s="54">
        <f>IFERROR(IF(AND(E7&lt;&gt;"",E8=""),SUM($M$5:M7),INDEX('MAPA DE PREÇOS'!M:M,19+MATCH(ABC!E8,'MAPA DE PREÇOS'!B:B,0))),"")</f>
        <v>520950</v>
      </c>
      <c r="N8" s="90" t="str">
        <f t="shared" si="1"/>
        <v/>
      </c>
      <c r="O8" s="90" t="str">
        <f t="shared" ref="O8:O71" si="4">IFERROR(N8+O7,"")</f>
        <v/>
      </c>
      <c r="P8" s="54" t="str">
        <f t="shared" si="3"/>
        <v/>
      </c>
      <c r="R8" s="154" t="s">
        <v>312</v>
      </c>
      <c r="S8" s="155">
        <v>0.05</v>
      </c>
      <c r="T8" s="154">
        <f>COUNTIF($P$6:$P$107,$R8)</f>
        <v>1</v>
      </c>
      <c r="U8" s="156">
        <f>SUMIFS($M$6:$M$107,$P$6:$P$107,$R8)</f>
        <v>111050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9" t="s">
        <v>35</v>
      </c>
      <c r="C2" s="270"/>
      <c r="D2" s="271"/>
    </row>
    <row r="3" spans="2:4" ht="78" customHeight="1" x14ac:dyDescent="0.2">
      <c r="B3" s="272" t="s">
        <v>384</v>
      </c>
      <c r="C3" s="273"/>
      <c r="D3" s="274"/>
    </row>
    <row r="4" spans="2:4" s="32" customFormat="1" ht="32.1" customHeight="1" x14ac:dyDescent="0.25">
      <c r="B4" s="275" t="s">
        <v>385</v>
      </c>
      <c r="C4" s="275"/>
      <c r="D4" s="275"/>
    </row>
    <row r="5" spans="2:4" ht="61.5" customHeight="1" x14ac:dyDescent="0.2">
      <c r="B5" s="266" t="s">
        <v>386</v>
      </c>
      <c r="C5" s="267"/>
      <c r="D5" s="268"/>
    </row>
    <row r="6" spans="2:4" s="33" customFormat="1" ht="32.1" customHeight="1" x14ac:dyDescent="0.25">
      <c r="B6" s="275" t="s">
        <v>387</v>
      </c>
      <c r="C6" s="275"/>
      <c r="D6" s="275"/>
    </row>
    <row r="7" spans="2:4" ht="61.5" customHeight="1" x14ac:dyDescent="0.2">
      <c r="B7" s="266" t="s">
        <v>388</v>
      </c>
      <c r="C7" s="267"/>
      <c r="D7" s="268"/>
    </row>
    <row r="8" spans="2:4" ht="21.6" customHeight="1" x14ac:dyDescent="0.2">
      <c r="B8" s="253" t="s">
        <v>389</v>
      </c>
      <c r="C8" s="254"/>
      <c r="D8" s="255"/>
    </row>
    <row r="9" spans="2:4" ht="14.25" x14ac:dyDescent="0.2">
      <c r="B9" s="256"/>
      <c r="C9" s="257"/>
      <c r="D9" s="258"/>
    </row>
    <row r="10" spans="2:4" ht="14.25" x14ac:dyDescent="0.2">
      <c r="B10" s="256"/>
      <c r="C10" s="257"/>
      <c r="D10" s="258"/>
    </row>
    <row r="11" spans="2:4" ht="14.25" x14ac:dyDescent="0.2">
      <c r="B11" s="256"/>
      <c r="C11" s="257"/>
      <c r="D11" s="258"/>
    </row>
    <row r="12" spans="2:4" ht="14.25" x14ac:dyDescent="0.2">
      <c r="B12" s="256"/>
      <c r="C12" s="257"/>
      <c r="D12" s="258"/>
    </row>
    <row r="13" spans="2:4" ht="61.5" customHeight="1" x14ac:dyDescent="0.2">
      <c r="B13" s="256"/>
      <c r="C13" s="257"/>
      <c r="D13" s="258"/>
    </row>
    <row r="14" spans="2:4" ht="61.5" customHeight="1" x14ac:dyDescent="0.2">
      <c r="B14" s="256"/>
      <c r="C14" s="257"/>
      <c r="D14" s="258"/>
    </row>
    <row r="15" spans="2:4" ht="61.5" customHeight="1" x14ac:dyDescent="0.2">
      <c r="B15" s="256"/>
      <c r="C15" s="257"/>
      <c r="D15" s="258"/>
    </row>
    <row r="16" spans="2:4" ht="61.5" customHeight="1" x14ac:dyDescent="0.2">
      <c r="B16" s="256"/>
      <c r="C16" s="257"/>
      <c r="D16" s="258"/>
    </row>
    <row r="17" spans="2:4" ht="61.5" customHeight="1" x14ac:dyDescent="0.2">
      <c r="B17" s="256"/>
      <c r="C17" s="257"/>
      <c r="D17" s="258"/>
    </row>
    <row r="18" spans="2:4" ht="61.5" customHeight="1" x14ac:dyDescent="0.2">
      <c r="B18" s="256"/>
      <c r="C18" s="257"/>
      <c r="D18" s="258"/>
    </row>
    <row r="19" spans="2:4" ht="15" customHeight="1" x14ac:dyDescent="0.2">
      <c r="B19" s="256"/>
      <c r="C19" s="257"/>
      <c r="D19" s="258"/>
    </row>
    <row r="20" spans="2:4" ht="15" customHeight="1" x14ac:dyDescent="0.2">
      <c r="B20" s="256"/>
      <c r="C20" s="257"/>
      <c r="D20" s="258"/>
    </row>
    <row r="21" spans="2:4" ht="15" customHeight="1" x14ac:dyDescent="0.2">
      <c r="B21" s="256"/>
      <c r="C21" s="257"/>
      <c r="D21" s="258"/>
    </row>
    <row r="22" spans="2:4" ht="15" customHeight="1" x14ac:dyDescent="0.2">
      <c r="B22" s="256"/>
      <c r="C22" s="257"/>
      <c r="D22" s="258"/>
    </row>
    <row r="23" spans="2:4" ht="15" customHeight="1" x14ac:dyDescent="0.2">
      <c r="B23" s="256"/>
      <c r="C23" s="257"/>
      <c r="D23" s="258"/>
    </row>
    <row r="24" spans="2:4" ht="15" customHeight="1" x14ac:dyDescent="0.2">
      <c r="B24" s="256"/>
      <c r="C24" s="257"/>
      <c r="D24" s="258"/>
    </row>
    <row r="25" spans="2:4" ht="15" customHeight="1" x14ac:dyDescent="0.2">
      <c r="B25" s="256"/>
      <c r="C25" s="257"/>
      <c r="D25" s="258"/>
    </row>
    <row r="26" spans="2:4" ht="15" customHeight="1" x14ac:dyDescent="0.2">
      <c r="B26" s="256"/>
      <c r="C26" s="257"/>
      <c r="D26" s="258"/>
    </row>
    <row r="27" spans="2:4" ht="15" customHeight="1" x14ac:dyDescent="0.2">
      <c r="B27" s="256"/>
      <c r="C27" s="257"/>
      <c r="D27" s="258"/>
    </row>
    <row r="28" spans="2:4" ht="15" customHeight="1" x14ac:dyDescent="0.2">
      <c r="B28" s="256"/>
      <c r="C28" s="257"/>
      <c r="D28" s="258"/>
    </row>
    <row r="29" spans="2:4" ht="15" customHeight="1" x14ac:dyDescent="0.2">
      <c r="B29" s="256"/>
      <c r="C29" s="257"/>
      <c r="D29" s="258"/>
    </row>
    <row r="30" spans="2:4" ht="15" customHeight="1" x14ac:dyDescent="0.2">
      <c r="B30" s="256"/>
      <c r="C30" s="257"/>
      <c r="D30" s="258"/>
    </row>
    <row r="31" spans="2:4" ht="15" customHeight="1" x14ac:dyDescent="0.2">
      <c r="B31" s="256"/>
      <c r="C31" s="257"/>
      <c r="D31" s="258"/>
    </row>
    <row r="32" spans="2:4" ht="15" customHeight="1" x14ac:dyDescent="0.2">
      <c r="B32" s="256"/>
      <c r="C32" s="257"/>
      <c r="D32" s="258"/>
    </row>
    <row r="33" spans="2:4" ht="15" customHeight="1" x14ac:dyDescent="0.2">
      <c r="B33" s="256"/>
      <c r="C33" s="257"/>
      <c r="D33" s="258"/>
    </row>
    <row r="34" spans="2:4" ht="15" customHeight="1" x14ac:dyDescent="0.2">
      <c r="B34" s="256"/>
      <c r="C34" s="257"/>
      <c r="D34" s="258"/>
    </row>
    <row r="35" spans="2:4" ht="15" customHeight="1" x14ac:dyDescent="0.2">
      <c r="B35" s="256"/>
      <c r="C35" s="257"/>
      <c r="D35" s="258"/>
    </row>
    <row r="36" spans="2:4" ht="15" customHeight="1" x14ac:dyDescent="0.2">
      <c r="B36" s="256"/>
      <c r="C36" s="257"/>
      <c r="D36" s="258"/>
    </row>
    <row r="37" spans="2:4" ht="15" customHeight="1" x14ac:dyDescent="0.2">
      <c r="B37" s="256"/>
      <c r="C37" s="257"/>
      <c r="D37" s="258"/>
    </row>
    <row r="38" spans="2:4" s="34" customFormat="1" ht="32.450000000000003" customHeight="1" x14ac:dyDescent="0.2">
      <c r="B38" s="259"/>
      <c r="C38" s="260"/>
      <c r="D38" s="261"/>
    </row>
    <row r="39" spans="2:4" s="32" customFormat="1" ht="32.1" customHeight="1" x14ac:dyDescent="0.25">
      <c r="B39" s="262" t="s">
        <v>390</v>
      </c>
      <c r="C39" s="263"/>
      <c r="D39" s="264"/>
    </row>
    <row r="40" spans="2:4" s="165" customFormat="1" ht="64.900000000000006" customHeight="1" x14ac:dyDescent="0.25">
      <c r="B40" s="265" t="s">
        <v>391</v>
      </c>
      <c r="C40" s="265"/>
      <c r="D40" s="265"/>
    </row>
    <row r="41" spans="2:4" s="165" customFormat="1" ht="64.900000000000006" customHeight="1" x14ac:dyDescent="0.25">
      <c r="B41" s="265"/>
      <c r="C41" s="265"/>
      <c r="D41" s="265"/>
    </row>
    <row r="42" spans="2:4" s="165" customFormat="1" ht="64.900000000000006" customHeight="1" x14ac:dyDescent="0.25">
      <c r="B42" s="265"/>
      <c r="C42" s="265"/>
      <c r="D42" s="265"/>
    </row>
    <row r="43" spans="2:4" s="165" customFormat="1" ht="64.900000000000006" customHeight="1" x14ac:dyDescent="0.25">
      <c r="B43" s="265"/>
      <c r="C43" s="265"/>
      <c r="D43" s="265"/>
    </row>
    <row r="44" spans="2:4" s="165" customFormat="1" ht="64.900000000000006" customHeight="1" x14ac:dyDescent="0.25">
      <c r="B44" s="265"/>
      <c r="C44" s="265"/>
      <c r="D44" s="265"/>
    </row>
    <row r="45" spans="2:4" s="165" customFormat="1" ht="112.15" customHeight="1" x14ac:dyDescent="0.25">
      <c r="B45" s="265"/>
      <c r="C45" s="265"/>
      <c r="D45" s="265"/>
    </row>
    <row r="46" spans="2:4" s="33" customFormat="1" ht="32.1" customHeight="1" x14ac:dyDescent="0.25">
      <c r="B46" s="269" t="s">
        <v>392</v>
      </c>
      <c r="C46" s="270"/>
      <c r="D46" s="271"/>
    </row>
    <row r="47" spans="2:4" ht="140.44999999999999" customHeight="1" x14ac:dyDescent="0.2">
      <c r="B47" s="276" t="s">
        <v>393</v>
      </c>
      <c r="C47" s="277"/>
      <c r="D47" s="278"/>
    </row>
    <row r="48" spans="2:4" s="33" customFormat="1" ht="32.1" customHeight="1" x14ac:dyDescent="0.25">
      <c r="B48" s="275" t="s">
        <v>394</v>
      </c>
      <c r="C48" s="275"/>
      <c r="D48" s="275"/>
    </row>
    <row r="49" spans="2:4" ht="14.25" x14ac:dyDescent="0.2">
      <c r="B49" s="276" t="s">
        <v>395</v>
      </c>
      <c r="C49" s="277"/>
      <c r="D49" s="278"/>
    </row>
    <row r="50" spans="2:4" ht="14.25" x14ac:dyDescent="0.2">
      <c r="B50" s="279"/>
      <c r="C50" s="280"/>
      <c r="D50" s="281"/>
    </row>
    <row r="51" spans="2:4" ht="14.25" x14ac:dyDescent="0.2">
      <c r="B51" s="279"/>
      <c r="C51" s="280"/>
      <c r="D51" s="281"/>
    </row>
    <row r="52" spans="2:4" ht="14.25" x14ac:dyDescent="0.2">
      <c r="B52" s="279"/>
      <c r="C52" s="280"/>
      <c r="D52" s="281"/>
    </row>
    <row r="53" spans="2:4" ht="14.25" x14ac:dyDescent="0.2">
      <c r="B53" s="279"/>
      <c r="C53" s="280"/>
      <c r="D53" s="281"/>
    </row>
    <row r="54" spans="2:4" ht="14.25" x14ac:dyDescent="0.2">
      <c r="B54" s="279"/>
      <c r="C54" s="280"/>
      <c r="D54" s="281"/>
    </row>
    <row r="55" spans="2:4" ht="14.25" x14ac:dyDescent="0.2">
      <c r="B55" s="279"/>
      <c r="C55" s="280"/>
      <c r="D55" s="281"/>
    </row>
    <row r="56" spans="2:4" ht="14.25" x14ac:dyDescent="0.2">
      <c r="B56" s="279"/>
      <c r="C56" s="280"/>
      <c r="D56" s="281"/>
    </row>
    <row r="57" spans="2:4" ht="14.25" x14ac:dyDescent="0.2">
      <c r="B57" s="282"/>
      <c r="C57" s="283"/>
      <c r="D57" s="284"/>
    </row>
    <row r="58" spans="2:4" s="33" customFormat="1" ht="32.1" customHeight="1" x14ac:dyDescent="0.25">
      <c r="B58" s="275" t="s">
        <v>396</v>
      </c>
      <c r="C58" s="275"/>
      <c r="D58" s="275"/>
    </row>
    <row r="59" spans="2:4" ht="14.25" x14ac:dyDescent="0.2">
      <c r="B59" s="276" t="s">
        <v>36</v>
      </c>
      <c r="C59" s="277"/>
      <c r="D59" s="278"/>
    </row>
    <row r="60" spans="2:4" ht="14.25" x14ac:dyDescent="0.2">
      <c r="B60" s="279"/>
      <c r="C60" s="280"/>
      <c r="D60" s="281"/>
    </row>
    <row r="61" spans="2:4" ht="14.25" x14ac:dyDescent="0.2">
      <c r="B61" s="279"/>
      <c r="C61" s="280"/>
      <c r="D61" s="281"/>
    </row>
    <row r="62" spans="2:4" ht="14.25" x14ac:dyDescent="0.2">
      <c r="B62" s="279"/>
      <c r="C62" s="280"/>
      <c r="D62" s="281"/>
    </row>
    <row r="63" spans="2:4" ht="14.25" x14ac:dyDescent="0.2">
      <c r="B63" s="279"/>
      <c r="C63" s="280"/>
      <c r="D63" s="281"/>
    </row>
    <row r="64" spans="2:4" ht="14.25" x14ac:dyDescent="0.2">
      <c r="B64" s="279"/>
      <c r="C64" s="280"/>
      <c r="D64" s="281"/>
    </row>
    <row r="65" spans="2:4" ht="14.25" x14ac:dyDescent="0.2">
      <c r="B65" s="282"/>
      <c r="C65" s="283"/>
      <c r="D65" s="284"/>
    </row>
    <row r="66" spans="2:4" s="33" customFormat="1" ht="32.1" customHeight="1" x14ac:dyDescent="0.25">
      <c r="B66" s="275" t="s">
        <v>397</v>
      </c>
      <c r="C66" s="275"/>
      <c r="D66" s="275"/>
    </row>
    <row r="67" spans="2:4" ht="14.25" x14ac:dyDescent="0.2">
      <c r="B67" s="276" t="s">
        <v>37</v>
      </c>
      <c r="C67" s="277"/>
      <c r="D67" s="278"/>
    </row>
    <row r="68" spans="2:4" ht="14.25" x14ac:dyDescent="0.2">
      <c r="B68" s="279"/>
      <c r="C68" s="280"/>
      <c r="D68" s="281"/>
    </row>
    <row r="69" spans="2:4" ht="14.25" x14ac:dyDescent="0.2">
      <c r="B69" s="279"/>
      <c r="C69" s="280"/>
      <c r="D69" s="281"/>
    </row>
    <row r="70" spans="2:4" ht="14.25" x14ac:dyDescent="0.2">
      <c r="B70" s="282"/>
      <c r="C70" s="283"/>
      <c r="D70" s="284"/>
    </row>
    <row r="71" spans="2:4" s="33" customFormat="1" ht="32.1" customHeight="1" x14ac:dyDescent="0.25">
      <c r="B71" s="275" t="s">
        <v>398</v>
      </c>
      <c r="C71" s="275"/>
      <c r="D71" s="275"/>
    </row>
    <row r="72" spans="2:4" ht="14.25" x14ac:dyDescent="0.2">
      <c r="B72" s="276" t="s">
        <v>34</v>
      </c>
      <c r="C72" s="277"/>
      <c r="D72" s="278"/>
    </row>
    <row r="73" spans="2:4" ht="14.25" x14ac:dyDescent="0.2">
      <c r="B73" s="279"/>
      <c r="C73" s="280"/>
      <c r="D73" s="281"/>
    </row>
    <row r="74" spans="2:4" ht="14.25" x14ac:dyDescent="0.2">
      <c r="B74" s="279"/>
      <c r="C74" s="280"/>
      <c r="D74" s="281"/>
    </row>
    <row r="75" spans="2:4" ht="14.25" x14ac:dyDescent="0.2">
      <c r="B75" s="282"/>
      <c r="C75" s="283"/>
      <c r="D75" s="284"/>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7"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15"/>
      <c r="G3" s="166"/>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15"/>
      <c r="G4" s="166"/>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15"/>
      <c r="G5" s="167"/>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15"/>
      <c r="G6" s="167"/>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15"/>
      <c r="G7" s="167"/>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15"/>
      <c r="G8" s="167"/>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15"/>
      <c r="G9" s="167"/>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15"/>
      <c r="G10" s="181"/>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15"/>
      <c r="G11" s="181"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5"/>
      <c r="H12" s="79"/>
      <c r="I12" s="79"/>
      <c r="J12" s="80"/>
      <c r="K12" s="80"/>
      <c r="L12" s="80"/>
      <c r="M12" s="76"/>
      <c r="N12" s="76"/>
    </row>
    <row r="13" spans="1:163" s="19" customFormat="1" ht="26.25" x14ac:dyDescent="0.4">
      <c r="B13" s="41"/>
      <c r="C13" s="41"/>
      <c r="D13" s="41"/>
      <c r="E13" s="230" t="s">
        <v>305</v>
      </c>
      <c r="F13" s="231"/>
      <c r="G13" s="231"/>
      <c r="H13" s="231"/>
      <c r="I13" s="231"/>
      <c r="J13" s="231"/>
      <c r="K13" s="285"/>
      <c r="L13" s="285"/>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6"/>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6"/>
      <c r="H17" s="84"/>
      <c r="I17" s="84"/>
      <c r="J17" s="60"/>
      <c r="K17" s="60"/>
      <c r="L17" s="60"/>
      <c r="M17" s="75"/>
      <c r="N17" s="75"/>
    </row>
    <row r="18" spans="2:16" s="19" customFormat="1" ht="30" x14ac:dyDescent="0.25">
      <c r="B18" s="41"/>
      <c r="C18" s="41"/>
      <c r="D18" s="41"/>
      <c r="E18" s="175" t="s">
        <v>25</v>
      </c>
      <c r="F18" s="175" t="s">
        <v>355</v>
      </c>
      <c r="G18" s="176" t="s">
        <v>356</v>
      </c>
      <c r="H18" s="177" t="s">
        <v>28</v>
      </c>
      <c r="I18" s="177" t="s">
        <v>29</v>
      </c>
      <c r="J18" s="173" t="s">
        <v>30</v>
      </c>
      <c r="K18" s="179" t="s">
        <v>429</v>
      </c>
      <c r="L18" s="178" t="s">
        <v>430</v>
      </c>
      <c r="M18" s="174" t="s">
        <v>357</v>
      </c>
      <c r="N18" s="174" t="s">
        <v>427</v>
      </c>
    </row>
    <row r="19" spans="2:16" s="19" customFormat="1" x14ac:dyDescent="0.25">
      <c r="B19" s="41"/>
      <c r="C19" s="41"/>
      <c r="D19" s="41"/>
      <c r="E19" s="168"/>
      <c r="F19" s="168"/>
      <c r="G19" s="169"/>
      <c r="H19" s="170"/>
      <c r="I19" s="170"/>
      <c r="J19" s="171"/>
      <c r="K19" s="180"/>
      <c r="L19" s="171">
        <f>J19*(1-K19)</f>
        <v>0</v>
      </c>
      <c r="M19" s="171">
        <f>L19*I19</f>
        <v>0</v>
      </c>
      <c r="N19" s="172"/>
      <c r="P19" s="137"/>
    </row>
    <row r="20" spans="2:16" s="19" customFormat="1" x14ac:dyDescent="0.25">
      <c r="B20" s="41"/>
      <c r="C20" s="41"/>
      <c r="D20" s="41"/>
      <c r="E20" s="168"/>
      <c r="F20" s="168"/>
      <c r="G20" s="169"/>
      <c r="H20" s="170"/>
      <c r="I20" s="170"/>
      <c r="J20" s="171"/>
      <c r="K20" s="180"/>
      <c r="L20" s="171">
        <f t="shared" ref="L20:L22" si="0">J20*(1-K20)</f>
        <v>0</v>
      </c>
      <c r="M20" s="171">
        <f t="shared" ref="M20:M22" si="1">L20*I20</f>
        <v>0</v>
      </c>
      <c r="N20" s="172"/>
    </row>
    <row r="21" spans="2:16" s="19" customFormat="1" x14ac:dyDescent="0.25">
      <c r="B21" s="41"/>
      <c r="C21" s="41"/>
      <c r="D21" s="41"/>
      <c r="E21" s="168"/>
      <c r="F21" s="168"/>
      <c r="G21" s="169"/>
      <c r="H21" s="170"/>
      <c r="I21" s="170"/>
      <c r="J21" s="171"/>
      <c r="K21" s="180"/>
      <c r="L21" s="171">
        <f t="shared" si="0"/>
        <v>0</v>
      </c>
      <c r="M21" s="171">
        <f t="shared" si="1"/>
        <v>0</v>
      </c>
      <c r="N21" s="172"/>
    </row>
    <row r="22" spans="2:16" s="19" customFormat="1" x14ac:dyDescent="0.25">
      <c r="B22" s="41"/>
      <c r="C22" s="41"/>
      <c r="D22" s="41"/>
      <c r="E22" s="168"/>
      <c r="F22" s="168"/>
      <c r="G22" s="169"/>
      <c r="H22" s="170"/>
      <c r="I22" s="170"/>
      <c r="J22" s="171"/>
      <c r="K22" s="180"/>
      <c r="L22" s="171">
        <f t="shared" si="0"/>
        <v>0</v>
      </c>
      <c r="M22" s="171">
        <f t="shared" si="1"/>
        <v>0</v>
      </c>
      <c r="N22" s="172"/>
    </row>
    <row r="23" spans="2:16" s="19" customFormat="1" x14ac:dyDescent="0.25">
      <c r="B23" s="41"/>
      <c r="C23" s="41"/>
      <c r="D23" s="41"/>
      <c r="E23" s="82"/>
      <c r="F23" s="82"/>
      <c r="G23" s="146"/>
      <c r="H23" s="84"/>
      <c r="I23" s="84"/>
      <c r="J23" s="58"/>
      <c r="K23" s="58"/>
      <c r="L23" s="173" t="s">
        <v>428</v>
      </c>
      <c r="M23" s="174">
        <f>SUM(M19:M22)</f>
        <v>0</v>
      </c>
      <c r="N23" s="75"/>
    </row>
    <row r="24" spans="2:16" s="19" customFormat="1" x14ac:dyDescent="0.25">
      <c r="B24" s="41"/>
      <c r="C24" s="41"/>
      <c r="D24" s="41"/>
      <c r="E24" s="82"/>
      <c r="F24" s="82"/>
      <c r="G24" s="146"/>
      <c r="H24" s="84"/>
      <c r="I24" s="84"/>
      <c r="J24" s="60"/>
      <c r="K24" s="60"/>
      <c r="L24" s="60"/>
      <c r="M24" s="75"/>
      <c r="N24" s="75"/>
    </row>
    <row r="25" spans="2:16" s="19" customFormat="1" x14ac:dyDescent="0.25">
      <c r="B25" s="41"/>
      <c r="C25" s="41"/>
      <c r="D25" s="41"/>
      <c r="E25" s="82"/>
      <c r="F25" s="82"/>
      <c r="G25" s="146"/>
      <c r="H25" s="84"/>
      <c r="I25" s="84"/>
      <c r="J25" s="60"/>
      <c r="K25" s="60"/>
      <c r="L25" s="60"/>
      <c r="M25" s="75"/>
      <c r="N25" s="75"/>
    </row>
    <row r="26" spans="2:16" s="19" customFormat="1" x14ac:dyDescent="0.25">
      <c r="B26" s="41"/>
      <c r="C26" s="41"/>
      <c r="D26" s="41"/>
      <c r="E26" s="82"/>
      <c r="F26" s="82"/>
      <c r="G26" s="146"/>
      <c r="H26" s="84"/>
      <c r="I26" s="84"/>
      <c r="J26" s="60"/>
      <c r="K26" s="60"/>
      <c r="L26" s="60"/>
      <c r="M26" s="75"/>
      <c r="N26" s="75"/>
    </row>
    <row r="27" spans="2:16" s="19" customFormat="1" x14ac:dyDescent="0.25">
      <c r="B27" s="41"/>
      <c r="C27" s="41"/>
      <c r="D27" s="41"/>
      <c r="E27" s="82"/>
      <c r="F27" s="82"/>
      <c r="G27" s="146"/>
      <c r="H27" s="84"/>
      <c r="I27" s="84"/>
      <c r="J27" s="60"/>
      <c r="K27" s="60"/>
      <c r="L27" s="60"/>
      <c r="M27" s="75"/>
      <c r="N27" s="75"/>
    </row>
    <row r="28" spans="2:16" s="19" customFormat="1" x14ac:dyDescent="0.25">
      <c r="B28" s="41"/>
      <c r="C28" s="41"/>
      <c r="D28" s="41"/>
      <c r="E28" s="82"/>
      <c r="F28" s="82"/>
      <c r="G28" s="146"/>
      <c r="H28" s="84"/>
      <c r="I28" s="84"/>
      <c r="J28" s="60"/>
      <c r="K28" s="60"/>
      <c r="L28" s="60"/>
      <c r="M28" s="75"/>
      <c r="N28" s="75"/>
    </row>
    <row r="29" spans="2:16" s="19" customFormat="1" x14ac:dyDescent="0.25">
      <c r="B29" s="41"/>
      <c r="C29" s="41"/>
      <c r="D29" s="41"/>
      <c r="E29" s="82"/>
      <c r="F29" s="82"/>
      <c r="G29" s="146"/>
      <c r="H29" s="84"/>
      <c r="I29" s="84"/>
      <c r="J29" s="60"/>
      <c r="K29" s="60"/>
      <c r="L29" s="60"/>
      <c r="M29" s="75"/>
      <c r="N29" s="75"/>
    </row>
    <row r="30" spans="2:16" s="19" customFormat="1" x14ac:dyDescent="0.25">
      <c r="B30" s="41"/>
      <c r="C30" s="41"/>
      <c r="D30" s="41"/>
      <c r="E30" s="82"/>
      <c r="F30" s="82"/>
      <c r="G30" s="146"/>
      <c r="H30" s="84"/>
      <c r="I30" s="84"/>
      <c r="J30" s="60"/>
      <c r="K30" s="60"/>
      <c r="L30" s="60"/>
      <c r="M30" s="75"/>
      <c r="N30" s="75"/>
    </row>
    <row r="31" spans="2:16" s="19" customFormat="1" x14ac:dyDescent="0.25">
      <c r="B31" s="41"/>
      <c r="C31" s="41"/>
      <c r="D31" s="41"/>
      <c r="E31" s="82"/>
      <c r="F31" s="82"/>
      <c r="G31" s="146"/>
      <c r="H31" s="84"/>
      <c r="I31" s="84"/>
      <c r="J31" s="60"/>
      <c r="K31" s="60"/>
      <c r="L31" s="60"/>
      <c r="M31" s="75"/>
      <c r="N31" s="75"/>
    </row>
    <row r="32" spans="2:16" s="19" customFormat="1" x14ac:dyDescent="0.25">
      <c r="B32" s="41"/>
      <c r="C32" s="41"/>
      <c r="D32" s="41"/>
      <c r="E32" s="82"/>
      <c r="F32" s="82"/>
      <c r="G32" s="146"/>
      <c r="H32" s="84"/>
      <c r="I32" s="84"/>
      <c r="J32" s="60"/>
      <c r="K32" s="60"/>
      <c r="L32" s="60"/>
      <c r="M32" s="75"/>
      <c r="N32" s="75"/>
    </row>
    <row r="33" spans="2:14" s="19" customFormat="1" x14ac:dyDescent="0.25">
      <c r="B33" s="41"/>
      <c r="C33" s="41"/>
      <c r="D33" s="41"/>
      <c r="E33" s="82"/>
      <c r="F33" s="82"/>
      <c r="G33" s="146"/>
      <c r="H33" s="84"/>
      <c r="I33" s="84"/>
      <c r="J33" s="60"/>
      <c r="K33" s="60"/>
      <c r="L33" s="60"/>
      <c r="M33" s="75"/>
      <c r="N33" s="75"/>
    </row>
    <row r="34" spans="2:14" s="19" customFormat="1" x14ac:dyDescent="0.25">
      <c r="B34" s="41"/>
      <c r="C34" s="41"/>
      <c r="D34" s="41"/>
      <c r="E34" s="82"/>
      <c r="F34" s="82"/>
      <c r="G34" s="146"/>
      <c r="H34" s="84"/>
      <c r="I34" s="84"/>
      <c r="J34" s="60"/>
      <c r="K34" s="60"/>
      <c r="L34" s="60"/>
      <c r="M34" s="75"/>
      <c r="N34" s="75"/>
    </row>
    <row r="35" spans="2:14" s="19" customFormat="1" x14ac:dyDescent="0.25">
      <c r="B35" s="41"/>
      <c r="C35" s="41"/>
      <c r="D35" s="41"/>
      <c r="E35" s="82"/>
      <c r="F35" s="82"/>
      <c r="G35" s="146"/>
      <c r="H35" s="84"/>
      <c r="I35" s="84"/>
      <c r="J35" s="60"/>
      <c r="K35" s="60"/>
      <c r="L35" s="60"/>
      <c r="M35" s="75"/>
      <c r="N35" s="75"/>
    </row>
    <row r="36" spans="2:14" s="19" customFormat="1" x14ac:dyDescent="0.25">
      <c r="B36" s="41"/>
      <c r="C36" s="41"/>
      <c r="D36" s="41"/>
      <c r="E36" s="82"/>
      <c r="F36" s="82"/>
      <c r="G36" s="146"/>
      <c r="H36" s="84"/>
      <c r="I36" s="84"/>
      <c r="J36" s="60"/>
      <c r="K36" s="60"/>
      <c r="L36" s="60"/>
      <c r="M36" s="75"/>
      <c r="N36" s="75"/>
    </row>
    <row r="37" spans="2:14" s="19" customFormat="1" x14ac:dyDescent="0.25">
      <c r="B37" s="41"/>
      <c r="C37" s="41"/>
      <c r="D37" s="41"/>
      <c r="E37" s="82"/>
      <c r="F37" s="82"/>
      <c r="G37" s="146"/>
      <c r="H37" s="84"/>
      <c r="I37" s="84"/>
      <c r="J37" s="60"/>
      <c r="K37" s="60"/>
      <c r="L37" s="60"/>
      <c r="M37" s="75"/>
      <c r="N37" s="75"/>
    </row>
    <row r="38" spans="2:14" s="19" customFormat="1" x14ac:dyDescent="0.25">
      <c r="B38" s="41"/>
      <c r="C38" s="41"/>
      <c r="D38" s="41"/>
      <c r="E38" s="82"/>
      <c r="F38" s="82"/>
      <c r="G38" s="146"/>
      <c r="H38" s="84"/>
      <c r="I38" s="84"/>
      <c r="J38" s="60"/>
      <c r="K38" s="60"/>
      <c r="L38" s="60"/>
      <c r="M38" s="75"/>
      <c r="N38" s="75"/>
    </row>
    <row r="39" spans="2:14" s="19" customFormat="1" x14ac:dyDescent="0.25">
      <c r="B39" s="41"/>
      <c r="C39" s="41"/>
      <c r="D39" s="41"/>
      <c r="E39" s="82"/>
      <c r="F39" s="82"/>
      <c r="G39" s="146"/>
      <c r="H39" s="84"/>
      <c r="I39" s="84"/>
      <c r="J39" s="60"/>
      <c r="K39" s="60"/>
      <c r="L39" s="60"/>
      <c r="M39" s="75"/>
      <c r="N39" s="75"/>
    </row>
    <row r="40" spans="2:14" s="19" customFormat="1" x14ac:dyDescent="0.25">
      <c r="B40" s="41"/>
      <c r="C40" s="41"/>
      <c r="D40" s="41"/>
      <c r="E40" s="82"/>
      <c r="F40" s="82"/>
      <c r="G40" s="146"/>
      <c r="H40" s="84"/>
      <c r="I40" s="84"/>
      <c r="J40" s="60"/>
      <c r="K40" s="60"/>
      <c r="L40" s="60"/>
      <c r="M40" s="75"/>
      <c r="N40" s="75"/>
    </row>
    <row r="41" spans="2:14" s="19" customFormat="1" x14ac:dyDescent="0.25">
      <c r="B41" s="41"/>
      <c r="C41" s="41"/>
      <c r="D41" s="41"/>
      <c r="E41" s="82"/>
      <c r="F41" s="82"/>
      <c r="G41" s="146"/>
      <c r="H41" s="84"/>
      <c r="I41" s="84"/>
      <c r="J41" s="60"/>
      <c r="K41" s="60"/>
      <c r="L41" s="60"/>
      <c r="M41" s="75"/>
      <c r="N41" s="75"/>
    </row>
    <row r="42" spans="2:14" s="19" customFormat="1" x14ac:dyDescent="0.25">
      <c r="B42" s="41"/>
      <c r="C42" s="41"/>
      <c r="D42" s="41"/>
      <c r="E42" s="82"/>
      <c r="F42" s="82"/>
      <c r="G42" s="146"/>
      <c r="H42" s="84"/>
      <c r="I42" s="84"/>
      <c r="J42" s="60"/>
      <c r="K42" s="60"/>
      <c r="L42" s="60"/>
      <c r="M42" s="75"/>
      <c r="N42" s="75"/>
    </row>
    <row r="43" spans="2:14" s="19" customFormat="1" x14ac:dyDescent="0.25">
      <c r="B43" s="41"/>
      <c r="C43" s="41"/>
      <c r="D43" s="41"/>
      <c r="E43" s="82"/>
      <c r="F43" s="82"/>
      <c r="G43" s="146"/>
      <c r="H43" s="84"/>
      <c r="I43" s="84"/>
      <c r="J43" s="60"/>
      <c r="K43" s="60"/>
      <c r="L43" s="60"/>
      <c r="M43" s="75"/>
      <c r="N43" s="75"/>
    </row>
    <row r="44" spans="2:14" s="19" customFormat="1" x14ac:dyDescent="0.25">
      <c r="B44" s="41"/>
      <c r="C44" s="41"/>
      <c r="D44" s="41"/>
      <c r="E44" s="82"/>
      <c r="F44" s="82"/>
      <c r="G44" s="146"/>
      <c r="H44" s="84"/>
      <c r="I44" s="84"/>
      <c r="J44" s="60"/>
      <c r="K44" s="60"/>
      <c r="L44" s="60"/>
      <c r="M44" s="75"/>
      <c r="N44" s="75"/>
    </row>
    <row r="45" spans="2:14" s="19" customFormat="1" x14ac:dyDescent="0.25">
      <c r="B45" s="41"/>
      <c r="C45" s="41"/>
      <c r="D45" s="41"/>
      <c r="E45" s="82"/>
      <c r="F45" s="82"/>
      <c r="G45" s="146"/>
      <c r="H45" s="84"/>
      <c r="I45" s="84"/>
      <c r="J45" s="60"/>
      <c r="K45" s="60"/>
      <c r="L45" s="60"/>
      <c r="M45" s="75"/>
      <c r="N45" s="75"/>
    </row>
    <row r="46" spans="2:14" s="19" customFormat="1" x14ac:dyDescent="0.25">
      <c r="B46" s="41"/>
      <c r="C46" s="41"/>
      <c r="D46" s="41"/>
      <c r="E46" s="82"/>
      <c r="F46" s="82"/>
      <c r="G46" s="146"/>
      <c r="H46" s="84"/>
      <c r="I46" s="84"/>
      <c r="J46" s="60"/>
      <c r="K46" s="60"/>
      <c r="L46" s="60"/>
      <c r="M46" s="75"/>
      <c r="N46" s="75"/>
    </row>
    <row r="47" spans="2:14" s="19" customFormat="1" x14ac:dyDescent="0.25">
      <c r="B47" s="41"/>
      <c r="C47" s="41"/>
      <c r="D47" s="41"/>
      <c r="E47" s="82"/>
      <c r="F47" s="82"/>
      <c r="G47" s="146"/>
      <c r="H47" s="84"/>
      <c r="I47" s="84"/>
      <c r="J47" s="60"/>
      <c r="K47" s="60"/>
      <c r="L47" s="60"/>
      <c r="M47" s="75"/>
      <c r="N47" s="75"/>
    </row>
    <row r="48" spans="2:14" s="19" customFormat="1" x14ac:dyDescent="0.25">
      <c r="B48" s="41"/>
      <c r="C48" s="41"/>
      <c r="D48" s="41"/>
      <c r="E48" s="82"/>
      <c r="F48" s="82"/>
      <c r="G48" s="146"/>
      <c r="H48" s="84"/>
      <c r="I48" s="84"/>
      <c r="J48" s="60"/>
      <c r="K48" s="60"/>
      <c r="L48" s="60"/>
      <c r="M48" s="75"/>
      <c r="N48" s="75"/>
    </row>
    <row r="49" spans="2:14" s="19" customFormat="1" x14ac:dyDescent="0.25">
      <c r="B49" s="41"/>
      <c r="C49" s="41"/>
      <c r="D49" s="41"/>
      <c r="E49" s="82"/>
      <c r="F49" s="82"/>
      <c r="G49" s="146"/>
      <c r="H49" s="84"/>
      <c r="I49" s="84"/>
      <c r="J49" s="60"/>
      <c r="K49" s="60"/>
      <c r="L49" s="60"/>
      <c r="M49" s="75"/>
      <c r="N49" s="75"/>
    </row>
    <row r="50" spans="2:14" s="19" customFormat="1" x14ac:dyDescent="0.25">
      <c r="B50" s="41"/>
      <c r="C50" s="41"/>
      <c r="D50" s="41"/>
      <c r="E50" s="82"/>
      <c r="F50" s="82"/>
      <c r="G50" s="146"/>
      <c r="H50" s="84"/>
      <c r="I50" s="84"/>
      <c r="J50" s="60"/>
      <c r="K50" s="60"/>
      <c r="L50" s="60"/>
      <c r="M50" s="75"/>
      <c r="N50" s="75"/>
    </row>
    <row r="51" spans="2:14" s="19" customFormat="1" x14ac:dyDescent="0.25">
      <c r="B51" s="41"/>
      <c r="C51" s="41"/>
      <c r="D51" s="41"/>
      <c r="E51" s="82"/>
      <c r="F51" s="82"/>
      <c r="G51" s="146"/>
      <c r="H51" s="84"/>
      <c r="I51" s="84"/>
      <c r="J51" s="60"/>
      <c r="K51" s="60"/>
      <c r="L51" s="60"/>
      <c r="M51" s="75"/>
      <c r="N51" s="75"/>
    </row>
    <row r="52" spans="2:14" s="19" customFormat="1" x14ac:dyDescent="0.25">
      <c r="B52" s="41"/>
      <c r="C52" s="41"/>
      <c r="D52" s="41"/>
      <c r="E52" s="82"/>
      <c r="F52" s="82"/>
      <c r="G52" s="146"/>
      <c r="H52" s="84"/>
      <c r="I52" s="84"/>
      <c r="J52" s="60"/>
      <c r="K52" s="60"/>
      <c r="L52" s="60"/>
      <c r="M52" s="75"/>
      <c r="N52" s="75"/>
    </row>
    <row r="53" spans="2:14" s="19" customFormat="1" x14ac:dyDescent="0.25">
      <c r="B53" s="41"/>
      <c r="C53" s="41"/>
      <c r="D53" s="41"/>
      <c r="E53" s="82"/>
      <c r="F53" s="82"/>
      <c r="G53" s="146"/>
      <c r="H53" s="84"/>
      <c r="I53" s="84"/>
      <c r="J53" s="60"/>
      <c r="K53" s="60"/>
      <c r="L53" s="60"/>
      <c r="M53" s="75"/>
      <c r="N53" s="75"/>
    </row>
    <row r="54" spans="2:14" s="19" customFormat="1" x14ac:dyDescent="0.25">
      <c r="B54" s="41"/>
      <c r="C54" s="41"/>
      <c r="D54" s="41"/>
      <c r="E54" s="82"/>
      <c r="F54" s="82"/>
      <c r="G54" s="146"/>
      <c r="H54" s="84"/>
      <c r="I54" s="84"/>
      <c r="J54" s="60"/>
      <c r="K54" s="60"/>
      <c r="L54" s="60"/>
      <c r="M54" s="75"/>
      <c r="N54" s="75"/>
    </row>
    <row r="55" spans="2:14" s="19" customFormat="1" x14ac:dyDescent="0.25">
      <c r="B55" s="41"/>
      <c r="C55" s="41"/>
      <c r="D55" s="41"/>
      <c r="E55" s="82"/>
      <c r="F55" s="82"/>
      <c r="G55" s="146"/>
      <c r="H55" s="84"/>
      <c r="I55" s="84"/>
      <c r="J55" s="60"/>
      <c r="K55" s="60"/>
      <c r="L55" s="60"/>
      <c r="M55" s="75"/>
      <c r="N55" s="75"/>
    </row>
    <row r="56" spans="2:14" s="19" customFormat="1" x14ac:dyDescent="0.25">
      <c r="B56" s="41"/>
      <c r="C56" s="41"/>
      <c r="D56" s="41"/>
      <c r="E56" s="82"/>
      <c r="F56" s="82"/>
      <c r="G56" s="146"/>
      <c r="H56" s="84"/>
      <c r="I56" s="84"/>
      <c r="J56" s="60"/>
      <c r="K56" s="60"/>
      <c r="L56" s="60"/>
      <c r="M56" s="75"/>
      <c r="N56" s="75"/>
    </row>
    <row r="57" spans="2:14" s="19" customFormat="1" x14ac:dyDescent="0.25">
      <c r="B57" s="41"/>
      <c r="C57" s="41"/>
      <c r="D57" s="41"/>
      <c r="E57" s="82"/>
      <c r="F57" s="82"/>
      <c r="G57" s="146"/>
      <c r="H57" s="84"/>
      <c r="I57" s="84"/>
      <c r="J57" s="60"/>
      <c r="K57" s="60"/>
      <c r="L57" s="60"/>
      <c r="M57" s="75"/>
      <c r="N57" s="75"/>
    </row>
    <row r="58" spans="2:14" s="19" customFormat="1" x14ac:dyDescent="0.25">
      <c r="B58" s="41"/>
      <c r="C58" s="41"/>
      <c r="D58" s="41"/>
      <c r="E58" s="82"/>
      <c r="F58" s="82"/>
      <c r="G58" s="146"/>
      <c r="H58" s="84"/>
      <c r="I58" s="84"/>
      <c r="J58" s="60"/>
      <c r="K58" s="60"/>
      <c r="L58" s="60"/>
      <c r="M58" s="75"/>
      <c r="N58" s="75"/>
    </row>
    <row r="59" spans="2:14" s="19" customFormat="1" x14ac:dyDescent="0.25">
      <c r="B59" s="41"/>
      <c r="C59" s="41"/>
      <c r="D59" s="41"/>
      <c r="E59" s="82"/>
      <c r="F59" s="82"/>
      <c r="G59" s="146"/>
      <c r="H59" s="84"/>
      <c r="I59" s="84"/>
      <c r="J59" s="60"/>
      <c r="K59" s="60"/>
      <c r="L59" s="60"/>
      <c r="M59" s="75"/>
      <c r="N59" s="75"/>
    </row>
    <row r="60" spans="2:14" s="19" customFormat="1" x14ac:dyDescent="0.25">
      <c r="B60" s="41"/>
      <c r="C60" s="41"/>
      <c r="D60" s="41"/>
      <c r="E60" s="82"/>
      <c r="F60" s="82"/>
      <c r="G60" s="146"/>
      <c r="H60" s="84"/>
      <c r="I60" s="84"/>
      <c r="J60" s="60"/>
      <c r="K60" s="60"/>
      <c r="L60" s="60"/>
      <c r="M60" s="75"/>
      <c r="N60" s="75"/>
    </row>
    <row r="61" spans="2:14" s="19" customFormat="1" x14ac:dyDescent="0.25">
      <c r="B61" s="41"/>
      <c r="C61" s="41"/>
      <c r="D61" s="41"/>
      <c r="E61" s="82"/>
      <c r="F61" s="82"/>
      <c r="G61" s="146"/>
      <c r="H61" s="84"/>
      <c r="I61" s="84"/>
      <c r="J61" s="60"/>
      <c r="K61" s="60"/>
      <c r="L61" s="60"/>
      <c r="M61" s="75"/>
      <c r="N61" s="75"/>
    </row>
    <row r="62" spans="2:14" s="19" customFormat="1" x14ac:dyDescent="0.25">
      <c r="B62" s="41"/>
      <c r="C62" s="41"/>
      <c r="D62" s="41"/>
      <c r="E62" s="82"/>
      <c r="F62" s="82"/>
      <c r="G62" s="146"/>
      <c r="H62" s="84"/>
      <c r="I62" s="84"/>
      <c r="J62" s="60"/>
      <c r="K62" s="60"/>
      <c r="L62" s="60"/>
      <c r="M62" s="75"/>
      <c r="N62" s="75"/>
    </row>
    <row r="63" spans="2:14" s="19" customFormat="1" x14ac:dyDescent="0.25">
      <c r="B63" s="41"/>
      <c r="C63" s="41"/>
      <c r="D63" s="41"/>
      <c r="E63" s="82"/>
      <c r="F63" s="82"/>
      <c r="G63" s="146"/>
      <c r="H63" s="84"/>
      <c r="I63" s="84"/>
      <c r="J63" s="60"/>
      <c r="K63" s="60"/>
      <c r="L63" s="60"/>
      <c r="M63" s="75"/>
      <c r="N63" s="75"/>
    </row>
    <row r="64" spans="2:14" s="19" customFormat="1" x14ac:dyDescent="0.25">
      <c r="B64" s="41"/>
      <c r="C64" s="41"/>
      <c r="D64" s="41"/>
      <c r="E64" s="82"/>
      <c r="F64" s="82"/>
      <c r="G64" s="146"/>
      <c r="H64" s="84"/>
      <c r="I64" s="84"/>
      <c r="J64" s="60"/>
      <c r="K64" s="60"/>
      <c r="L64" s="60"/>
      <c r="M64" s="75"/>
      <c r="N64" s="75"/>
    </row>
    <row r="65" spans="2:14" s="19" customFormat="1" x14ac:dyDescent="0.25">
      <c r="B65" s="41"/>
      <c r="C65" s="41"/>
      <c r="D65" s="41"/>
      <c r="E65" s="82"/>
      <c r="F65" s="82"/>
      <c r="G65" s="146"/>
      <c r="H65" s="84"/>
      <c r="I65" s="84"/>
      <c r="J65" s="60"/>
      <c r="K65" s="60"/>
      <c r="L65" s="60"/>
      <c r="M65" s="75"/>
      <c r="N65" s="75"/>
    </row>
    <row r="66" spans="2:14" s="19" customFormat="1" x14ac:dyDescent="0.25">
      <c r="B66" s="41"/>
      <c r="C66" s="41"/>
      <c r="D66" s="41"/>
      <c r="E66" s="82"/>
      <c r="F66" s="82"/>
      <c r="G66" s="146"/>
      <c r="H66" s="84"/>
      <c r="I66" s="84"/>
      <c r="J66" s="60"/>
      <c r="K66" s="60"/>
      <c r="L66" s="60"/>
      <c r="M66" s="75"/>
      <c r="N66" s="75"/>
    </row>
    <row r="67" spans="2:14" s="19" customFormat="1" x14ac:dyDescent="0.25">
      <c r="B67" s="41"/>
      <c r="C67" s="41"/>
      <c r="D67" s="41"/>
      <c r="E67" s="82"/>
      <c r="F67" s="82"/>
      <c r="G67" s="146"/>
      <c r="H67" s="84"/>
      <c r="I67" s="84"/>
      <c r="J67" s="60"/>
      <c r="K67" s="60"/>
      <c r="L67" s="60"/>
      <c r="M67" s="75"/>
      <c r="N67" s="75"/>
    </row>
    <row r="68" spans="2:14" s="19" customFormat="1" x14ac:dyDescent="0.25">
      <c r="B68" s="41"/>
      <c r="C68" s="41"/>
      <c r="D68" s="41"/>
      <c r="E68" s="82"/>
      <c r="F68" s="82"/>
      <c r="G68" s="146"/>
      <c r="H68" s="84"/>
      <c r="I68" s="84"/>
      <c r="J68" s="60"/>
      <c r="K68" s="60"/>
      <c r="L68" s="60"/>
      <c r="M68" s="75"/>
      <c r="N68" s="75"/>
    </row>
    <row r="69" spans="2:14" s="19" customFormat="1" x14ac:dyDescent="0.25">
      <c r="B69" s="41"/>
      <c r="C69" s="41"/>
      <c r="D69" s="41"/>
      <c r="E69" s="82"/>
      <c r="F69" s="82"/>
      <c r="G69" s="146"/>
      <c r="H69" s="84"/>
      <c r="I69" s="84"/>
      <c r="J69" s="60"/>
      <c r="K69" s="60"/>
      <c r="L69" s="60"/>
      <c r="M69" s="75"/>
      <c r="N69" s="75"/>
    </row>
    <row r="70" spans="2:14" s="19" customFormat="1" x14ac:dyDescent="0.25">
      <c r="B70" s="41"/>
      <c r="C70" s="41"/>
      <c r="D70" s="41"/>
      <c r="E70" s="82"/>
      <c r="F70" s="82"/>
      <c r="G70" s="146"/>
      <c r="H70" s="84"/>
      <c r="I70" s="84"/>
      <c r="J70" s="60"/>
      <c r="K70" s="60"/>
      <c r="L70" s="60"/>
      <c r="M70" s="75"/>
      <c r="N70" s="75"/>
    </row>
    <row r="71" spans="2:14" s="19" customFormat="1" x14ac:dyDescent="0.25">
      <c r="B71" s="41"/>
      <c r="C71" s="41"/>
      <c r="D71" s="41"/>
      <c r="E71" s="82"/>
      <c r="F71" s="82"/>
      <c r="G71" s="146"/>
      <c r="H71" s="84"/>
      <c r="I71" s="84"/>
      <c r="J71" s="60"/>
      <c r="K71" s="60"/>
      <c r="L71" s="60"/>
      <c r="M71" s="75"/>
      <c r="N71" s="75"/>
    </row>
    <row r="72" spans="2:14" s="19" customFormat="1" x14ac:dyDescent="0.25">
      <c r="B72" s="41"/>
      <c r="C72" s="41"/>
      <c r="D72" s="41"/>
      <c r="E72" s="82"/>
      <c r="F72" s="82"/>
      <c r="G72" s="146"/>
      <c r="H72" s="84"/>
      <c r="I72" s="84"/>
      <c r="J72" s="60"/>
      <c r="K72" s="60"/>
      <c r="L72" s="60"/>
      <c r="M72" s="75"/>
      <c r="N72" s="75"/>
    </row>
    <row r="73" spans="2:14" s="19" customFormat="1" x14ac:dyDescent="0.25">
      <c r="B73" s="41"/>
      <c r="C73" s="41"/>
      <c r="D73" s="41"/>
      <c r="E73" s="82"/>
      <c r="F73" s="82"/>
      <c r="G73" s="146"/>
      <c r="H73" s="84"/>
      <c r="I73" s="84"/>
      <c r="J73" s="60"/>
      <c r="K73" s="60"/>
      <c r="L73" s="60"/>
      <c r="M73" s="75"/>
      <c r="N73" s="75"/>
    </row>
    <row r="74" spans="2:14" s="19" customFormat="1" x14ac:dyDescent="0.25">
      <c r="B74" s="41"/>
      <c r="C74" s="41"/>
      <c r="D74" s="41"/>
      <c r="E74" s="82"/>
      <c r="F74" s="82"/>
      <c r="G74" s="146"/>
      <c r="H74" s="84"/>
      <c r="I74" s="84"/>
      <c r="J74" s="60"/>
      <c r="K74" s="60"/>
      <c r="L74" s="60"/>
      <c r="M74" s="75"/>
      <c r="N74" s="75"/>
    </row>
    <row r="75" spans="2:14" s="19" customFormat="1" x14ac:dyDescent="0.25">
      <c r="B75" s="41"/>
      <c r="C75" s="41"/>
      <c r="D75" s="41"/>
      <c r="E75" s="82"/>
      <c r="F75" s="82"/>
      <c r="G75" s="146"/>
      <c r="H75" s="84"/>
      <c r="I75" s="84"/>
      <c r="J75" s="60"/>
      <c r="K75" s="60"/>
      <c r="L75" s="60"/>
      <c r="M75" s="75"/>
      <c r="N75" s="75"/>
    </row>
    <row r="76" spans="2:14" s="19" customFormat="1" x14ac:dyDescent="0.25">
      <c r="B76" s="41"/>
      <c r="C76" s="41"/>
      <c r="D76" s="41"/>
      <c r="E76" s="82"/>
      <c r="F76" s="82"/>
      <c r="G76" s="146"/>
      <c r="H76" s="84"/>
      <c r="I76" s="84"/>
      <c r="J76" s="60"/>
      <c r="K76" s="60"/>
      <c r="L76" s="60"/>
      <c r="M76" s="75"/>
      <c r="N76" s="75"/>
    </row>
    <row r="77" spans="2:14" s="19" customFormat="1" x14ac:dyDescent="0.25">
      <c r="B77" s="41"/>
      <c r="C77" s="41"/>
      <c r="D77" s="41"/>
      <c r="E77" s="82"/>
      <c r="F77" s="82"/>
      <c r="G77" s="146"/>
      <c r="H77" s="84"/>
      <c r="I77" s="84"/>
      <c r="J77" s="60"/>
      <c r="K77" s="60"/>
      <c r="L77" s="60"/>
      <c r="M77" s="75"/>
      <c r="N77" s="75"/>
    </row>
    <row r="78" spans="2:14" s="19" customFormat="1" x14ac:dyDescent="0.25">
      <c r="B78" s="41"/>
      <c r="C78" s="41"/>
      <c r="D78" s="41"/>
      <c r="E78" s="82"/>
      <c r="F78" s="82"/>
      <c r="G78" s="146"/>
      <c r="H78" s="84"/>
      <c r="I78" s="84"/>
      <c r="J78" s="60"/>
      <c r="K78" s="60"/>
      <c r="L78" s="60"/>
      <c r="M78" s="75"/>
      <c r="N78" s="75"/>
    </row>
    <row r="79" spans="2:14" s="19" customFormat="1" x14ac:dyDescent="0.25">
      <c r="B79" s="41"/>
      <c r="C79" s="41"/>
      <c r="D79" s="41"/>
      <c r="E79" s="82"/>
      <c r="F79" s="82"/>
      <c r="G79" s="146"/>
      <c r="H79" s="84"/>
      <c r="I79" s="84"/>
      <c r="J79" s="60"/>
      <c r="K79" s="60"/>
      <c r="L79" s="60"/>
      <c r="M79" s="75"/>
      <c r="N79" s="75"/>
    </row>
    <row r="80" spans="2:14" s="19" customFormat="1" x14ac:dyDescent="0.25">
      <c r="B80" s="41"/>
      <c r="C80" s="41"/>
      <c r="D80" s="41"/>
      <c r="E80" s="82"/>
      <c r="F80" s="82"/>
      <c r="G80" s="146"/>
      <c r="H80" s="84"/>
      <c r="I80" s="84"/>
      <c r="J80" s="60"/>
      <c r="K80" s="60"/>
      <c r="L80" s="60"/>
      <c r="M80" s="75"/>
      <c r="N80" s="75"/>
    </row>
    <row r="81" spans="2:14" s="19" customFormat="1" x14ac:dyDescent="0.25">
      <c r="B81" s="41"/>
      <c r="C81" s="41"/>
      <c r="D81" s="41"/>
      <c r="E81" s="82"/>
      <c r="F81" s="82"/>
      <c r="G81" s="146"/>
      <c r="H81" s="84"/>
      <c r="I81" s="84"/>
      <c r="J81" s="60"/>
      <c r="K81" s="60"/>
      <c r="L81" s="60"/>
      <c r="M81" s="75"/>
      <c r="N81" s="75"/>
    </row>
    <row r="82" spans="2:14" s="19" customFormat="1" x14ac:dyDescent="0.25">
      <c r="B82" s="41"/>
      <c r="C82" s="41"/>
      <c r="D82" s="41"/>
      <c r="E82" s="82"/>
      <c r="F82" s="82"/>
      <c r="G82" s="146"/>
      <c r="H82" s="84"/>
      <c r="I82" s="84"/>
      <c r="J82" s="60"/>
      <c r="K82" s="60"/>
      <c r="L82" s="60"/>
      <c r="M82" s="75"/>
      <c r="N82" s="75"/>
    </row>
    <row r="83" spans="2:14" s="19" customFormat="1" x14ac:dyDescent="0.25">
      <c r="B83" s="41"/>
      <c r="C83" s="41"/>
      <c r="D83" s="41"/>
      <c r="E83" s="82"/>
      <c r="F83" s="82"/>
      <c r="G83" s="146"/>
      <c r="H83" s="84"/>
      <c r="I83" s="84"/>
      <c r="J83" s="60"/>
      <c r="K83" s="60"/>
      <c r="L83" s="60"/>
      <c r="M83" s="75"/>
      <c r="N83" s="75"/>
    </row>
    <row r="84" spans="2:14" s="19" customFormat="1" x14ac:dyDescent="0.25">
      <c r="B84" s="41"/>
      <c r="C84" s="41"/>
      <c r="D84" s="41"/>
      <c r="E84" s="82"/>
      <c r="F84" s="82"/>
      <c r="G84" s="146"/>
      <c r="H84" s="84"/>
      <c r="I84" s="84"/>
      <c r="J84" s="60"/>
      <c r="K84" s="60"/>
      <c r="L84" s="60"/>
      <c r="M84" s="75"/>
      <c r="N84" s="75"/>
    </row>
    <row r="85" spans="2:14" s="19" customFormat="1" x14ac:dyDescent="0.25">
      <c r="B85" s="41"/>
      <c r="C85" s="41"/>
      <c r="D85" s="41"/>
      <c r="E85" s="82"/>
      <c r="F85" s="82"/>
      <c r="G85" s="146"/>
      <c r="H85" s="84"/>
      <c r="I85" s="84"/>
      <c r="J85" s="60"/>
      <c r="K85" s="60"/>
      <c r="L85" s="60"/>
      <c r="M85" s="75"/>
      <c r="N85" s="75"/>
    </row>
    <row r="86" spans="2:14" s="19" customFormat="1" x14ac:dyDescent="0.25">
      <c r="B86" s="41"/>
      <c r="C86" s="41"/>
      <c r="D86" s="41"/>
      <c r="E86" s="82"/>
      <c r="F86" s="82"/>
      <c r="G86" s="146"/>
      <c r="H86" s="84"/>
      <c r="I86" s="84"/>
      <c r="J86" s="60"/>
      <c r="K86" s="60"/>
      <c r="L86" s="60"/>
      <c r="M86" s="75"/>
      <c r="N86" s="75"/>
    </row>
    <row r="87" spans="2:14" s="19" customFormat="1" x14ac:dyDescent="0.25">
      <c r="B87" s="41"/>
      <c r="C87" s="41"/>
      <c r="D87" s="41"/>
      <c r="E87" s="82"/>
      <c r="F87" s="82"/>
      <c r="G87" s="146"/>
      <c r="H87" s="84"/>
      <c r="I87" s="84"/>
      <c r="J87" s="60"/>
      <c r="K87" s="60"/>
      <c r="L87" s="60"/>
      <c r="M87" s="75"/>
      <c r="N87" s="75"/>
    </row>
    <row r="88" spans="2:14" s="19" customFormat="1" x14ac:dyDescent="0.25">
      <c r="B88" s="41"/>
      <c r="C88" s="41"/>
      <c r="D88" s="41"/>
      <c r="E88" s="82"/>
      <c r="F88" s="82"/>
      <c r="G88" s="146"/>
      <c r="H88" s="84"/>
      <c r="I88" s="84"/>
      <c r="J88" s="60"/>
      <c r="K88" s="60"/>
      <c r="L88" s="60"/>
      <c r="M88" s="75"/>
      <c r="N88" s="75"/>
    </row>
    <row r="89" spans="2:14" s="19" customFormat="1" x14ac:dyDescent="0.25">
      <c r="B89" s="41"/>
      <c r="C89" s="41"/>
      <c r="D89" s="41"/>
      <c r="E89" s="82"/>
      <c r="F89" s="82"/>
      <c r="G89" s="146"/>
      <c r="H89" s="84"/>
      <c r="I89" s="84"/>
      <c r="J89" s="60"/>
      <c r="K89" s="60"/>
      <c r="L89" s="60"/>
      <c r="M89" s="75"/>
      <c r="N89" s="75"/>
    </row>
    <row r="90" spans="2:14" s="19" customFormat="1" x14ac:dyDescent="0.25">
      <c r="B90" s="41"/>
      <c r="C90" s="41"/>
      <c r="D90" s="41"/>
      <c r="E90" s="82"/>
      <c r="F90" s="82"/>
      <c r="G90" s="146"/>
      <c r="H90" s="84"/>
      <c r="I90" s="84"/>
      <c r="J90" s="60"/>
      <c r="K90" s="60"/>
      <c r="L90" s="60"/>
      <c r="M90" s="75"/>
      <c r="N90" s="75"/>
    </row>
    <row r="91" spans="2:14" s="19" customFormat="1" x14ac:dyDescent="0.25">
      <c r="B91" s="41"/>
      <c r="C91" s="41"/>
      <c r="D91" s="41"/>
      <c r="E91" s="82"/>
      <c r="F91" s="82"/>
      <c r="G91" s="146"/>
      <c r="H91" s="84"/>
      <c r="I91" s="84"/>
      <c r="J91" s="60"/>
      <c r="K91" s="60"/>
      <c r="L91" s="60"/>
      <c r="M91" s="75"/>
      <c r="N91" s="75"/>
    </row>
    <row r="92" spans="2:14" s="19" customFormat="1" x14ac:dyDescent="0.25">
      <c r="B92" s="41"/>
      <c r="C92" s="41"/>
      <c r="D92" s="41"/>
      <c r="E92" s="82"/>
      <c r="F92" s="82"/>
      <c r="G92" s="146"/>
      <c r="H92" s="84"/>
      <c r="I92" s="84"/>
      <c r="J92" s="60"/>
      <c r="K92" s="60"/>
      <c r="L92" s="60"/>
      <c r="M92" s="75"/>
      <c r="N92" s="75"/>
    </row>
    <row r="93" spans="2:14" s="19" customFormat="1" x14ac:dyDescent="0.25">
      <c r="B93" s="41"/>
      <c r="C93" s="41"/>
      <c r="D93" s="41"/>
      <c r="E93" s="82"/>
      <c r="F93" s="82"/>
      <c r="G93" s="146"/>
      <c r="H93" s="84"/>
      <c r="I93" s="84"/>
      <c r="J93" s="60"/>
      <c r="K93" s="60"/>
      <c r="L93" s="60"/>
      <c r="M93" s="75"/>
      <c r="N93" s="75"/>
    </row>
    <row r="94" spans="2:14" s="19" customFormat="1" x14ac:dyDescent="0.25">
      <c r="B94" s="41"/>
      <c r="C94" s="41"/>
      <c r="D94" s="41"/>
      <c r="E94" s="82"/>
      <c r="F94" s="82"/>
      <c r="G94" s="146"/>
      <c r="H94" s="84"/>
      <c r="I94" s="84"/>
      <c r="J94" s="60"/>
      <c r="K94" s="60"/>
      <c r="L94" s="60"/>
      <c r="M94" s="75"/>
      <c r="N94" s="75"/>
    </row>
    <row r="95" spans="2:14" s="19" customFormat="1" x14ac:dyDescent="0.25">
      <c r="B95" s="41"/>
      <c r="C95" s="41"/>
      <c r="D95" s="41"/>
      <c r="E95" s="82"/>
      <c r="F95" s="82"/>
      <c r="G95" s="146"/>
      <c r="H95" s="84"/>
      <c r="I95" s="84"/>
      <c r="J95" s="60"/>
      <c r="K95" s="60"/>
      <c r="L95" s="60"/>
      <c r="M95" s="75"/>
      <c r="N95" s="75"/>
    </row>
    <row r="96" spans="2:14" s="19" customFormat="1" x14ac:dyDescent="0.25">
      <c r="B96" s="41"/>
      <c r="C96" s="41"/>
      <c r="D96" s="41"/>
      <c r="E96" s="82"/>
      <c r="F96" s="82"/>
      <c r="G96" s="146"/>
      <c r="H96" s="84"/>
      <c r="I96" s="84"/>
      <c r="J96" s="60"/>
      <c r="K96" s="60"/>
      <c r="L96" s="60"/>
      <c r="M96" s="75"/>
      <c r="N96" s="75"/>
    </row>
    <row r="97" spans="2:14" s="19" customFormat="1" x14ac:dyDescent="0.25">
      <c r="B97" s="41"/>
      <c r="C97" s="41"/>
      <c r="D97" s="41"/>
      <c r="E97" s="82"/>
      <c r="F97" s="82"/>
      <c r="G97" s="146"/>
      <c r="H97" s="84"/>
      <c r="I97" s="84"/>
      <c r="J97" s="60"/>
      <c r="K97" s="60"/>
      <c r="L97" s="60"/>
      <c r="M97" s="75"/>
      <c r="N97" s="75"/>
    </row>
    <row r="98" spans="2:14" s="19" customFormat="1" x14ac:dyDescent="0.25">
      <c r="B98" s="41"/>
      <c r="C98" s="41"/>
      <c r="D98" s="41"/>
      <c r="E98" s="82"/>
      <c r="F98" s="82"/>
      <c r="G98" s="146"/>
      <c r="H98" s="84"/>
      <c r="I98" s="84"/>
      <c r="J98" s="60"/>
      <c r="K98" s="60"/>
      <c r="L98" s="60"/>
      <c r="M98" s="75"/>
      <c r="N98" s="75"/>
    </row>
    <row r="99" spans="2:14" s="19" customFormat="1" x14ac:dyDescent="0.25">
      <c r="B99" s="41"/>
      <c r="C99" s="41"/>
      <c r="D99" s="41"/>
      <c r="E99" s="82"/>
      <c r="F99" s="82"/>
      <c r="G99" s="146"/>
      <c r="H99" s="84"/>
      <c r="I99" s="84"/>
      <c r="J99" s="60"/>
      <c r="K99" s="60"/>
      <c r="L99" s="60"/>
      <c r="M99" s="75"/>
      <c r="N99" s="75"/>
    </row>
    <row r="100" spans="2:14" s="19" customFormat="1" x14ac:dyDescent="0.25">
      <c r="B100" s="41"/>
      <c r="C100" s="41"/>
      <c r="D100" s="41"/>
      <c r="E100" s="82"/>
      <c r="F100" s="82"/>
      <c r="G100" s="146"/>
      <c r="H100" s="84"/>
      <c r="I100" s="84"/>
      <c r="J100" s="60"/>
      <c r="K100" s="60"/>
      <c r="L100" s="60"/>
      <c r="M100" s="75"/>
      <c r="N100" s="75"/>
    </row>
    <row r="101" spans="2:14" s="19" customFormat="1" x14ac:dyDescent="0.25">
      <c r="B101" s="41"/>
      <c r="C101" s="41"/>
      <c r="D101" s="41"/>
      <c r="E101" s="82"/>
      <c r="F101" s="82"/>
      <c r="G101" s="146"/>
      <c r="H101" s="84"/>
      <c r="I101" s="84"/>
      <c r="J101" s="60"/>
      <c r="K101" s="60"/>
      <c r="L101" s="60"/>
      <c r="M101" s="75"/>
      <c r="N101" s="75"/>
    </row>
    <row r="102" spans="2:14" s="19" customFormat="1" x14ac:dyDescent="0.25">
      <c r="B102" s="41"/>
      <c r="C102" s="41"/>
      <c r="D102" s="41"/>
      <c r="E102" s="82"/>
      <c r="F102" s="82"/>
      <c r="G102" s="146"/>
      <c r="H102" s="84"/>
      <c r="I102" s="84"/>
      <c r="J102" s="60"/>
      <c r="K102" s="60"/>
      <c r="L102" s="60"/>
      <c r="M102" s="75"/>
      <c r="N102" s="75"/>
    </row>
    <row r="103" spans="2:14" s="19" customFormat="1" x14ac:dyDescent="0.25">
      <c r="B103" s="41"/>
      <c r="C103" s="41"/>
      <c r="D103" s="41"/>
      <c r="E103" s="82"/>
      <c r="F103" s="82"/>
      <c r="G103" s="146"/>
      <c r="H103" s="84"/>
      <c r="I103" s="84"/>
      <c r="J103" s="60"/>
      <c r="K103" s="60"/>
      <c r="L103" s="60"/>
      <c r="M103" s="75"/>
      <c r="N103" s="75"/>
    </row>
    <row r="104" spans="2:14" s="19" customFormat="1" x14ac:dyDescent="0.25">
      <c r="B104" s="41"/>
      <c r="C104" s="41"/>
      <c r="D104" s="41"/>
      <c r="E104" s="82"/>
      <c r="F104" s="82"/>
      <c r="G104" s="146"/>
      <c r="H104" s="84"/>
      <c r="I104" s="84"/>
      <c r="J104" s="60"/>
      <c r="K104" s="60"/>
      <c r="L104" s="60"/>
      <c r="M104" s="75"/>
      <c r="N104" s="75"/>
    </row>
    <row r="105" spans="2:14" s="19" customFormat="1" x14ac:dyDescent="0.25">
      <c r="B105" s="41"/>
      <c r="C105" s="41"/>
      <c r="D105" s="41"/>
      <c r="E105" s="82"/>
      <c r="F105" s="82"/>
      <c r="G105" s="146"/>
      <c r="H105" s="84"/>
      <c r="I105" s="84"/>
      <c r="J105" s="60"/>
      <c r="K105" s="60"/>
      <c r="L105" s="60"/>
      <c r="M105" s="75"/>
      <c r="N105" s="75"/>
    </row>
    <row r="106" spans="2:14" s="19" customFormat="1" x14ac:dyDescent="0.25">
      <c r="B106" s="41"/>
      <c r="C106" s="41"/>
      <c r="D106" s="41"/>
      <c r="E106" s="82"/>
      <c r="F106" s="82"/>
      <c r="G106" s="146"/>
      <c r="H106" s="84"/>
      <c r="I106" s="84"/>
      <c r="J106" s="60"/>
      <c r="K106" s="60"/>
      <c r="L106" s="60"/>
      <c r="M106" s="75"/>
      <c r="N106" s="75"/>
    </row>
    <row r="107" spans="2:14" s="19" customFormat="1" x14ac:dyDescent="0.25">
      <c r="B107" s="41"/>
      <c r="C107" s="41"/>
      <c r="D107" s="41"/>
      <c r="E107" s="82"/>
      <c r="F107" s="82"/>
      <c r="G107" s="146"/>
      <c r="H107" s="84"/>
      <c r="I107" s="84"/>
      <c r="J107" s="60"/>
      <c r="K107" s="60"/>
      <c r="L107" s="60"/>
      <c r="M107" s="75"/>
      <c r="N107" s="75"/>
    </row>
    <row r="108" spans="2:14" s="19" customFormat="1" x14ac:dyDescent="0.25">
      <c r="B108" s="41"/>
      <c r="C108" s="41"/>
      <c r="D108" s="41"/>
      <c r="E108" s="82"/>
      <c r="F108" s="82"/>
      <c r="G108" s="146"/>
      <c r="H108" s="84"/>
      <c r="I108" s="84"/>
      <c r="J108" s="60"/>
      <c r="K108" s="60"/>
      <c r="L108" s="60"/>
      <c r="M108" s="75"/>
      <c r="N108" s="75"/>
    </row>
    <row r="109" spans="2:14" s="19" customFormat="1" x14ac:dyDescent="0.25">
      <c r="B109" s="41"/>
      <c r="C109" s="41"/>
      <c r="D109" s="41"/>
      <c r="E109" s="82"/>
      <c r="F109" s="82"/>
      <c r="G109" s="146"/>
      <c r="H109" s="84"/>
      <c r="I109" s="84"/>
      <c r="J109" s="60"/>
      <c r="K109" s="60"/>
      <c r="L109" s="60"/>
      <c r="M109" s="75"/>
      <c r="N109" s="75"/>
    </row>
    <row r="110" spans="2:14" s="19" customFormat="1" x14ac:dyDescent="0.25">
      <c r="B110" s="41"/>
      <c r="C110" s="41"/>
      <c r="D110" s="41"/>
      <c r="E110" s="82"/>
      <c r="F110" s="82"/>
      <c r="G110" s="146"/>
      <c r="H110" s="84"/>
      <c r="I110" s="84"/>
      <c r="J110" s="60"/>
      <c r="K110" s="60"/>
      <c r="L110" s="60"/>
      <c r="M110" s="75"/>
      <c r="N110" s="75"/>
    </row>
    <row r="111" spans="2:14" s="19" customFormat="1" x14ac:dyDescent="0.25">
      <c r="B111" s="41"/>
      <c r="C111" s="41"/>
      <c r="D111" s="41"/>
      <c r="E111" s="82"/>
      <c r="F111" s="82"/>
      <c r="G111" s="146"/>
      <c r="H111" s="84"/>
      <c r="I111" s="84"/>
      <c r="J111" s="60"/>
      <c r="K111" s="60"/>
      <c r="L111" s="60"/>
      <c r="M111" s="75"/>
      <c r="N111" s="75"/>
    </row>
    <row r="112" spans="2:14" s="19" customFormat="1" x14ac:dyDescent="0.25">
      <c r="B112" s="41"/>
      <c r="C112" s="41"/>
      <c r="D112" s="41"/>
      <c r="E112" s="82"/>
      <c r="F112" s="82"/>
      <c r="G112" s="146"/>
      <c r="H112" s="84"/>
      <c r="I112" s="84"/>
      <c r="J112" s="60"/>
      <c r="K112" s="60"/>
      <c r="L112" s="60"/>
      <c r="M112" s="75"/>
      <c r="N112" s="75"/>
    </row>
    <row r="113" spans="2:14" s="19" customFormat="1" x14ac:dyDescent="0.25">
      <c r="B113" s="41"/>
      <c r="C113" s="41"/>
      <c r="D113" s="41"/>
      <c r="E113" s="82"/>
      <c r="F113" s="82"/>
      <c r="G113" s="146"/>
      <c r="H113" s="84"/>
      <c r="I113" s="84"/>
      <c r="J113" s="60"/>
      <c r="K113" s="60"/>
      <c r="L113" s="60"/>
      <c r="M113" s="75"/>
      <c r="N113" s="75"/>
    </row>
    <row r="114" spans="2:14" s="19" customFormat="1" x14ac:dyDescent="0.25">
      <c r="B114" s="41"/>
      <c r="C114" s="41"/>
      <c r="D114" s="41"/>
      <c r="E114" s="82"/>
      <c r="F114" s="82"/>
      <c r="G114" s="146"/>
      <c r="H114" s="84"/>
      <c r="I114" s="84"/>
      <c r="J114" s="60"/>
      <c r="K114" s="60"/>
      <c r="L114" s="60"/>
      <c r="M114" s="75"/>
      <c r="N114" s="75"/>
    </row>
    <row r="115" spans="2:14" s="19" customFormat="1" x14ac:dyDescent="0.25">
      <c r="B115" s="41"/>
      <c r="C115" s="41"/>
      <c r="D115" s="41"/>
      <c r="E115" s="82"/>
      <c r="F115" s="82"/>
      <c r="G115" s="146"/>
      <c r="H115" s="84"/>
      <c r="I115" s="84"/>
      <c r="J115" s="60"/>
      <c r="K115" s="60"/>
      <c r="L115" s="60"/>
      <c r="M115" s="75"/>
      <c r="N115" s="75"/>
    </row>
    <row r="116" spans="2:14" s="19" customFormat="1" x14ac:dyDescent="0.25">
      <c r="B116" s="41"/>
      <c r="C116" s="41"/>
      <c r="D116" s="41"/>
      <c r="E116" s="82"/>
      <c r="F116" s="82"/>
      <c r="G116" s="146"/>
      <c r="H116" s="84"/>
      <c r="I116" s="84"/>
      <c r="J116" s="60"/>
      <c r="K116" s="60"/>
      <c r="L116" s="60"/>
      <c r="M116" s="75"/>
      <c r="N116" s="75"/>
    </row>
    <row r="117" spans="2:14" s="19" customFormat="1" x14ac:dyDescent="0.25">
      <c r="B117" s="41"/>
      <c r="C117" s="41"/>
      <c r="D117" s="41"/>
      <c r="E117" s="82"/>
      <c r="F117" s="82"/>
      <c r="G117" s="146"/>
      <c r="H117" s="84"/>
      <c r="I117" s="84"/>
      <c r="J117" s="60"/>
      <c r="K117" s="60"/>
      <c r="L117" s="60"/>
      <c r="M117" s="75"/>
      <c r="N117" s="75"/>
    </row>
    <row r="118" spans="2:14" s="19" customFormat="1" x14ac:dyDescent="0.25">
      <c r="B118" s="41"/>
      <c r="C118" s="41"/>
      <c r="D118" s="41"/>
      <c r="E118" s="82"/>
      <c r="F118" s="82"/>
      <c r="G118" s="146"/>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54" zoomScaleNormal="100" workbookViewId="0">
      <selection activeCell="B378" sqref="B378"/>
    </sheetView>
  </sheetViews>
  <sheetFormatPr defaultColWidth="10.28515625" defaultRowHeight="12.75" customHeight="1" x14ac:dyDescent="0.25"/>
  <cols>
    <col min="1" max="1" width="16.5703125" style="152" customWidth="1"/>
    <col min="2" max="2" width="17.85546875" style="151"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8" t="s">
        <v>13</v>
      </c>
      <c r="B1" s="149" t="s">
        <v>32</v>
      </c>
      <c r="D1" s="8"/>
      <c r="E1" s="10" t="s">
        <v>45</v>
      </c>
      <c r="G1" s="15"/>
      <c r="I1" s="12"/>
      <c r="J1" s="18"/>
      <c r="L1" s="15"/>
    </row>
    <row r="2" spans="1:12" ht="12.75" customHeight="1" x14ac:dyDescent="0.25">
      <c r="A2" s="150">
        <v>34335</v>
      </c>
      <c r="B2" s="151">
        <v>141.31</v>
      </c>
      <c r="D2" s="20" t="s">
        <v>12</v>
      </c>
      <c r="E2" s="11">
        <v>2</v>
      </c>
      <c r="G2" s="14" t="s">
        <v>19</v>
      </c>
      <c r="I2" s="12" t="s">
        <v>46</v>
      </c>
      <c r="J2" s="16" t="s">
        <v>47</v>
      </c>
      <c r="L2" s="14" t="s">
        <v>399</v>
      </c>
    </row>
    <row r="3" spans="1:12" ht="12.75" customHeight="1" x14ac:dyDescent="0.25">
      <c r="A3" s="150">
        <v>34366</v>
      </c>
      <c r="B3" s="151">
        <v>198.22</v>
      </c>
      <c r="D3" s="20" t="s">
        <v>349</v>
      </c>
      <c r="E3" s="11">
        <v>1</v>
      </c>
      <c r="G3" s="14" t="s">
        <v>20</v>
      </c>
      <c r="I3" s="13" t="s">
        <v>48</v>
      </c>
      <c r="J3" s="17" t="s">
        <v>49</v>
      </c>
      <c r="L3" s="14" t="s">
        <v>400</v>
      </c>
    </row>
    <row r="4" spans="1:12" ht="12.75" customHeight="1" x14ac:dyDescent="0.25">
      <c r="A4" s="150">
        <v>34394</v>
      </c>
      <c r="B4" s="151">
        <v>282.95999999999998</v>
      </c>
      <c r="D4" s="20" t="s">
        <v>302</v>
      </c>
      <c r="E4" s="11">
        <v>1</v>
      </c>
      <c r="G4" s="14" t="s">
        <v>21</v>
      </c>
      <c r="I4" s="13" t="s">
        <v>50</v>
      </c>
      <c r="J4" s="17" t="s">
        <v>51</v>
      </c>
      <c r="L4" s="14" t="s">
        <v>401</v>
      </c>
    </row>
    <row r="5" spans="1:12" ht="12.75" customHeight="1" x14ac:dyDescent="0.25">
      <c r="A5" s="150">
        <v>34425</v>
      </c>
      <c r="B5" s="151">
        <v>403.73</v>
      </c>
      <c r="D5" s="20" t="s">
        <v>377</v>
      </c>
      <c r="E5" s="11">
        <v>1</v>
      </c>
      <c r="G5" s="14" t="s">
        <v>22</v>
      </c>
      <c r="I5" s="13" t="s">
        <v>52</v>
      </c>
      <c r="J5" s="17" t="s">
        <v>53</v>
      </c>
      <c r="L5" s="14" t="s">
        <v>402</v>
      </c>
    </row>
    <row r="6" spans="1:12" ht="12.75" customHeight="1" x14ac:dyDescent="0.25">
      <c r="A6" s="150">
        <v>34455</v>
      </c>
      <c r="B6" s="151">
        <v>581.49</v>
      </c>
      <c r="D6" s="20" t="s">
        <v>378</v>
      </c>
      <c r="E6" s="11">
        <v>1</v>
      </c>
      <c r="G6" s="14" t="s">
        <v>24</v>
      </c>
      <c r="I6" s="13" t="s">
        <v>54</v>
      </c>
      <c r="J6" s="17" t="s">
        <v>55</v>
      </c>
      <c r="L6" s="14" t="s">
        <v>403</v>
      </c>
    </row>
    <row r="7" spans="1:12" ht="12.75" customHeight="1" x14ac:dyDescent="0.25">
      <c r="A7" s="150">
        <v>34486</v>
      </c>
      <c r="B7" s="151">
        <v>857.29</v>
      </c>
      <c r="D7" s="9" t="s">
        <v>348</v>
      </c>
      <c r="E7" s="11">
        <v>1</v>
      </c>
      <c r="G7" s="14" t="s">
        <v>23</v>
      </c>
      <c r="I7" s="13" t="s">
        <v>56</v>
      </c>
      <c r="J7" s="17" t="s">
        <v>57</v>
      </c>
      <c r="L7" s="14" t="s">
        <v>404</v>
      </c>
    </row>
    <row r="8" spans="1:12" ht="12.75" customHeight="1" x14ac:dyDescent="0.25">
      <c r="A8" s="150">
        <v>34516</v>
      </c>
      <c r="B8" s="151">
        <v>915.93</v>
      </c>
      <c r="D8" s="9"/>
      <c r="E8" s="11"/>
      <c r="G8" s="91" t="s">
        <v>382</v>
      </c>
      <c r="I8" s="13" t="s">
        <v>58</v>
      </c>
      <c r="J8" s="17" t="s">
        <v>59</v>
      </c>
      <c r="L8" s="14" t="s">
        <v>405</v>
      </c>
    </row>
    <row r="9" spans="1:12" ht="12.75" customHeight="1" x14ac:dyDescent="0.25">
      <c r="A9" s="150">
        <v>34547</v>
      </c>
      <c r="B9" s="151">
        <v>932.97</v>
      </c>
      <c r="D9" s="20"/>
      <c r="E9" s="11"/>
      <c r="G9" s="14"/>
      <c r="I9" s="13" t="s">
        <v>60</v>
      </c>
      <c r="J9" s="17" t="s">
        <v>61</v>
      </c>
      <c r="L9" s="14" t="s">
        <v>406</v>
      </c>
    </row>
    <row r="10" spans="1:12" ht="12.75" customHeight="1" x14ac:dyDescent="0.25">
      <c r="A10" s="150">
        <v>34578</v>
      </c>
      <c r="B10" s="151">
        <v>947.24</v>
      </c>
      <c r="D10" s="20"/>
      <c r="E10" s="11"/>
      <c r="G10" s="14"/>
      <c r="I10" s="13" t="s">
        <v>62</v>
      </c>
      <c r="J10" s="17" t="s">
        <v>63</v>
      </c>
      <c r="L10" s="14" t="s">
        <v>407</v>
      </c>
    </row>
    <row r="11" spans="1:12" ht="12.75" customHeight="1" x14ac:dyDescent="0.25">
      <c r="A11" s="150">
        <v>34608</v>
      </c>
      <c r="B11" s="151">
        <v>972.06</v>
      </c>
      <c r="D11" s="20"/>
      <c r="E11" s="11"/>
      <c r="G11" s="14"/>
      <c r="I11" s="13" t="s">
        <v>64</v>
      </c>
      <c r="J11" s="17" t="s">
        <v>65</v>
      </c>
      <c r="L11" s="14" t="s">
        <v>408</v>
      </c>
    </row>
    <row r="12" spans="1:12" ht="12.75" customHeight="1" x14ac:dyDescent="0.25">
      <c r="A12" s="150">
        <v>34639</v>
      </c>
      <c r="B12" s="151">
        <v>999.37</v>
      </c>
      <c r="D12" s="9"/>
      <c r="E12" s="11"/>
      <c r="G12" s="14"/>
      <c r="I12" s="13" t="s">
        <v>66</v>
      </c>
      <c r="J12" s="17" t="s">
        <v>67</v>
      </c>
      <c r="L12" s="14" t="s">
        <v>409</v>
      </c>
    </row>
    <row r="13" spans="1:12" ht="12.75" customHeight="1" x14ac:dyDescent="0.25">
      <c r="A13" s="150">
        <v>34669</v>
      </c>
      <c r="B13" s="151">
        <v>1016.46</v>
      </c>
      <c r="D13" s="20"/>
      <c r="E13" s="11"/>
      <c r="G13" s="14"/>
      <c r="I13" s="13" t="s">
        <v>68</v>
      </c>
      <c r="J13" s="17" t="s">
        <v>69</v>
      </c>
      <c r="L13" s="14" t="s">
        <v>410</v>
      </c>
    </row>
    <row r="14" spans="1:12" ht="12.75" customHeight="1" x14ac:dyDescent="0.25">
      <c r="A14" s="150">
        <v>34700</v>
      </c>
      <c r="B14" s="151">
        <v>1033.74</v>
      </c>
      <c r="D14" s="20"/>
      <c r="E14" s="11"/>
      <c r="I14" s="13" t="s">
        <v>70</v>
      </c>
      <c r="J14" s="17" t="s">
        <v>71</v>
      </c>
      <c r="L14" s="14" t="s">
        <v>411</v>
      </c>
    </row>
    <row r="15" spans="1:12" ht="12.75" customHeight="1" x14ac:dyDescent="0.25">
      <c r="A15" s="150">
        <v>34731</v>
      </c>
      <c r="B15" s="151">
        <v>1044.28</v>
      </c>
      <c r="D15" s="9"/>
      <c r="E15" s="11"/>
      <c r="I15" s="13" t="s">
        <v>72</v>
      </c>
      <c r="J15" s="17" t="s">
        <v>73</v>
      </c>
      <c r="L15" s="14" t="s">
        <v>412</v>
      </c>
    </row>
    <row r="16" spans="1:12" ht="12.75" customHeight="1" x14ac:dyDescent="0.25">
      <c r="A16" s="150">
        <v>34759</v>
      </c>
      <c r="B16" s="151">
        <v>1060.47</v>
      </c>
      <c r="D16" s="20"/>
      <c r="E16" s="11"/>
      <c r="I16" s="13" t="s">
        <v>74</v>
      </c>
      <c r="J16" s="17" t="s">
        <v>75</v>
      </c>
      <c r="L16" s="14" t="s">
        <v>413</v>
      </c>
    </row>
    <row r="17" spans="1:12" ht="12.75" customHeight="1" x14ac:dyDescent="0.25">
      <c r="A17" s="150">
        <v>34790</v>
      </c>
      <c r="B17" s="151">
        <v>1086.24</v>
      </c>
      <c r="D17" s="20"/>
      <c r="E17" s="11"/>
      <c r="I17" s="13" t="s">
        <v>76</v>
      </c>
      <c r="J17" s="17" t="s">
        <v>77</v>
      </c>
      <c r="L17" s="14" t="s">
        <v>414</v>
      </c>
    </row>
    <row r="18" spans="1:12" ht="12.75" customHeight="1" x14ac:dyDescent="0.25">
      <c r="A18" s="150">
        <v>34820</v>
      </c>
      <c r="B18" s="151">
        <v>1115.24</v>
      </c>
      <c r="D18" s="20"/>
      <c r="E18" s="11"/>
      <c r="I18" s="13" t="s">
        <v>78</v>
      </c>
      <c r="J18" s="17" t="s">
        <v>79</v>
      </c>
      <c r="L18" s="14" t="s">
        <v>415</v>
      </c>
    </row>
    <row r="19" spans="1:12" ht="12.75" customHeight="1" x14ac:dyDescent="0.25">
      <c r="A19" s="150">
        <v>34851</v>
      </c>
      <c r="B19" s="151">
        <v>1140.44</v>
      </c>
      <c r="I19" s="13" t="s">
        <v>80</v>
      </c>
      <c r="J19" s="17" t="s">
        <v>81</v>
      </c>
      <c r="L19" s="14" t="s">
        <v>416</v>
      </c>
    </row>
    <row r="20" spans="1:12" ht="12.75" customHeight="1" x14ac:dyDescent="0.25">
      <c r="A20" s="150">
        <v>34881</v>
      </c>
      <c r="B20" s="151">
        <v>1167.3499999999999</v>
      </c>
      <c r="I20" s="13" t="s">
        <v>82</v>
      </c>
      <c r="J20" s="17" t="s">
        <v>83</v>
      </c>
      <c r="L20" s="14" t="s">
        <v>417</v>
      </c>
    </row>
    <row r="21" spans="1:12" ht="12.75" customHeight="1" x14ac:dyDescent="0.25">
      <c r="A21" s="150">
        <v>34912</v>
      </c>
      <c r="B21" s="151">
        <v>1178.9100000000001</v>
      </c>
      <c r="I21" s="13" t="s">
        <v>84</v>
      </c>
      <c r="J21" s="17" t="s">
        <v>85</v>
      </c>
      <c r="L21" s="14" t="s">
        <v>418</v>
      </c>
    </row>
    <row r="22" spans="1:12" ht="12.75" customHeight="1" x14ac:dyDescent="0.25">
      <c r="A22" s="150">
        <v>34943</v>
      </c>
      <c r="B22" s="151">
        <v>1190.58</v>
      </c>
      <c r="I22" s="13" t="s">
        <v>86</v>
      </c>
      <c r="J22" s="17" t="s">
        <v>87</v>
      </c>
      <c r="L22" s="14" t="s">
        <v>426</v>
      </c>
    </row>
    <row r="23" spans="1:12" ht="12.75" customHeight="1" x14ac:dyDescent="0.25">
      <c r="A23" s="150">
        <v>34973</v>
      </c>
      <c r="B23" s="151">
        <v>1207.3699999999999</v>
      </c>
      <c r="I23" s="13" t="s">
        <v>88</v>
      </c>
      <c r="J23" s="17" t="s">
        <v>89</v>
      </c>
      <c r="L23" s="14" t="s">
        <v>425</v>
      </c>
    </row>
    <row r="24" spans="1:12" ht="12.75" customHeight="1" x14ac:dyDescent="0.25">
      <c r="A24" s="150">
        <v>35004</v>
      </c>
      <c r="B24" s="151">
        <v>1225.1199999999999</v>
      </c>
      <c r="I24" s="13" t="s">
        <v>90</v>
      </c>
      <c r="J24" s="17" t="s">
        <v>91</v>
      </c>
      <c r="L24" s="14" t="s">
        <v>419</v>
      </c>
    </row>
    <row r="25" spans="1:12" ht="12.75" customHeight="1" x14ac:dyDescent="0.25">
      <c r="A25" s="150">
        <v>35034</v>
      </c>
      <c r="B25" s="151">
        <v>1244.23</v>
      </c>
      <c r="I25" s="13" t="s">
        <v>92</v>
      </c>
      <c r="J25" s="17" t="s">
        <v>93</v>
      </c>
      <c r="L25" s="14" t="s">
        <v>420</v>
      </c>
    </row>
    <row r="26" spans="1:12" ht="12.75" customHeight="1" x14ac:dyDescent="0.25">
      <c r="A26" s="150">
        <v>35065</v>
      </c>
      <c r="B26" s="151">
        <v>1260.9000000000001</v>
      </c>
      <c r="I26" s="13" t="s">
        <v>94</v>
      </c>
      <c r="J26" s="17" t="s">
        <v>95</v>
      </c>
      <c r="L26" s="14" t="s">
        <v>421</v>
      </c>
    </row>
    <row r="27" spans="1:12" ht="12.75" customHeight="1" x14ac:dyDescent="0.25">
      <c r="A27" s="150">
        <v>35096</v>
      </c>
      <c r="B27" s="151">
        <v>1273.8900000000001</v>
      </c>
      <c r="I27" s="13" t="s">
        <v>96</v>
      </c>
      <c r="J27" s="17" t="s">
        <v>97</v>
      </c>
      <c r="L27" s="14" t="s">
        <v>422</v>
      </c>
    </row>
    <row r="28" spans="1:12" ht="15" x14ac:dyDescent="0.25">
      <c r="A28" s="150">
        <v>35125</v>
      </c>
      <c r="B28" s="151">
        <v>1278.3499999999999</v>
      </c>
      <c r="I28" s="13" t="s">
        <v>98</v>
      </c>
      <c r="J28" s="17" t="s">
        <v>99</v>
      </c>
      <c r="L28" s="14" t="s">
        <v>423</v>
      </c>
    </row>
    <row r="29" spans="1:12" ht="15" x14ac:dyDescent="0.25">
      <c r="A29" s="150">
        <v>35156</v>
      </c>
      <c r="B29" s="151">
        <v>1294.46</v>
      </c>
      <c r="I29" s="13" t="s">
        <v>100</v>
      </c>
      <c r="J29" s="17" t="s">
        <v>101</v>
      </c>
      <c r="L29" s="14" t="s">
        <v>424</v>
      </c>
    </row>
    <row r="30" spans="1:12" ht="15" x14ac:dyDescent="0.25">
      <c r="A30" s="150">
        <v>35186</v>
      </c>
      <c r="B30" s="151">
        <v>1310.25</v>
      </c>
      <c r="I30" s="13" t="s">
        <v>102</v>
      </c>
      <c r="J30" s="17" t="s">
        <v>103</v>
      </c>
      <c r="L30" s="14"/>
    </row>
    <row r="31" spans="1:12" ht="15" x14ac:dyDescent="0.25">
      <c r="A31" s="150">
        <v>35217</v>
      </c>
      <c r="B31" s="151">
        <v>1325.84</v>
      </c>
      <c r="I31" s="13" t="s">
        <v>104</v>
      </c>
      <c r="J31" s="17" t="s">
        <v>105</v>
      </c>
      <c r="L31" s="14"/>
    </row>
    <row r="32" spans="1:12" ht="15" x14ac:dyDescent="0.25">
      <c r="A32" s="150">
        <v>35247</v>
      </c>
      <c r="B32" s="151">
        <v>1340.56</v>
      </c>
      <c r="I32" s="13" t="s">
        <v>106</v>
      </c>
      <c r="J32" s="17" t="s">
        <v>107</v>
      </c>
      <c r="L32" s="14"/>
    </row>
    <row r="33" spans="1:12" ht="15" x14ac:dyDescent="0.25">
      <c r="A33" s="150">
        <v>35278</v>
      </c>
      <c r="B33" s="151">
        <v>1346.46</v>
      </c>
      <c r="I33" s="13" t="s">
        <v>108</v>
      </c>
      <c r="J33" s="17" t="s">
        <v>109</v>
      </c>
      <c r="L33" s="14"/>
    </row>
    <row r="34" spans="1:12" ht="15" x14ac:dyDescent="0.25">
      <c r="A34" s="150">
        <v>35309</v>
      </c>
      <c r="B34" s="151">
        <v>1348.48</v>
      </c>
      <c r="I34" s="13" t="s">
        <v>110</v>
      </c>
      <c r="J34" s="17" t="s">
        <v>111</v>
      </c>
      <c r="L34" s="14"/>
    </row>
    <row r="35" spans="1:12" ht="15" x14ac:dyDescent="0.25">
      <c r="A35" s="150">
        <v>35339</v>
      </c>
      <c r="B35" s="151">
        <v>1352.53</v>
      </c>
      <c r="I35" s="13" t="s">
        <v>112</v>
      </c>
      <c r="J35" s="17" t="s">
        <v>113</v>
      </c>
    </row>
    <row r="36" spans="1:12" ht="15" x14ac:dyDescent="0.25">
      <c r="A36" s="150">
        <v>35370</v>
      </c>
      <c r="B36" s="151">
        <v>1356.86</v>
      </c>
      <c r="I36" s="13" t="s">
        <v>114</v>
      </c>
      <c r="J36" s="17" t="s">
        <v>115</v>
      </c>
    </row>
    <row r="37" spans="1:12" ht="15" x14ac:dyDescent="0.25">
      <c r="A37" s="150">
        <v>35400</v>
      </c>
      <c r="B37" s="151">
        <v>1363.24</v>
      </c>
      <c r="I37" s="13" t="s">
        <v>116</v>
      </c>
      <c r="J37" s="17" t="s">
        <v>117</v>
      </c>
    </row>
    <row r="38" spans="1:12" ht="15" x14ac:dyDescent="0.25">
      <c r="A38" s="150">
        <v>35431</v>
      </c>
      <c r="B38" s="151">
        <v>1379.33</v>
      </c>
      <c r="I38" s="13" t="s">
        <v>118</v>
      </c>
      <c r="J38" s="17" t="s">
        <v>119</v>
      </c>
    </row>
    <row r="39" spans="1:12" ht="15" x14ac:dyDescent="0.25">
      <c r="A39" s="150">
        <v>35462</v>
      </c>
      <c r="B39" s="151">
        <v>1386.23</v>
      </c>
      <c r="I39" s="13" t="s">
        <v>120</v>
      </c>
      <c r="J39" s="17" t="s">
        <v>121</v>
      </c>
    </row>
    <row r="40" spans="1:12" ht="15" x14ac:dyDescent="0.25">
      <c r="A40" s="150">
        <v>35490</v>
      </c>
      <c r="B40" s="151">
        <v>1393.3</v>
      </c>
      <c r="I40" s="13" t="s">
        <v>122</v>
      </c>
      <c r="J40" s="17" t="s">
        <v>123</v>
      </c>
    </row>
    <row r="41" spans="1:12" ht="15" x14ac:dyDescent="0.25">
      <c r="A41" s="150">
        <v>35521</v>
      </c>
      <c r="B41" s="151">
        <v>1405.56</v>
      </c>
      <c r="I41" s="13" t="s">
        <v>124</v>
      </c>
      <c r="J41" s="17" t="s">
        <v>125</v>
      </c>
    </row>
    <row r="42" spans="1:12" ht="15" x14ac:dyDescent="0.25">
      <c r="A42" s="150">
        <v>35551</v>
      </c>
      <c r="B42" s="151">
        <v>1411.32</v>
      </c>
      <c r="I42" s="13" t="s">
        <v>126</v>
      </c>
      <c r="J42" s="17" t="s">
        <v>127</v>
      </c>
    </row>
    <row r="43" spans="1:12" ht="15" x14ac:dyDescent="0.25">
      <c r="A43" s="150">
        <v>35582</v>
      </c>
      <c r="B43" s="151">
        <v>1418.94</v>
      </c>
      <c r="I43" s="13" t="s">
        <v>128</v>
      </c>
      <c r="J43" s="17" t="s">
        <v>129</v>
      </c>
    </row>
    <row r="44" spans="1:12" ht="15" x14ac:dyDescent="0.25">
      <c r="A44" s="150">
        <v>35643</v>
      </c>
      <c r="B44" s="151">
        <v>1421.78</v>
      </c>
      <c r="I44" s="13" t="s">
        <v>130</v>
      </c>
      <c r="J44" s="17" t="s">
        <v>131</v>
      </c>
    </row>
    <row r="45" spans="1:12" ht="15" x14ac:dyDescent="0.25">
      <c r="A45" s="150">
        <v>35612</v>
      </c>
      <c r="B45" s="151">
        <v>1422.06</v>
      </c>
      <c r="I45" s="13" t="s">
        <v>132</v>
      </c>
      <c r="J45" s="17" t="s">
        <v>133</v>
      </c>
    </row>
    <row r="46" spans="1:12" ht="15" x14ac:dyDescent="0.25">
      <c r="A46" s="150">
        <v>35674</v>
      </c>
      <c r="B46" s="151">
        <v>1422.63</v>
      </c>
      <c r="I46" s="13" t="s">
        <v>134</v>
      </c>
      <c r="J46" s="17" t="s">
        <v>135</v>
      </c>
    </row>
    <row r="47" spans="1:12" ht="15" x14ac:dyDescent="0.25">
      <c r="A47" s="150">
        <v>35704</v>
      </c>
      <c r="B47" s="151">
        <v>1425.9</v>
      </c>
      <c r="I47" s="13" t="s">
        <v>136</v>
      </c>
      <c r="J47" s="17" t="s">
        <v>137</v>
      </c>
    </row>
    <row r="48" spans="1:12" ht="15" x14ac:dyDescent="0.25">
      <c r="A48" s="150">
        <v>35735</v>
      </c>
      <c r="B48" s="151">
        <v>1428.32</v>
      </c>
      <c r="I48" s="13" t="s">
        <v>138</v>
      </c>
      <c r="J48" s="17" t="s">
        <v>139</v>
      </c>
    </row>
    <row r="49" spans="1:10" ht="15" x14ac:dyDescent="0.25">
      <c r="A49" s="150">
        <v>35765</v>
      </c>
      <c r="B49" s="151">
        <v>1434.46</v>
      </c>
      <c r="I49" s="13" t="s">
        <v>140</v>
      </c>
      <c r="J49" s="17" t="s">
        <v>141</v>
      </c>
    </row>
    <row r="50" spans="1:10" ht="15" x14ac:dyDescent="0.25">
      <c r="A50" s="150">
        <v>35796</v>
      </c>
      <c r="B50" s="151">
        <v>1444.64</v>
      </c>
      <c r="I50" s="13" t="s">
        <v>142</v>
      </c>
      <c r="J50" s="17" t="s">
        <v>143</v>
      </c>
    </row>
    <row r="51" spans="1:10" ht="15" x14ac:dyDescent="0.25">
      <c r="A51" s="150">
        <v>35827</v>
      </c>
      <c r="B51" s="151">
        <v>1451.29</v>
      </c>
      <c r="I51" s="13" t="s">
        <v>144</v>
      </c>
      <c r="J51" s="17" t="s">
        <v>145</v>
      </c>
    </row>
    <row r="52" spans="1:10" ht="15" x14ac:dyDescent="0.25">
      <c r="A52" s="150">
        <v>36100</v>
      </c>
      <c r="B52" s="151">
        <v>1453.4</v>
      </c>
      <c r="I52" s="13" t="s">
        <v>146</v>
      </c>
      <c r="J52" s="17" t="s">
        <v>147</v>
      </c>
    </row>
    <row r="53" spans="1:10" ht="15" x14ac:dyDescent="0.25">
      <c r="A53" s="150">
        <v>36039</v>
      </c>
      <c r="B53" s="151">
        <v>1454.86</v>
      </c>
      <c r="I53" s="13" t="s">
        <v>148</v>
      </c>
      <c r="J53" s="17" t="s">
        <v>149</v>
      </c>
    </row>
    <row r="54" spans="1:10" ht="15" x14ac:dyDescent="0.25">
      <c r="A54" s="150">
        <v>36069</v>
      </c>
      <c r="B54" s="151">
        <v>1455.15</v>
      </c>
      <c r="I54" s="13" t="s">
        <v>150</v>
      </c>
      <c r="J54" s="17" t="s">
        <v>151</v>
      </c>
    </row>
    <row r="55" spans="1:10" ht="15" x14ac:dyDescent="0.25">
      <c r="A55" s="150">
        <v>35855</v>
      </c>
      <c r="B55" s="151">
        <v>1456.22</v>
      </c>
      <c r="I55" s="13" t="s">
        <v>152</v>
      </c>
      <c r="J55" s="17" t="s">
        <v>153</v>
      </c>
    </row>
    <row r="56" spans="1:10" ht="15" x14ac:dyDescent="0.25">
      <c r="A56" s="150">
        <v>36008</v>
      </c>
      <c r="B56" s="151">
        <v>1458.07</v>
      </c>
      <c r="I56" s="13" t="s">
        <v>154</v>
      </c>
      <c r="J56" s="17" t="s">
        <v>155</v>
      </c>
    </row>
    <row r="57" spans="1:10" ht="15" x14ac:dyDescent="0.25">
      <c r="A57" s="150">
        <v>36130</v>
      </c>
      <c r="B57" s="151">
        <v>1458.2</v>
      </c>
      <c r="I57" s="13" t="s">
        <v>156</v>
      </c>
      <c r="J57" s="17" t="s">
        <v>157</v>
      </c>
    </row>
    <row r="58" spans="1:10" ht="15" x14ac:dyDescent="0.25">
      <c r="A58" s="150">
        <v>35886</v>
      </c>
      <c r="B58" s="151">
        <v>1459.71</v>
      </c>
      <c r="I58" s="13" t="s">
        <v>158</v>
      </c>
      <c r="J58" s="17" t="s">
        <v>159</v>
      </c>
    </row>
    <row r="59" spans="1:10" ht="15" x14ac:dyDescent="0.25">
      <c r="A59" s="150">
        <v>35977</v>
      </c>
      <c r="B59" s="151">
        <v>1465.54</v>
      </c>
      <c r="I59" s="13" t="s">
        <v>160</v>
      </c>
      <c r="J59" s="17" t="s">
        <v>161</v>
      </c>
    </row>
    <row r="60" spans="1:10" ht="15" x14ac:dyDescent="0.25">
      <c r="A60" s="150">
        <v>35916</v>
      </c>
      <c r="B60" s="151">
        <v>1467.01</v>
      </c>
      <c r="I60" s="13" t="s">
        <v>162</v>
      </c>
      <c r="J60" s="17" t="s">
        <v>163</v>
      </c>
    </row>
    <row r="61" spans="1:10" ht="15" x14ac:dyDescent="0.25">
      <c r="A61" s="150">
        <v>35947</v>
      </c>
      <c r="B61" s="151">
        <v>1467.3</v>
      </c>
      <c r="I61" s="13" t="s">
        <v>164</v>
      </c>
      <c r="J61" s="17" t="s">
        <v>165</v>
      </c>
    </row>
    <row r="62" spans="1:10" ht="15" x14ac:dyDescent="0.25">
      <c r="A62" s="150">
        <v>36161</v>
      </c>
      <c r="B62" s="151">
        <v>1468.41</v>
      </c>
      <c r="I62" s="13" t="s">
        <v>166</v>
      </c>
      <c r="J62" s="17" t="s">
        <v>167</v>
      </c>
    </row>
    <row r="63" spans="1:10" ht="15" x14ac:dyDescent="0.25">
      <c r="A63" s="150">
        <v>36192</v>
      </c>
      <c r="B63" s="151">
        <v>1483.83</v>
      </c>
      <c r="I63" s="13" t="s">
        <v>168</v>
      </c>
      <c r="J63" s="17" t="s">
        <v>169</v>
      </c>
    </row>
    <row r="64" spans="1:10" ht="15" x14ac:dyDescent="0.25">
      <c r="A64" s="150">
        <v>36220</v>
      </c>
      <c r="B64" s="151">
        <v>1500.15</v>
      </c>
      <c r="I64" s="13" t="s">
        <v>170</v>
      </c>
      <c r="J64" s="17" t="s">
        <v>171</v>
      </c>
    </row>
    <row r="65" spans="1:10" ht="15" x14ac:dyDescent="0.25">
      <c r="A65" s="150">
        <v>36251</v>
      </c>
      <c r="B65" s="151">
        <v>1508.55</v>
      </c>
      <c r="I65" s="13" t="s">
        <v>172</v>
      </c>
      <c r="J65" s="17" t="s">
        <v>173</v>
      </c>
    </row>
    <row r="66" spans="1:10" ht="15" x14ac:dyDescent="0.25">
      <c r="A66" s="150">
        <v>36281</v>
      </c>
      <c r="B66" s="151">
        <v>1513.08</v>
      </c>
      <c r="I66" s="13" t="s">
        <v>174</v>
      </c>
      <c r="J66" s="17" t="s">
        <v>173</v>
      </c>
    </row>
    <row r="67" spans="1:10" ht="15" x14ac:dyDescent="0.25">
      <c r="A67" s="150">
        <v>36312</v>
      </c>
      <c r="B67" s="151">
        <v>1515.95</v>
      </c>
      <c r="I67" s="13" t="s">
        <v>175</v>
      </c>
      <c r="J67" s="17" t="s">
        <v>176</v>
      </c>
    </row>
    <row r="68" spans="1:10" ht="15" x14ac:dyDescent="0.25">
      <c r="A68" s="150">
        <v>36342</v>
      </c>
      <c r="B68" s="151">
        <v>1532.47</v>
      </c>
      <c r="I68" s="13" t="s">
        <v>177</v>
      </c>
      <c r="J68" s="17" t="s">
        <v>178</v>
      </c>
    </row>
    <row r="69" spans="1:10" ht="15" x14ac:dyDescent="0.25">
      <c r="A69" s="150">
        <v>36373</v>
      </c>
      <c r="B69" s="151">
        <v>1541.05</v>
      </c>
      <c r="I69" s="13" t="s">
        <v>179</v>
      </c>
      <c r="J69" s="17" t="s">
        <v>180</v>
      </c>
    </row>
    <row r="70" spans="1:10" ht="15" x14ac:dyDescent="0.25">
      <c r="A70" s="150">
        <v>36404</v>
      </c>
      <c r="B70" s="151">
        <v>1545.83</v>
      </c>
      <c r="I70" s="13" t="s">
        <v>181</v>
      </c>
      <c r="J70" s="17" t="s">
        <v>182</v>
      </c>
    </row>
    <row r="71" spans="1:10" ht="15" x14ac:dyDescent="0.25">
      <c r="A71" s="150">
        <v>36434</v>
      </c>
      <c r="B71" s="151">
        <v>1564.23</v>
      </c>
      <c r="I71" s="13" t="s">
        <v>183</v>
      </c>
      <c r="J71" s="17" t="s">
        <v>184</v>
      </c>
    </row>
    <row r="72" spans="1:10" ht="15" x14ac:dyDescent="0.25">
      <c r="A72" s="150">
        <v>36465</v>
      </c>
      <c r="B72" s="151">
        <v>1579.09</v>
      </c>
      <c r="I72" s="13" t="s">
        <v>185</v>
      </c>
      <c r="J72" s="17" t="s">
        <v>186</v>
      </c>
    </row>
    <row r="73" spans="1:10" ht="15" x14ac:dyDescent="0.25">
      <c r="A73" s="150">
        <v>36495</v>
      </c>
      <c r="B73" s="151">
        <v>1588.56</v>
      </c>
      <c r="I73" s="13" t="s">
        <v>187</v>
      </c>
      <c r="J73" s="17" t="s">
        <v>188</v>
      </c>
    </row>
    <row r="74" spans="1:10" ht="15" x14ac:dyDescent="0.25">
      <c r="A74" s="150">
        <v>36526</v>
      </c>
      <c r="B74" s="151">
        <v>1598.41</v>
      </c>
      <c r="I74" s="13" t="s">
        <v>189</v>
      </c>
      <c r="J74" s="17" t="s">
        <v>188</v>
      </c>
    </row>
    <row r="75" spans="1:10" ht="15" x14ac:dyDescent="0.25">
      <c r="A75" s="150">
        <v>36557</v>
      </c>
      <c r="B75" s="151">
        <v>1600.49</v>
      </c>
      <c r="I75" s="13" t="s">
        <v>190</v>
      </c>
      <c r="J75" s="17" t="s">
        <v>191</v>
      </c>
    </row>
    <row r="76" spans="1:10" ht="15" x14ac:dyDescent="0.25">
      <c r="A76" s="150">
        <v>36586</v>
      </c>
      <c r="B76" s="151">
        <v>1604.01</v>
      </c>
      <c r="I76" s="13" t="s">
        <v>192</v>
      </c>
      <c r="J76" s="17" t="s">
        <v>191</v>
      </c>
    </row>
    <row r="77" spans="1:10" ht="15" x14ac:dyDescent="0.25">
      <c r="A77" s="150">
        <v>36617</v>
      </c>
      <c r="B77" s="151">
        <v>1610.75</v>
      </c>
      <c r="I77" s="13" t="s">
        <v>193</v>
      </c>
      <c r="J77" s="17" t="s">
        <v>194</v>
      </c>
    </row>
    <row r="78" spans="1:10" ht="15" x14ac:dyDescent="0.25">
      <c r="A78" s="150">
        <v>36647</v>
      </c>
      <c r="B78" s="151">
        <v>1610.91</v>
      </c>
      <c r="I78" s="13" t="s">
        <v>195</v>
      </c>
      <c r="J78" s="17" t="s">
        <v>196</v>
      </c>
    </row>
    <row r="79" spans="1:10" ht="15" x14ac:dyDescent="0.25">
      <c r="A79" s="150">
        <v>36678</v>
      </c>
      <c r="B79" s="151">
        <v>1614.62</v>
      </c>
      <c r="I79" s="13" t="s">
        <v>197</v>
      </c>
      <c r="J79" s="17" t="s">
        <v>196</v>
      </c>
    </row>
    <row r="80" spans="1:10" ht="15" x14ac:dyDescent="0.25">
      <c r="A80" s="150">
        <v>36708</v>
      </c>
      <c r="B80" s="151">
        <v>1640.62</v>
      </c>
      <c r="I80" s="13" t="s">
        <v>198</v>
      </c>
      <c r="J80" s="17" t="s">
        <v>199</v>
      </c>
    </row>
    <row r="81" spans="1:10" ht="15" x14ac:dyDescent="0.25">
      <c r="A81" s="150">
        <v>36739</v>
      </c>
      <c r="B81" s="151">
        <v>1662.11</v>
      </c>
      <c r="I81" s="13" t="s">
        <v>200</v>
      </c>
      <c r="J81" s="17" t="s">
        <v>201</v>
      </c>
    </row>
    <row r="82" spans="1:10" ht="15" x14ac:dyDescent="0.25">
      <c r="A82" s="150">
        <v>36770</v>
      </c>
      <c r="B82" s="151">
        <v>1665.93</v>
      </c>
      <c r="I82" s="13" t="s">
        <v>202</v>
      </c>
      <c r="J82" s="17" t="s">
        <v>203</v>
      </c>
    </row>
    <row r="83" spans="1:10" ht="15" x14ac:dyDescent="0.25">
      <c r="A83" s="150">
        <v>36800</v>
      </c>
      <c r="B83" s="151">
        <v>1668.26</v>
      </c>
      <c r="I83" s="13" t="s">
        <v>204</v>
      </c>
      <c r="J83" s="17" t="s">
        <v>205</v>
      </c>
    </row>
    <row r="84" spans="1:10" ht="15" x14ac:dyDescent="0.25">
      <c r="A84" s="150">
        <v>36831</v>
      </c>
      <c r="B84" s="151">
        <v>1673.6</v>
      </c>
      <c r="I84" s="13" t="s">
        <v>206</v>
      </c>
      <c r="J84" s="17" t="s">
        <v>207</v>
      </c>
    </row>
    <row r="85" spans="1:10" ht="15" x14ac:dyDescent="0.25">
      <c r="A85" s="150">
        <v>36861</v>
      </c>
      <c r="B85" s="151">
        <v>1683.47</v>
      </c>
      <c r="I85" s="13" t="s">
        <v>208</v>
      </c>
      <c r="J85" s="17" t="s">
        <v>209</v>
      </c>
    </row>
    <row r="86" spans="1:10" ht="15" x14ac:dyDescent="0.25">
      <c r="A86" s="150">
        <v>36892</v>
      </c>
      <c r="B86" s="151">
        <v>1693.07</v>
      </c>
      <c r="I86" s="13" t="s">
        <v>210</v>
      </c>
      <c r="J86" s="17" t="s">
        <v>211</v>
      </c>
    </row>
    <row r="87" spans="1:10" ht="15" x14ac:dyDescent="0.25">
      <c r="A87" s="150">
        <v>36923</v>
      </c>
      <c r="B87" s="151">
        <v>1700.86</v>
      </c>
      <c r="I87" s="13" t="s">
        <v>212</v>
      </c>
      <c r="J87" s="17" t="s">
        <v>213</v>
      </c>
    </row>
    <row r="88" spans="1:10" ht="15" x14ac:dyDescent="0.25">
      <c r="A88" s="150">
        <v>36951</v>
      </c>
      <c r="B88" s="151">
        <v>1707.32</v>
      </c>
      <c r="I88" s="13" t="s">
        <v>214</v>
      </c>
      <c r="J88" s="17" t="s">
        <v>215</v>
      </c>
    </row>
    <row r="89" spans="1:10" ht="15" x14ac:dyDescent="0.25">
      <c r="A89" s="150">
        <v>36982</v>
      </c>
      <c r="B89" s="151">
        <v>1717.22</v>
      </c>
      <c r="I89" s="13" t="s">
        <v>216</v>
      </c>
      <c r="J89" s="17" t="s">
        <v>217</v>
      </c>
    </row>
    <row r="90" spans="1:10" ht="15" x14ac:dyDescent="0.25">
      <c r="A90" s="150">
        <v>37012</v>
      </c>
      <c r="B90" s="151">
        <v>1724.26</v>
      </c>
      <c r="I90" s="13" t="s">
        <v>218</v>
      </c>
      <c r="J90" s="17" t="s">
        <v>219</v>
      </c>
    </row>
    <row r="91" spans="1:10" ht="15" x14ac:dyDescent="0.25">
      <c r="A91" s="150">
        <v>37043</v>
      </c>
      <c r="B91" s="151">
        <v>1733.23</v>
      </c>
      <c r="I91" s="13" t="s">
        <v>220</v>
      </c>
      <c r="J91" s="17" t="s">
        <v>221</v>
      </c>
    </row>
    <row r="92" spans="1:10" ht="15" x14ac:dyDescent="0.25">
      <c r="A92" s="150">
        <v>37073</v>
      </c>
      <c r="B92" s="151">
        <v>1756.28</v>
      </c>
      <c r="I92" s="13" t="s">
        <v>222</v>
      </c>
      <c r="J92" s="17" t="s">
        <v>223</v>
      </c>
    </row>
    <row r="93" spans="1:10" ht="15" x14ac:dyDescent="0.25">
      <c r="A93" s="150">
        <v>37104</v>
      </c>
      <c r="B93" s="151">
        <v>1768.57</v>
      </c>
      <c r="I93" s="13" t="s">
        <v>224</v>
      </c>
      <c r="J93" s="17" t="s">
        <v>225</v>
      </c>
    </row>
    <row r="94" spans="1:10" ht="15" x14ac:dyDescent="0.25">
      <c r="A94" s="150">
        <v>37135</v>
      </c>
      <c r="B94" s="151">
        <v>1773.52</v>
      </c>
      <c r="I94" s="13" t="s">
        <v>226</v>
      </c>
      <c r="J94" s="17" t="s">
        <v>227</v>
      </c>
    </row>
    <row r="95" spans="1:10" ht="15" x14ac:dyDescent="0.25">
      <c r="A95" s="150">
        <v>37165</v>
      </c>
      <c r="B95" s="151">
        <v>1788.24</v>
      </c>
      <c r="I95" s="13" t="s">
        <v>228</v>
      </c>
      <c r="J95" s="17" t="s">
        <v>229</v>
      </c>
    </row>
    <row r="96" spans="1:10" ht="15" x14ac:dyDescent="0.25">
      <c r="A96" s="150">
        <v>37196</v>
      </c>
      <c r="B96" s="151">
        <v>1800.94</v>
      </c>
      <c r="I96" s="13" t="s">
        <v>230</v>
      </c>
      <c r="J96" s="17" t="s">
        <v>231</v>
      </c>
    </row>
    <row r="97" spans="1:10" ht="15" x14ac:dyDescent="0.25">
      <c r="A97" s="150">
        <v>37226</v>
      </c>
      <c r="B97" s="151">
        <v>1812.65</v>
      </c>
      <c r="I97" s="13" t="s">
        <v>232</v>
      </c>
      <c r="J97" s="17" t="s">
        <v>233</v>
      </c>
    </row>
    <row r="98" spans="1:10" ht="15" x14ac:dyDescent="0.25">
      <c r="A98" s="150">
        <v>37257</v>
      </c>
      <c r="B98" s="151">
        <v>1822.08</v>
      </c>
      <c r="I98" s="13" t="s">
        <v>234</v>
      </c>
      <c r="J98" s="17" t="s">
        <v>235</v>
      </c>
    </row>
    <row r="99" spans="1:10" ht="15" x14ac:dyDescent="0.25">
      <c r="A99" s="150">
        <v>37288</v>
      </c>
      <c r="B99" s="151">
        <v>1828.64</v>
      </c>
      <c r="I99" s="13" t="s">
        <v>236</v>
      </c>
      <c r="J99" s="17" t="s">
        <v>237</v>
      </c>
    </row>
    <row r="100" spans="1:10" ht="15" x14ac:dyDescent="0.25">
      <c r="A100" s="150">
        <v>37316</v>
      </c>
      <c r="B100" s="151">
        <v>1839.61</v>
      </c>
      <c r="I100" s="13" t="s">
        <v>238</v>
      </c>
      <c r="J100" s="17" t="s">
        <v>239</v>
      </c>
    </row>
    <row r="101" spans="1:10" ht="15" x14ac:dyDescent="0.25">
      <c r="A101" s="150">
        <v>37347</v>
      </c>
      <c r="B101" s="151">
        <v>1854.33</v>
      </c>
      <c r="I101" s="13" t="s">
        <v>240</v>
      </c>
      <c r="J101" s="17" t="s">
        <v>241</v>
      </c>
    </row>
    <row r="102" spans="1:10" ht="15" x14ac:dyDescent="0.25">
      <c r="A102" s="150">
        <v>37377</v>
      </c>
      <c r="B102" s="151">
        <v>1858.22</v>
      </c>
      <c r="I102" s="13" t="s">
        <v>242</v>
      </c>
      <c r="J102" s="17" t="s">
        <v>243</v>
      </c>
    </row>
    <row r="103" spans="1:10" ht="15" x14ac:dyDescent="0.25">
      <c r="A103" s="150">
        <v>37408</v>
      </c>
      <c r="B103" s="151">
        <v>1866.02</v>
      </c>
      <c r="I103" s="13" t="s">
        <v>244</v>
      </c>
      <c r="J103" s="17" t="s">
        <v>245</v>
      </c>
    </row>
    <row r="104" spans="1:10" ht="15" x14ac:dyDescent="0.25">
      <c r="A104" s="150">
        <v>37438</v>
      </c>
      <c r="B104" s="151">
        <v>1888.23</v>
      </c>
      <c r="I104" s="13" t="s">
        <v>246</v>
      </c>
      <c r="J104" s="17" t="s">
        <v>247</v>
      </c>
    </row>
    <row r="105" spans="1:10" ht="15" x14ac:dyDescent="0.25">
      <c r="A105" s="150">
        <v>37469</v>
      </c>
      <c r="B105" s="151">
        <v>1900.5</v>
      </c>
      <c r="I105" s="13" t="s">
        <v>248</v>
      </c>
      <c r="J105" s="17" t="s">
        <v>249</v>
      </c>
    </row>
    <row r="106" spans="1:10" ht="15" x14ac:dyDescent="0.25">
      <c r="A106" s="150">
        <v>37500</v>
      </c>
      <c r="B106" s="151">
        <v>1914.18</v>
      </c>
      <c r="I106" s="13" t="s">
        <v>250</v>
      </c>
      <c r="J106" s="17" t="s">
        <v>251</v>
      </c>
    </row>
    <row r="107" spans="1:10" ht="15" x14ac:dyDescent="0.25">
      <c r="A107" s="150">
        <v>37530</v>
      </c>
      <c r="B107" s="151">
        <v>1939.26</v>
      </c>
      <c r="I107" s="13" t="s">
        <v>252</v>
      </c>
      <c r="J107" s="17" t="s">
        <v>253</v>
      </c>
    </row>
    <row r="108" spans="1:10" ht="15" x14ac:dyDescent="0.25">
      <c r="A108" s="150">
        <v>37561</v>
      </c>
      <c r="B108" s="151">
        <v>1997.83</v>
      </c>
      <c r="I108" s="13" t="s">
        <v>254</v>
      </c>
      <c r="J108" s="17" t="s">
        <v>255</v>
      </c>
    </row>
    <row r="109" spans="1:10" ht="15" x14ac:dyDescent="0.25">
      <c r="A109" s="150">
        <v>37591</v>
      </c>
      <c r="B109" s="151">
        <v>2039.78</v>
      </c>
      <c r="I109" s="13" t="s">
        <v>256</v>
      </c>
      <c r="J109" s="17" t="s">
        <v>257</v>
      </c>
    </row>
    <row r="110" spans="1:10" ht="15" x14ac:dyDescent="0.25">
      <c r="A110" s="150">
        <v>37622</v>
      </c>
      <c r="B110" s="151">
        <v>2085.6799999999998</v>
      </c>
      <c r="I110" s="13" t="s">
        <v>258</v>
      </c>
      <c r="J110" s="17" t="s">
        <v>259</v>
      </c>
    </row>
    <row r="111" spans="1:10" ht="15" x14ac:dyDescent="0.25">
      <c r="A111" s="150">
        <v>37653</v>
      </c>
      <c r="B111" s="151">
        <v>2118.4299999999998</v>
      </c>
      <c r="I111" s="13" t="s">
        <v>260</v>
      </c>
      <c r="J111" s="17" t="s">
        <v>261</v>
      </c>
    </row>
    <row r="112" spans="1:10" ht="15" x14ac:dyDescent="0.25">
      <c r="A112" s="150">
        <v>37681</v>
      </c>
      <c r="B112" s="151">
        <v>2144.4899999999998</v>
      </c>
      <c r="I112" s="13" t="s">
        <v>262</v>
      </c>
      <c r="J112" s="17" t="s">
        <v>263</v>
      </c>
    </row>
    <row r="113" spans="1:10" ht="15" x14ac:dyDescent="0.25">
      <c r="A113" s="150">
        <v>37712</v>
      </c>
      <c r="B113" s="151">
        <v>2165.29</v>
      </c>
      <c r="I113" s="13" t="s">
        <v>264</v>
      </c>
      <c r="J113" s="17" t="s">
        <v>265</v>
      </c>
    </row>
    <row r="114" spans="1:10" ht="15" x14ac:dyDescent="0.25">
      <c r="A114" s="150">
        <v>37773</v>
      </c>
      <c r="B114" s="151">
        <v>2175.23</v>
      </c>
      <c r="I114" s="13" t="s">
        <v>266</v>
      </c>
      <c r="J114" s="17" t="s">
        <v>267</v>
      </c>
    </row>
    <row r="115" spans="1:10" ht="15" x14ac:dyDescent="0.25">
      <c r="A115" s="150">
        <v>37742</v>
      </c>
      <c r="B115" s="151">
        <v>2178.5</v>
      </c>
      <c r="I115" s="13" t="s">
        <v>268</v>
      </c>
      <c r="J115" s="17" t="s">
        <v>269</v>
      </c>
    </row>
    <row r="116" spans="1:10" ht="15" x14ac:dyDescent="0.25">
      <c r="A116" s="150">
        <v>37803</v>
      </c>
      <c r="B116" s="151">
        <v>2179.58</v>
      </c>
      <c r="I116" s="13" t="s">
        <v>270</v>
      </c>
      <c r="J116" s="17" t="s">
        <v>271</v>
      </c>
    </row>
    <row r="117" spans="1:10" ht="15" x14ac:dyDescent="0.25">
      <c r="A117" s="150">
        <v>37834</v>
      </c>
      <c r="B117" s="151">
        <v>2186.9899999999998</v>
      </c>
      <c r="I117" s="13" t="s">
        <v>272</v>
      </c>
      <c r="J117" s="17" t="s">
        <v>273</v>
      </c>
    </row>
    <row r="118" spans="1:10" ht="15" x14ac:dyDescent="0.25">
      <c r="A118" s="150">
        <v>37865</v>
      </c>
      <c r="B118" s="151">
        <v>2204.0500000000002</v>
      </c>
      <c r="I118" s="13" t="s">
        <v>274</v>
      </c>
      <c r="J118" s="17" t="s">
        <v>275</v>
      </c>
    </row>
    <row r="119" spans="1:10" ht="15" x14ac:dyDescent="0.25">
      <c r="A119" s="150">
        <v>37895</v>
      </c>
      <c r="B119" s="151">
        <v>2210.44</v>
      </c>
      <c r="I119" s="13" t="s">
        <v>276</v>
      </c>
      <c r="J119" s="17" t="s">
        <v>277</v>
      </c>
    </row>
    <row r="120" spans="1:10" ht="15" x14ac:dyDescent="0.25">
      <c r="A120" s="150">
        <v>37926</v>
      </c>
      <c r="B120" s="151">
        <v>2217.96</v>
      </c>
      <c r="I120" s="13" t="s">
        <v>278</v>
      </c>
      <c r="J120" s="17" t="s">
        <v>279</v>
      </c>
    </row>
    <row r="121" spans="1:10" ht="15" x14ac:dyDescent="0.25">
      <c r="A121" s="150">
        <v>37956</v>
      </c>
      <c r="B121" s="151">
        <v>2229.4899999999998</v>
      </c>
      <c r="I121" s="13" t="s">
        <v>280</v>
      </c>
      <c r="J121" s="17" t="s">
        <v>281</v>
      </c>
    </row>
    <row r="122" spans="1:10" ht="15" x14ac:dyDescent="0.25">
      <c r="A122" s="150">
        <v>37987</v>
      </c>
      <c r="B122" s="151">
        <v>2246.4299999999998</v>
      </c>
      <c r="I122" s="13" t="s">
        <v>282</v>
      </c>
      <c r="J122" s="17" t="s">
        <v>283</v>
      </c>
    </row>
    <row r="123" spans="1:10" ht="15" x14ac:dyDescent="0.25">
      <c r="A123" s="150">
        <v>38018</v>
      </c>
      <c r="B123" s="151">
        <v>2260.13</v>
      </c>
      <c r="I123" s="13" t="s">
        <v>284</v>
      </c>
      <c r="J123" s="17" t="s">
        <v>285</v>
      </c>
    </row>
    <row r="124" spans="1:10" ht="15" x14ac:dyDescent="0.25">
      <c r="A124" s="150">
        <v>38047</v>
      </c>
      <c r="B124" s="151">
        <v>2270.75</v>
      </c>
      <c r="I124" s="13" t="s">
        <v>286</v>
      </c>
      <c r="J124" s="17" t="s">
        <v>287</v>
      </c>
    </row>
    <row r="125" spans="1:10" ht="15" x14ac:dyDescent="0.25">
      <c r="A125" s="150">
        <v>38078</v>
      </c>
      <c r="B125" s="151">
        <v>2279.15</v>
      </c>
      <c r="I125" s="13" t="s">
        <v>288</v>
      </c>
      <c r="J125" s="17" t="s">
        <v>289</v>
      </c>
    </row>
    <row r="126" spans="1:10" ht="15" x14ac:dyDescent="0.25">
      <c r="A126" s="150">
        <v>38108</v>
      </c>
      <c r="B126" s="151">
        <v>2290.77</v>
      </c>
      <c r="I126" s="13" t="s">
        <v>290</v>
      </c>
      <c r="J126" s="17" t="s">
        <v>289</v>
      </c>
    </row>
    <row r="127" spans="1:10" ht="15" x14ac:dyDescent="0.25">
      <c r="A127" s="150">
        <v>38139</v>
      </c>
      <c r="B127" s="151">
        <v>2307.0300000000002</v>
      </c>
      <c r="I127" s="13" t="s">
        <v>291</v>
      </c>
      <c r="J127" s="17" t="s">
        <v>292</v>
      </c>
    </row>
    <row r="128" spans="1:10" ht="15" x14ac:dyDescent="0.25">
      <c r="A128" s="150">
        <v>38169</v>
      </c>
      <c r="B128" s="151">
        <v>2328.02</v>
      </c>
      <c r="I128" s="13" t="s">
        <v>293</v>
      </c>
      <c r="J128" s="17" t="s">
        <v>294</v>
      </c>
    </row>
    <row r="129" spans="1:10" ht="15" x14ac:dyDescent="0.25">
      <c r="A129" s="150">
        <v>38200</v>
      </c>
      <c r="B129" s="151">
        <v>2344.08</v>
      </c>
      <c r="I129" s="13" t="s">
        <v>295</v>
      </c>
      <c r="J129" s="17" t="s">
        <v>296</v>
      </c>
    </row>
    <row r="130" spans="1:10" ht="15" x14ac:dyDescent="0.25">
      <c r="A130" s="150">
        <v>38231</v>
      </c>
      <c r="B130" s="151">
        <v>2351.8200000000002</v>
      </c>
      <c r="I130" s="13" t="s">
        <v>297</v>
      </c>
      <c r="J130" s="17" t="s">
        <v>298</v>
      </c>
    </row>
    <row r="131" spans="1:10" ht="15" x14ac:dyDescent="0.25">
      <c r="A131" s="150">
        <v>38261</v>
      </c>
      <c r="B131" s="151">
        <v>2362.17</v>
      </c>
      <c r="I131" s="13" t="s">
        <v>299</v>
      </c>
      <c r="J131" s="17" t="s">
        <v>300</v>
      </c>
    </row>
    <row r="132" spans="1:10" ht="15" x14ac:dyDescent="0.25">
      <c r="A132" s="150">
        <v>38292</v>
      </c>
      <c r="B132" s="151">
        <v>2378.4699999999998</v>
      </c>
      <c r="I132" s="13"/>
    </row>
    <row r="133" spans="1:10" ht="15" x14ac:dyDescent="0.25">
      <c r="A133" s="150">
        <v>38322</v>
      </c>
      <c r="B133" s="151">
        <v>2398.92</v>
      </c>
      <c r="I133" s="13"/>
    </row>
    <row r="134" spans="1:10" ht="15" x14ac:dyDescent="0.25">
      <c r="A134" s="150">
        <v>38353</v>
      </c>
      <c r="B134" s="151">
        <v>2412.83</v>
      </c>
      <c r="I134" s="13"/>
    </row>
    <row r="135" spans="1:10" ht="15" x14ac:dyDescent="0.25">
      <c r="A135" s="150">
        <v>38384</v>
      </c>
      <c r="B135" s="151">
        <v>2427.0700000000002</v>
      </c>
      <c r="I135" s="13"/>
    </row>
    <row r="136" spans="1:10" ht="15" x14ac:dyDescent="0.25">
      <c r="A136" s="150">
        <v>38412</v>
      </c>
      <c r="B136" s="151">
        <v>2441.87</v>
      </c>
      <c r="I136" s="13"/>
    </row>
    <row r="137" spans="1:10" ht="15" x14ac:dyDescent="0.25">
      <c r="A137" s="150">
        <v>38443</v>
      </c>
      <c r="B137" s="151">
        <v>2463.11</v>
      </c>
      <c r="I137" s="13"/>
    </row>
    <row r="138" spans="1:10" ht="15" x14ac:dyDescent="0.25">
      <c r="A138" s="150">
        <v>38504</v>
      </c>
      <c r="B138" s="151">
        <v>2474.6799999999998</v>
      </c>
      <c r="I138" s="13"/>
    </row>
    <row r="139" spans="1:10" ht="15" x14ac:dyDescent="0.25">
      <c r="A139" s="150">
        <v>38473</v>
      </c>
      <c r="B139" s="151">
        <v>2475.1799999999998</v>
      </c>
      <c r="I139" s="13"/>
    </row>
    <row r="140" spans="1:10" ht="15" x14ac:dyDescent="0.25">
      <c r="A140" s="150">
        <v>38534</v>
      </c>
      <c r="B140" s="151">
        <v>2480.87</v>
      </c>
      <c r="I140" s="13"/>
    </row>
    <row r="141" spans="1:10" ht="15" x14ac:dyDescent="0.25">
      <c r="A141" s="150">
        <v>38565</v>
      </c>
      <c r="B141" s="151">
        <v>2485.09</v>
      </c>
      <c r="I141" s="13"/>
    </row>
    <row r="142" spans="1:10" ht="15" x14ac:dyDescent="0.25">
      <c r="A142" s="150">
        <v>38596</v>
      </c>
      <c r="B142" s="151">
        <v>2493.79</v>
      </c>
      <c r="I142" s="13"/>
    </row>
    <row r="143" spans="1:10" ht="15" x14ac:dyDescent="0.25">
      <c r="A143" s="150">
        <v>38626</v>
      </c>
      <c r="B143" s="151">
        <v>2512.4899999999998</v>
      </c>
      <c r="I143" s="13"/>
    </row>
    <row r="144" spans="1:10" ht="15" x14ac:dyDescent="0.25">
      <c r="A144" s="150">
        <v>38657</v>
      </c>
      <c r="B144" s="151">
        <v>2526.31</v>
      </c>
      <c r="I144" s="13"/>
    </row>
    <row r="145" spans="1:9" ht="15" x14ac:dyDescent="0.25">
      <c r="A145" s="150">
        <v>38687</v>
      </c>
      <c r="B145" s="151">
        <v>2535.4</v>
      </c>
      <c r="I145" s="13"/>
    </row>
    <row r="146" spans="1:9" ht="15" x14ac:dyDescent="0.25">
      <c r="A146" s="150">
        <v>38718</v>
      </c>
      <c r="B146" s="151">
        <v>2550.36</v>
      </c>
      <c r="I146" s="13"/>
    </row>
    <row r="147" spans="1:9" ht="15" x14ac:dyDescent="0.25">
      <c r="A147" s="150">
        <v>38749</v>
      </c>
      <c r="B147" s="151">
        <v>2560.8200000000002</v>
      </c>
      <c r="I147" s="13"/>
    </row>
    <row r="148" spans="1:9" ht="15" x14ac:dyDescent="0.25">
      <c r="A148" s="150">
        <v>38777</v>
      </c>
      <c r="B148" s="151">
        <v>2571.83</v>
      </c>
      <c r="I148" s="13"/>
    </row>
    <row r="149" spans="1:9" ht="15" x14ac:dyDescent="0.25">
      <c r="A149" s="150">
        <v>38869</v>
      </c>
      <c r="B149" s="151">
        <v>2574.39</v>
      </c>
      <c r="I149" s="13"/>
    </row>
    <row r="150" spans="1:9" ht="15" x14ac:dyDescent="0.25">
      <c r="A150" s="150">
        <v>38808</v>
      </c>
      <c r="B150" s="151">
        <v>2577.23</v>
      </c>
      <c r="I150" s="13"/>
    </row>
    <row r="151" spans="1:9" ht="15" x14ac:dyDescent="0.25">
      <c r="A151" s="150">
        <v>38899</v>
      </c>
      <c r="B151" s="151">
        <v>2579.2800000000002</v>
      </c>
      <c r="I151" s="13"/>
    </row>
    <row r="152" spans="1:9" ht="15" x14ac:dyDescent="0.25">
      <c r="A152" s="150">
        <v>38838</v>
      </c>
      <c r="B152" s="151">
        <v>2579.81</v>
      </c>
      <c r="I152" s="13"/>
    </row>
    <row r="153" spans="1:9" ht="15" x14ac:dyDescent="0.25">
      <c r="A153" s="150">
        <v>38930</v>
      </c>
      <c r="B153" s="151">
        <v>2580.5700000000002</v>
      </c>
      <c r="I153" s="13"/>
    </row>
    <row r="154" spans="1:9" ht="15" x14ac:dyDescent="0.25">
      <c r="A154" s="150">
        <v>38961</v>
      </c>
      <c r="B154" s="151">
        <v>2585.9899999999998</v>
      </c>
      <c r="I154" s="13"/>
    </row>
    <row r="155" spans="1:9" ht="15" x14ac:dyDescent="0.25">
      <c r="A155" s="150">
        <v>38991</v>
      </c>
      <c r="B155" s="151">
        <v>2594.52</v>
      </c>
      <c r="I155" s="13"/>
    </row>
    <row r="156" spans="1:9" ht="15" x14ac:dyDescent="0.25">
      <c r="A156" s="150">
        <v>39022</v>
      </c>
      <c r="B156" s="151">
        <v>2602.56</v>
      </c>
      <c r="I156" s="13"/>
    </row>
    <row r="157" spans="1:9" ht="15" x14ac:dyDescent="0.25">
      <c r="A157" s="150">
        <v>39052</v>
      </c>
      <c r="B157" s="151">
        <v>2615.0500000000002</v>
      </c>
      <c r="I157" s="13"/>
    </row>
    <row r="158" spans="1:9" ht="15" x14ac:dyDescent="0.25">
      <c r="A158" s="150">
        <v>39083</v>
      </c>
      <c r="B158" s="151">
        <v>2626.56</v>
      </c>
      <c r="I158" s="13"/>
    </row>
    <row r="159" spans="1:9" ht="15" x14ac:dyDescent="0.25">
      <c r="A159" s="150">
        <v>39114</v>
      </c>
      <c r="B159" s="151">
        <v>2638.12</v>
      </c>
      <c r="I159" s="13"/>
    </row>
    <row r="160" spans="1:9" ht="15" x14ac:dyDescent="0.25">
      <c r="A160" s="150">
        <v>39142</v>
      </c>
      <c r="B160" s="151">
        <v>2647.88</v>
      </c>
      <c r="I160" s="13"/>
    </row>
    <row r="161" spans="1:9" ht="15" x14ac:dyDescent="0.25">
      <c r="A161" s="150">
        <v>39173</v>
      </c>
      <c r="B161" s="151">
        <v>2654.5</v>
      </c>
      <c r="I161" s="13"/>
    </row>
    <row r="162" spans="1:9" ht="15" x14ac:dyDescent="0.25">
      <c r="A162" s="150">
        <v>39203</v>
      </c>
      <c r="B162" s="151">
        <v>2661.93</v>
      </c>
      <c r="I162" s="13"/>
    </row>
    <row r="163" spans="1:9" ht="15" x14ac:dyDescent="0.25">
      <c r="A163" s="150">
        <v>39234</v>
      </c>
      <c r="B163" s="151">
        <v>2669.38</v>
      </c>
      <c r="I163" s="13"/>
    </row>
    <row r="164" spans="1:9" ht="15" x14ac:dyDescent="0.25">
      <c r="A164" s="150">
        <v>39264</v>
      </c>
      <c r="B164" s="151">
        <v>2675.79</v>
      </c>
      <c r="I164" s="13"/>
    </row>
    <row r="165" spans="1:9" ht="15" x14ac:dyDescent="0.25">
      <c r="A165" s="150">
        <v>39295</v>
      </c>
      <c r="B165" s="151">
        <v>2688.37</v>
      </c>
      <c r="I165" s="13"/>
    </row>
    <row r="166" spans="1:9" ht="15" x14ac:dyDescent="0.25">
      <c r="A166" s="150">
        <v>39326</v>
      </c>
      <c r="B166" s="151">
        <v>2693.21</v>
      </c>
      <c r="I166" s="13"/>
    </row>
    <row r="167" spans="1:9" ht="15" x14ac:dyDescent="0.25">
      <c r="A167" s="150">
        <v>39356</v>
      </c>
      <c r="B167" s="151">
        <v>2701.29</v>
      </c>
      <c r="I167" s="13"/>
    </row>
    <row r="168" spans="1:9" ht="15" x14ac:dyDescent="0.25">
      <c r="A168" s="150">
        <v>39387</v>
      </c>
      <c r="B168" s="151">
        <v>2711.55</v>
      </c>
      <c r="I168" s="13"/>
    </row>
    <row r="169" spans="1:9" ht="15" x14ac:dyDescent="0.25">
      <c r="A169" s="150">
        <v>39417</v>
      </c>
      <c r="B169" s="151">
        <v>2731.62</v>
      </c>
      <c r="I169" s="13"/>
    </row>
    <row r="170" spans="1:9" ht="15" x14ac:dyDescent="0.25">
      <c r="A170" s="150">
        <v>39448</v>
      </c>
      <c r="B170" s="151">
        <v>2746.37</v>
      </c>
      <c r="I170" s="13"/>
    </row>
    <row r="171" spans="1:9" ht="15" x14ac:dyDescent="0.25">
      <c r="A171" s="150">
        <v>39479</v>
      </c>
      <c r="B171" s="151">
        <v>2759.83</v>
      </c>
      <c r="I171" s="13"/>
    </row>
    <row r="172" spans="1:9" ht="15" x14ac:dyDescent="0.25">
      <c r="A172" s="150">
        <v>39508</v>
      </c>
      <c r="B172" s="151">
        <v>2773.08</v>
      </c>
      <c r="I172" s="13"/>
    </row>
    <row r="173" spans="1:9" ht="15" x14ac:dyDescent="0.25">
      <c r="A173" s="150">
        <v>39539</v>
      </c>
      <c r="B173" s="151">
        <v>2788.33</v>
      </c>
      <c r="I173" s="13"/>
    </row>
    <row r="174" spans="1:9" ht="15" x14ac:dyDescent="0.25">
      <c r="A174" s="150">
        <v>39569</v>
      </c>
      <c r="B174" s="151">
        <v>2810.36</v>
      </c>
      <c r="I174" s="13"/>
    </row>
    <row r="175" spans="1:9" ht="15" x14ac:dyDescent="0.25">
      <c r="A175" s="150">
        <v>39600</v>
      </c>
      <c r="B175" s="151">
        <v>2831.16</v>
      </c>
      <c r="I175" s="13"/>
    </row>
    <row r="176" spans="1:9" ht="15" x14ac:dyDescent="0.25">
      <c r="A176" s="150">
        <v>39630</v>
      </c>
      <c r="B176" s="151">
        <v>2846.16</v>
      </c>
      <c r="I176" s="13"/>
    </row>
    <row r="177" spans="1:9" ht="15" x14ac:dyDescent="0.25">
      <c r="A177" s="150">
        <v>39661</v>
      </c>
      <c r="B177" s="151">
        <v>2854.13</v>
      </c>
      <c r="I177" s="13"/>
    </row>
    <row r="178" spans="1:9" ht="15" x14ac:dyDescent="0.25">
      <c r="A178" s="150">
        <v>39692</v>
      </c>
      <c r="B178" s="151">
        <v>2861.55</v>
      </c>
      <c r="I178" s="13"/>
    </row>
    <row r="179" spans="1:9" ht="15" x14ac:dyDescent="0.25">
      <c r="A179" s="150">
        <v>39722</v>
      </c>
      <c r="B179" s="151">
        <v>2874.43</v>
      </c>
      <c r="I179" s="13"/>
    </row>
    <row r="180" spans="1:9" ht="15" x14ac:dyDescent="0.25">
      <c r="A180" s="150">
        <v>39753</v>
      </c>
      <c r="B180" s="151">
        <v>2884.78</v>
      </c>
      <c r="I180" s="13"/>
    </row>
    <row r="181" spans="1:9" ht="15" x14ac:dyDescent="0.25">
      <c r="A181" s="150">
        <v>39783</v>
      </c>
      <c r="B181" s="151">
        <v>2892.86</v>
      </c>
      <c r="I181" s="13"/>
    </row>
    <row r="182" spans="1:9" ht="15" x14ac:dyDescent="0.25">
      <c r="A182" s="150">
        <v>39814</v>
      </c>
      <c r="B182" s="151">
        <v>2906.74</v>
      </c>
      <c r="I182" s="13"/>
    </row>
    <row r="183" spans="1:9" ht="15" x14ac:dyDescent="0.25">
      <c r="A183" s="150">
        <v>39845</v>
      </c>
      <c r="B183" s="151">
        <v>2922.73</v>
      </c>
      <c r="I183" s="13"/>
    </row>
    <row r="184" spans="1:9" ht="15" x14ac:dyDescent="0.25">
      <c r="A184" s="150">
        <v>39873</v>
      </c>
      <c r="B184" s="151">
        <v>2928.57</v>
      </c>
      <c r="I184" s="13"/>
    </row>
    <row r="185" spans="1:9" ht="15" x14ac:dyDescent="0.25">
      <c r="A185" s="150">
        <v>39904</v>
      </c>
      <c r="B185" s="151">
        <v>2942.63</v>
      </c>
      <c r="I185" s="13"/>
    </row>
    <row r="186" spans="1:9" ht="15" x14ac:dyDescent="0.25">
      <c r="A186" s="150">
        <v>39934</v>
      </c>
      <c r="B186" s="151">
        <v>2956.46</v>
      </c>
      <c r="I186" s="13"/>
    </row>
    <row r="187" spans="1:9" ht="15" x14ac:dyDescent="0.25">
      <c r="A187" s="150">
        <v>39965</v>
      </c>
      <c r="B187" s="151">
        <v>2967.1</v>
      </c>
      <c r="I187" s="13"/>
    </row>
    <row r="188" spans="1:9" ht="15" x14ac:dyDescent="0.25">
      <c r="A188" s="150">
        <v>39995</v>
      </c>
      <c r="B188" s="151">
        <v>2974.22</v>
      </c>
      <c r="I188" s="13"/>
    </row>
    <row r="189" spans="1:9" ht="15" x14ac:dyDescent="0.25">
      <c r="A189" s="150">
        <v>40026</v>
      </c>
      <c r="B189" s="151">
        <v>2978.68</v>
      </c>
      <c r="I189" s="13"/>
    </row>
    <row r="190" spans="1:9" ht="15" x14ac:dyDescent="0.25">
      <c r="A190" s="150">
        <v>40057</v>
      </c>
      <c r="B190" s="151">
        <v>2985.83</v>
      </c>
      <c r="I190" s="13"/>
    </row>
    <row r="191" spans="1:9" ht="15" x14ac:dyDescent="0.25">
      <c r="A191" s="150">
        <v>40087</v>
      </c>
      <c r="B191" s="151">
        <v>2994.19</v>
      </c>
      <c r="I191" s="13"/>
    </row>
    <row r="192" spans="1:9" ht="15" x14ac:dyDescent="0.25">
      <c r="A192" s="150">
        <v>40118</v>
      </c>
      <c r="B192" s="151">
        <v>3006.47</v>
      </c>
      <c r="I192" s="13"/>
    </row>
    <row r="193" spans="1:9" ht="15" x14ac:dyDescent="0.25">
      <c r="A193" s="150">
        <v>40148</v>
      </c>
      <c r="B193" s="151">
        <v>3017.59</v>
      </c>
      <c r="I193" s="13"/>
    </row>
    <row r="194" spans="1:9" ht="15" x14ac:dyDescent="0.25">
      <c r="A194" s="150">
        <v>40179</v>
      </c>
      <c r="B194" s="151">
        <v>3040.22</v>
      </c>
      <c r="I194" s="13"/>
    </row>
    <row r="195" spans="1:9" ht="15" x14ac:dyDescent="0.25">
      <c r="A195" s="150">
        <v>40210</v>
      </c>
      <c r="B195" s="151">
        <v>3063.93</v>
      </c>
      <c r="I195" s="13"/>
    </row>
    <row r="196" spans="1:9" ht="15" x14ac:dyDescent="0.25">
      <c r="A196" s="150">
        <v>40238</v>
      </c>
      <c r="B196" s="151">
        <v>3079.86</v>
      </c>
      <c r="I196" s="13"/>
    </row>
    <row r="197" spans="1:9" ht="15" x14ac:dyDescent="0.25">
      <c r="A197" s="150">
        <v>40269</v>
      </c>
      <c r="B197" s="151">
        <v>3097.42</v>
      </c>
      <c r="I197" s="13"/>
    </row>
    <row r="198" spans="1:9" ht="15" x14ac:dyDescent="0.25">
      <c r="A198" s="150">
        <v>40299</v>
      </c>
      <c r="B198" s="151">
        <v>3110.74</v>
      </c>
      <c r="I198" s="13"/>
    </row>
    <row r="199" spans="1:9" ht="15" x14ac:dyDescent="0.25">
      <c r="A199" s="150">
        <v>40330</v>
      </c>
      <c r="B199" s="151">
        <v>3110.74</v>
      </c>
      <c r="I199" s="13"/>
    </row>
    <row r="200" spans="1:9" ht="15" x14ac:dyDescent="0.25">
      <c r="A200" s="150">
        <v>40360</v>
      </c>
      <c r="B200" s="151">
        <v>3111.05</v>
      </c>
      <c r="I200" s="13"/>
    </row>
    <row r="201" spans="1:9" ht="15" x14ac:dyDescent="0.25">
      <c r="A201" s="150">
        <v>40391</v>
      </c>
      <c r="B201" s="151">
        <v>3112.29</v>
      </c>
      <c r="I201" s="13"/>
    </row>
    <row r="202" spans="1:9" ht="15" x14ac:dyDescent="0.25">
      <c r="A202" s="150">
        <v>40422</v>
      </c>
      <c r="B202" s="151">
        <v>3126.29</v>
      </c>
      <c r="I202" s="13"/>
    </row>
    <row r="203" spans="1:9" ht="15" x14ac:dyDescent="0.25">
      <c r="A203" s="150">
        <v>40452</v>
      </c>
      <c r="B203" s="151">
        <v>3149.74</v>
      </c>
      <c r="I203" s="13"/>
    </row>
    <row r="204" spans="1:9" ht="15" x14ac:dyDescent="0.25">
      <c r="A204" s="150">
        <v>40483</v>
      </c>
      <c r="B204" s="151">
        <v>3175.88</v>
      </c>
      <c r="I204" s="13"/>
    </row>
    <row r="205" spans="1:9" ht="15" x14ac:dyDescent="0.25">
      <c r="A205" s="150">
        <v>40513</v>
      </c>
      <c r="B205" s="151">
        <v>3195.89</v>
      </c>
      <c r="I205" s="13"/>
    </row>
    <row r="206" spans="1:9" ht="15" x14ac:dyDescent="0.25">
      <c r="A206" s="150">
        <v>40544</v>
      </c>
      <c r="B206" s="151">
        <v>3222.42</v>
      </c>
      <c r="I206" s="13"/>
    </row>
    <row r="207" spans="1:9" ht="15" x14ac:dyDescent="0.25">
      <c r="A207" s="150">
        <v>40575</v>
      </c>
      <c r="B207" s="151">
        <v>3248.2</v>
      </c>
      <c r="I207" s="13"/>
    </row>
    <row r="208" spans="1:9" ht="15" x14ac:dyDescent="0.25">
      <c r="A208" s="150">
        <v>40603</v>
      </c>
      <c r="B208" s="151">
        <v>3273.86</v>
      </c>
      <c r="I208" s="13"/>
    </row>
    <row r="209" spans="1:9" ht="15" x14ac:dyDescent="0.25">
      <c r="A209" s="150">
        <v>40634</v>
      </c>
      <c r="B209" s="151">
        <v>3299.07</v>
      </c>
      <c r="I209" s="13"/>
    </row>
    <row r="210" spans="1:9" ht="15" x14ac:dyDescent="0.25">
      <c r="A210" s="150">
        <v>40664</v>
      </c>
      <c r="B210" s="151">
        <v>3314.58</v>
      </c>
      <c r="I210" s="13"/>
    </row>
    <row r="211" spans="1:9" ht="15" x14ac:dyDescent="0.25">
      <c r="A211" s="150">
        <v>40695</v>
      </c>
      <c r="B211" s="151">
        <v>3319.55</v>
      </c>
      <c r="I211" s="13"/>
    </row>
    <row r="212" spans="1:9" ht="15" x14ac:dyDescent="0.25">
      <c r="A212" s="150">
        <v>40725</v>
      </c>
      <c r="B212" s="151">
        <v>3324.86</v>
      </c>
      <c r="I212" s="13"/>
    </row>
    <row r="213" spans="1:9" ht="15" x14ac:dyDescent="0.25">
      <c r="A213" s="150">
        <v>40756</v>
      </c>
      <c r="B213" s="151">
        <v>3337.16</v>
      </c>
      <c r="I213" s="13"/>
    </row>
    <row r="214" spans="1:9" ht="15" x14ac:dyDescent="0.25">
      <c r="A214" s="150">
        <v>40787</v>
      </c>
      <c r="B214" s="151">
        <v>3354.85</v>
      </c>
      <c r="I214" s="13"/>
    </row>
    <row r="215" spans="1:9" ht="15" x14ac:dyDescent="0.25">
      <c r="A215" s="150">
        <v>40817</v>
      </c>
      <c r="B215" s="151">
        <v>3369.28</v>
      </c>
      <c r="I215" s="13"/>
    </row>
    <row r="216" spans="1:9" ht="15" x14ac:dyDescent="0.25">
      <c r="A216" s="150">
        <v>40848</v>
      </c>
      <c r="B216" s="151">
        <v>3386.8</v>
      </c>
      <c r="I216" s="13"/>
    </row>
    <row r="217" spans="1:9" ht="15" x14ac:dyDescent="0.25">
      <c r="A217" s="150">
        <v>40878</v>
      </c>
      <c r="B217" s="151">
        <v>3403.73</v>
      </c>
      <c r="I217" s="13"/>
    </row>
    <row r="218" spans="1:9" ht="15" x14ac:dyDescent="0.25">
      <c r="A218" s="150">
        <v>40909</v>
      </c>
      <c r="B218" s="151">
        <v>3422.79</v>
      </c>
      <c r="I218" s="13"/>
    </row>
    <row r="219" spans="1:9" ht="15" x14ac:dyDescent="0.25">
      <c r="A219" s="150">
        <v>40940</v>
      </c>
      <c r="B219" s="151">
        <v>3438.19</v>
      </c>
      <c r="I219" s="13"/>
    </row>
    <row r="220" spans="1:9" ht="15" x14ac:dyDescent="0.25">
      <c r="A220" s="150">
        <v>40969</v>
      </c>
      <c r="B220" s="151">
        <v>3445.41</v>
      </c>
      <c r="I220" s="13"/>
    </row>
    <row r="221" spans="1:9" ht="15" x14ac:dyDescent="0.25">
      <c r="A221" s="150">
        <v>41000</v>
      </c>
      <c r="B221" s="151">
        <v>3467.46</v>
      </c>
      <c r="I221" s="13"/>
    </row>
    <row r="222" spans="1:9" ht="15" x14ac:dyDescent="0.25">
      <c r="A222" s="150">
        <v>41030</v>
      </c>
      <c r="B222" s="151">
        <v>3479.94</v>
      </c>
      <c r="I222" s="13"/>
    </row>
    <row r="223" spans="1:9" ht="15" x14ac:dyDescent="0.25">
      <c r="A223" s="150">
        <v>41061</v>
      </c>
      <c r="B223" s="151">
        <v>3482.72</v>
      </c>
      <c r="I223" s="13"/>
    </row>
    <row r="224" spans="1:9" ht="15" x14ac:dyDescent="0.25">
      <c r="A224" s="150">
        <v>41091</v>
      </c>
      <c r="B224" s="151">
        <v>3497.7</v>
      </c>
      <c r="I224" s="13"/>
    </row>
    <row r="225" spans="1:9" ht="15" x14ac:dyDescent="0.25">
      <c r="A225" s="150">
        <v>41122</v>
      </c>
      <c r="B225" s="151">
        <v>3512.04</v>
      </c>
      <c r="I225" s="13"/>
    </row>
    <row r="226" spans="1:9" ht="15" x14ac:dyDescent="0.25">
      <c r="A226" s="150">
        <v>41153</v>
      </c>
      <c r="B226" s="151">
        <v>3532.06</v>
      </c>
      <c r="I226" s="13"/>
    </row>
    <row r="227" spans="1:9" ht="15" x14ac:dyDescent="0.25">
      <c r="A227" s="150">
        <v>41183</v>
      </c>
      <c r="B227" s="151">
        <v>3552.9</v>
      </c>
      <c r="I227" s="13"/>
    </row>
    <row r="228" spans="1:9" ht="15" x14ac:dyDescent="0.25">
      <c r="A228" s="150">
        <v>41214</v>
      </c>
      <c r="B228" s="151">
        <v>3574.22</v>
      </c>
      <c r="I228" s="13"/>
    </row>
    <row r="229" spans="1:9" ht="15" x14ac:dyDescent="0.25">
      <c r="A229" s="150">
        <v>41244</v>
      </c>
      <c r="B229" s="151">
        <v>3602.46</v>
      </c>
      <c r="I229" s="13"/>
    </row>
    <row r="230" spans="1:9" ht="15" x14ac:dyDescent="0.25">
      <c r="A230" s="150">
        <v>41275</v>
      </c>
      <c r="B230" s="151">
        <v>3633.44</v>
      </c>
      <c r="I230" s="13"/>
    </row>
    <row r="231" spans="1:9" ht="15" x14ac:dyDescent="0.25">
      <c r="A231" s="150">
        <v>41306</v>
      </c>
      <c r="B231" s="151">
        <v>3655.24</v>
      </c>
      <c r="I231" s="13"/>
    </row>
    <row r="232" spans="1:9" ht="15" x14ac:dyDescent="0.25">
      <c r="A232" s="150">
        <v>41334</v>
      </c>
      <c r="B232" s="151">
        <v>3672.42</v>
      </c>
      <c r="I232" s="13"/>
    </row>
    <row r="233" spans="1:9" ht="15" x14ac:dyDescent="0.25">
      <c r="A233" s="150">
        <v>41365</v>
      </c>
      <c r="B233" s="151">
        <v>3692.62</v>
      </c>
      <c r="I233" s="13"/>
    </row>
    <row r="234" spans="1:9" ht="15" x14ac:dyDescent="0.25">
      <c r="A234" s="150">
        <v>41395</v>
      </c>
      <c r="B234" s="151">
        <v>3706.28</v>
      </c>
      <c r="I234" s="13"/>
    </row>
    <row r="235" spans="1:9" ht="15" x14ac:dyDescent="0.25">
      <c r="A235" s="150">
        <v>41426</v>
      </c>
      <c r="B235" s="151">
        <v>3715.92</v>
      </c>
      <c r="I235" s="13"/>
    </row>
    <row r="236" spans="1:9" ht="15" x14ac:dyDescent="0.25">
      <c r="A236" s="150">
        <v>41456</v>
      </c>
      <c r="B236" s="151">
        <v>3717.03</v>
      </c>
      <c r="I236" s="13"/>
    </row>
    <row r="237" spans="1:9" ht="15" x14ac:dyDescent="0.25">
      <c r="A237" s="150">
        <v>41487</v>
      </c>
      <c r="B237" s="151">
        <v>3725.95</v>
      </c>
      <c r="I237" s="13"/>
    </row>
    <row r="238" spans="1:9" ht="15" x14ac:dyDescent="0.25">
      <c r="A238" s="150">
        <v>41518</v>
      </c>
      <c r="B238" s="151">
        <v>3738.99</v>
      </c>
      <c r="I238" s="13"/>
    </row>
    <row r="239" spans="1:9" ht="15" x14ac:dyDescent="0.25">
      <c r="A239" s="150">
        <v>41548</v>
      </c>
      <c r="B239" s="151">
        <v>3760.3</v>
      </c>
      <c r="I239" s="13"/>
    </row>
    <row r="240" spans="1:9" ht="15" x14ac:dyDescent="0.25">
      <c r="A240" s="150">
        <v>41579</v>
      </c>
      <c r="B240" s="151">
        <v>3780.61</v>
      </c>
      <c r="I240" s="13"/>
    </row>
    <row r="241" spans="1:9" ht="15" x14ac:dyDescent="0.25">
      <c r="A241" s="150">
        <v>41609</v>
      </c>
      <c r="B241" s="151">
        <v>3815.39</v>
      </c>
      <c r="I241" s="13"/>
    </row>
    <row r="242" spans="1:9" ht="15" x14ac:dyDescent="0.25">
      <c r="A242" s="150">
        <v>41640</v>
      </c>
      <c r="B242" s="151">
        <v>3836.37</v>
      </c>
      <c r="I242" s="13"/>
    </row>
    <row r="243" spans="1:9" ht="15" x14ac:dyDescent="0.25">
      <c r="A243" s="150">
        <v>41671</v>
      </c>
      <c r="B243" s="151">
        <v>3862.84</v>
      </c>
      <c r="I243" s="13"/>
    </row>
    <row r="244" spans="1:9" ht="15" x14ac:dyDescent="0.25">
      <c r="A244" s="150">
        <v>41699</v>
      </c>
      <c r="B244" s="151">
        <v>3898.38</v>
      </c>
      <c r="I244" s="13"/>
    </row>
    <row r="245" spans="1:9" ht="15" x14ac:dyDescent="0.25">
      <c r="A245" s="150">
        <v>41730</v>
      </c>
      <c r="B245" s="151">
        <v>3924.5</v>
      </c>
      <c r="I245" s="13"/>
    </row>
    <row r="246" spans="1:9" ht="15" x14ac:dyDescent="0.25">
      <c r="A246" s="150">
        <v>41760</v>
      </c>
      <c r="B246" s="151">
        <v>3942.55</v>
      </c>
      <c r="I246" s="13"/>
    </row>
    <row r="247" spans="1:9" ht="15" x14ac:dyDescent="0.25">
      <c r="A247" s="150">
        <v>41791</v>
      </c>
      <c r="B247" s="151">
        <v>3958.32</v>
      </c>
      <c r="I247" s="13"/>
    </row>
    <row r="248" spans="1:9" ht="15" x14ac:dyDescent="0.25">
      <c r="A248" s="150">
        <v>41821</v>
      </c>
      <c r="B248" s="151">
        <v>3958.72</v>
      </c>
      <c r="I248" s="13"/>
    </row>
    <row r="249" spans="1:9" ht="15" x14ac:dyDescent="0.25">
      <c r="A249" s="150">
        <v>41852</v>
      </c>
      <c r="B249" s="151">
        <v>3968.62</v>
      </c>
      <c r="I249" s="13"/>
    </row>
    <row r="250" spans="1:9" ht="15" x14ac:dyDescent="0.25">
      <c r="A250" s="150">
        <v>41883</v>
      </c>
      <c r="B250" s="151">
        <v>3991.24</v>
      </c>
      <c r="I250" s="13"/>
    </row>
    <row r="251" spans="1:9" ht="15" x14ac:dyDescent="0.25">
      <c r="A251" s="150">
        <v>41913</v>
      </c>
      <c r="B251" s="151">
        <v>4008</v>
      </c>
      <c r="I251" s="13"/>
    </row>
    <row r="252" spans="1:9" ht="15" x14ac:dyDescent="0.25">
      <c r="A252" s="150">
        <v>41944</v>
      </c>
      <c r="B252" s="151">
        <v>4028.44</v>
      </c>
      <c r="I252" s="13"/>
    </row>
    <row r="253" spans="1:9" ht="15" x14ac:dyDescent="0.25">
      <c r="A253" s="150">
        <v>41974</v>
      </c>
      <c r="B253" s="151">
        <v>4059.86</v>
      </c>
      <c r="I253" s="13"/>
    </row>
    <row r="254" spans="1:9" ht="15" x14ac:dyDescent="0.25">
      <c r="A254" s="150">
        <v>42005</v>
      </c>
      <c r="B254" s="151">
        <v>4110.2</v>
      </c>
      <c r="I254" s="13"/>
    </row>
    <row r="255" spans="1:9" ht="15" x14ac:dyDescent="0.25">
      <c r="A255" s="150">
        <v>42036</v>
      </c>
      <c r="B255" s="151">
        <v>4160.34</v>
      </c>
      <c r="I255" s="13"/>
    </row>
    <row r="256" spans="1:9" ht="15" x14ac:dyDescent="0.25">
      <c r="A256" s="150">
        <v>42064</v>
      </c>
      <c r="B256" s="151">
        <v>4215.26</v>
      </c>
      <c r="I256" s="13"/>
    </row>
    <row r="257" spans="1:9" ht="15" x14ac:dyDescent="0.25">
      <c r="A257" s="150">
        <v>42095</v>
      </c>
      <c r="B257" s="151">
        <v>4245.1899999999996</v>
      </c>
      <c r="I257" s="13"/>
    </row>
    <row r="258" spans="1:9" ht="15" x14ac:dyDescent="0.25">
      <c r="A258" s="150">
        <v>42125</v>
      </c>
      <c r="B258" s="151">
        <v>4276.6000000000004</v>
      </c>
      <c r="I258" s="13"/>
    </row>
    <row r="259" spans="1:9" ht="15" x14ac:dyDescent="0.25">
      <c r="A259" s="150">
        <v>42156</v>
      </c>
      <c r="B259" s="151">
        <v>4310.3900000000003</v>
      </c>
      <c r="I259" s="13"/>
    </row>
    <row r="260" spans="1:9" ht="15" x14ac:dyDescent="0.25">
      <c r="A260" s="150">
        <v>42186</v>
      </c>
      <c r="B260" s="151">
        <v>4337.1099999999997</v>
      </c>
      <c r="I260" s="13"/>
    </row>
    <row r="261" spans="1:9" ht="15" x14ac:dyDescent="0.25">
      <c r="A261" s="150">
        <v>42217</v>
      </c>
      <c r="B261" s="151">
        <v>4346.6499999999996</v>
      </c>
      <c r="I261" s="13"/>
    </row>
    <row r="262" spans="1:9" ht="15" x14ac:dyDescent="0.25">
      <c r="A262" s="150">
        <v>42248</v>
      </c>
      <c r="B262" s="151">
        <v>4370.12</v>
      </c>
      <c r="I262" s="13"/>
    </row>
    <row r="263" spans="1:9" ht="15" x14ac:dyDescent="0.25">
      <c r="A263" s="150">
        <v>42278</v>
      </c>
      <c r="B263" s="151">
        <v>4405.95</v>
      </c>
      <c r="I263" s="13"/>
    </row>
    <row r="264" spans="1:9" ht="15" x14ac:dyDescent="0.25">
      <c r="A264" s="150">
        <v>42309</v>
      </c>
      <c r="B264" s="151">
        <v>4450.45</v>
      </c>
      <c r="I264" s="13"/>
    </row>
    <row r="265" spans="1:9" ht="15" x14ac:dyDescent="0.25">
      <c r="A265" s="150">
        <v>42339</v>
      </c>
      <c r="B265" s="151">
        <v>4493.17</v>
      </c>
      <c r="I265" s="13"/>
    </row>
    <row r="266" spans="1:9" ht="15" x14ac:dyDescent="0.25">
      <c r="A266" s="150">
        <v>42370</v>
      </c>
      <c r="B266" s="151">
        <v>4550.2299999999996</v>
      </c>
      <c r="I266" s="13"/>
    </row>
    <row r="267" spans="1:9" ht="15" x14ac:dyDescent="0.25">
      <c r="A267" s="150">
        <v>42401</v>
      </c>
      <c r="B267" s="151">
        <v>4591.18</v>
      </c>
      <c r="I267" s="13"/>
    </row>
    <row r="268" spans="1:9" ht="15" x14ac:dyDescent="0.25">
      <c r="A268" s="150">
        <v>42430</v>
      </c>
      <c r="B268" s="151">
        <v>4610.92</v>
      </c>
      <c r="I268" s="13"/>
    </row>
    <row r="269" spans="1:9" ht="15" x14ac:dyDescent="0.25">
      <c r="A269" s="150">
        <v>42461</v>
      </c>
      <c r="B269" s="151">
        <v>4639.05</v>
      </c>
      <c r="I269" s="13"/>
    </row>
    <row r="270" spans="1:9" ht="15" x14ac:dyDescent="0.25">
      <c r="A270" s="150">
        <v>42491</v>
      </c>
      <c r="B270" s="151">
        <v>4675.2299999999996</v>
      </c>
      <c r="I270" s="13"/>
    </row>
    <row r="271" spans="1:9" ht="15" x14ac:dyDescent="0.25">
      <c r="A271" s="150">
        <v>42522</v>
      </c>
      <c r="B271" s="151">
        <v>4691.59</v>
      </c>
      <c r="I271" s="13"/>
    </row>
    <row r="272" spans="1:9" ht="15" x14ac:dyDescent="0.25">
      <c r="A272" s="150">
        <v>42552</v>
      </c>
      <c r="B272" s="151">
        <v>4715.99</v>
      </c>
      <c r="I272" s="13"/>
    </row>
    <row r="273" spans="1:9" ht="15" x14ac:dyDescent="0.25">
      <c r="A273" s="150">
        <v>42583</v>
      </c>
      <c r="B273" s="151">
        <v>4736.74</v>
      </c>
      <c r="I273" s="13"/>
    </row>
    <row r="274" spans="1:9" ht="15" x14ac:dyDescent="0.25">
      <c r="A274" s="150">
        <v>42614</v>
      </c>
      <c r="B274" s="151">
        <v>4740.53</v>
      </c>
      <c r="I274" s="13"/>
    </row>
    <row r="275" spans="1:9" ht="15" x14ac:dyDescent="0.25">
      <c r="A275" s="150">
        <v>42644</v>
      </c>
      <c r="B275" s="151">
        <v>4752.8599999999997</v>
      </c>
      <c r="I275" s="13"/>
    </row>
    <row r="276" spans="1:9" ht="15" x14ac:dyDescent="0.25">
      <c r="A276" s="150">
        <v>42675</v>
      </c>
      <c r="B276" s="151">
        <v>4761.42</v>
      </c>
      <c r="I276" s="13"/>
    </row>
    <row r="277" spans="1:9" ht="15" x14ac:dyDescent="0.25">
      <c r="A277" s="150">
        <v>42705</v>
      </c>
      <c r="B277" s="151">
        <v>4775.7</v>
      </c>
      <c r="I277" s="13"/>
    </row>
    <row r="278" spans="1:9" ht="15" x14ac:dyDescent="0.25">
      <c r="A278" s="150">
        <v>42736</v>
      </c>
      <c r="B278" s="151">
        <v>4793.8500000000004</v>
      </c>
      <c r="I278" s="13"/>
    </row>
    <row r="279" spans="1:9" ht="15" x14ac:dyDescent="0.25">
      <c r="A279" s="150">
        <v>42767</v>
      </c>
      <c r="B279" s="151">
        <v>4809.67</v>
      </c>
      <c r="I279" s="13"/>
    </row>
    <row r="280" spans="1:9" ht="15" x14ac:dyDescent="0.25">
      <c r="A280" s="150">
        <v>42795</v>
      </c>
      <c r="B280" s="151">
        <v>4821.6899999999996</v>
      </c>
      <c r="I280" s="13"/>
    </row>
    <row r="281" spans="1:9" ht="15" x14ac:dyDescent="0.25">
      <c r="A281" s="150">
        <v>42826</v>
      </c>
      <c r="B281" s="151">
        <v>4828.4399999999996</v>
      </c>
      <c r="I281" s="13"/>
    </row>
    <row r="282" spans="1:9" ht="15" x14ac:dyDescent="0.25">
      <c r="A282" s="150">
        <v>42887</v>
      </c>
      <c r="B282" s="151">
        <v>4832.2700000000004</v>
      </c>
      <c r="I282" s="13"/>
    </row>
    <row r="283" spans="1:9" ht="15" x14ac:dyDescent="0.25">
      <c r="A283" s="150">
        <v>42856</v>
      </c>
      <c r="B283" s="151">
        <v>4843.41</v>
      </c>
      <c r="I283" s="13"/>
    </row>
    <row r="284" spans="1:9" ht="15" x14ac:dyDescent="0.25">
      <c r="A284" s="150">
        <v>42917</v>
      </c>
      <c r="B284" s="151">
        <v>4843.87</v>
      </c>
      <c r="I284" s="13"/>
    </row>
    <row r="285" spans="1:9" ht="15" x14ac:dyDescent="0.25">
      <c r="A285" s="150">
        <v>42948</v>
      </c>
      <c r="B285" s="151">
        <v>4853.07</v>
      </c>
      <c r="I285" s="13"/>
    </row>
    <row r="286" spans="1:9" ht="15" x14ac:dyDescent="0.25">
      <c r="A286" s="150">
        <v>42979</v>
      </c>
      <c r="B286" s="151">
        <v>4860.83</v>
      </c>
      <c r="I286" s="13"/>
    </row>
    <row r="287" spans="1:9" ht="15" x14ac:dyDescent="0.25">
      <c r="A287" s="150">
        <v>43009</v>
      </c>
      <c r="B287" s="151">
        <v>4881.25</v>
      </c>
      <c r="I287" s="13"/>
    </row>
    <row r="288" spans="1:9" ht="15" x14ac:dyDescent="0.25">
      <c r="A288" s="150">
        <v>43040</v>
      </c>
      <c r="B288" s="151">
        <v>4894.92</v>
      </c>
      <c r="I288" s="13"/>
    </row>
    <row r="289" spans="1:9" ht="15" x14ac:dyDescent="0.25">
      <c r="A289" s="150">
        <v>43070</v>
      </c>
      <c r="B289" s="151">
        <v>4916.46</v>
      </c>
      <c r="I289" s="13"/>
    </row>
    <row r="290" spans="1:9" ht="15" x14ac:dyDescent="0.25">
      <c r="A290" s="150">
        <v>43101</v>
      </c>
      <c r="B290" s="151">
        <v>4930.72</v>
      </c>
      <c r="I290" s="13"/>
    </row>
    <row r="291" spans="1:9" ht="15" x14ac:dyDescent="0.25">
      <c r="A291" s="150">
        <v>43132</v>
      </c>
      <c r="B291" s="151">
        <v>4946.5</v>
      </c>
      <c r="I291" s="13"/>
    </row>
    <row r="292" spans="1:9" ht="15" x14ac:dyDescent="0.25">
      <c r="A292" s="150">
        <v>43160</v>
      </c>
      <c r="B292" s="151">
        <v>4950.95</v>
      </c>
      <c r="I292" s="13"/>
    </row>
    <row r="293" spans="1:9" ht="15" x14ac:dyDescent="0.25">
      <c r="A293" s="150">
        <v>43191</v>
      </c>
      <c r="B293" s="151">
        <v>4961.84</v>
      </c>
      <c r="I293" s="13"/>
    </row>
    <row r="294" spans="1:9" ht="15" x14ac:dyDescent="0.25">
      <c r="A294" s="150">
        <v>43221</v>
      </c>
      <c r="B294" s="151">
        <v>4981.6899999999996</v>
      </c>
      <c r="I294" s="13"/>
    </row>
    <row r="295" spans="1:9" ht="15" x14ac:dyDescent="0.25">
      <c r="A295" s="150">
        <v>43252</v>
      </c>
      <c r="B295" s="151">
        <v>5044.46</v>
      </c>
      <c r="I295" s="13"/>
    </row>
    <row r="296" spans="1:9" ht="15" x14ac:dyDescent="0.25">
      <c r="A296" s="150">
        <v>43313</v>
      </c>
      <c r="B296" s="151">
        <v>5056.5600000000004</v>
      </c>
      <c r="I296" s="13"/>
    </row>
    <row r="297" spans="1:9" ht="15" x14ac:dyDescent="0.25">
      <c r="A297" s="150">
        <v>43282</v>
      </c>
      <c r="B297" s="151">
        <v>5061.1099999999997</v>
      </c>
      <c r="I297" s="13"/>
    </row>
    <row r="298" spans="1:9" ht="15" x14ac:dyDescent="0.25">
      <c r="A298" s="150">
        <v>43344</v>
      </c>
      <c r="B298" s="151">
        <v>5080.83</v>
      </c>
      <c r="I298" s="13"/>
    </row>
    <row r="299" spans="1:9" ht="15" x14ac:dyDescent="0.25">
      <c r="A299" s="150">
        <v>43405</v>
      </c>
      <c r="B299" s="151">
        <v>5092.97</v>
      </c>
      <c r="I299" s="13"/>
    </row>
    <row r="300" spans="1:9" ht="15" x14ac:dyDescent="0.25">
      <c r="A300" s="150">
        <v>43435</v>
      </c>
      <c r="B300" s="151">
        <v>5100.6099999999997</v>
      </c>
      <c r="I300" s="13"/>
    </row>
    <row r="301" spans="1:9" ht="15" x14ac:dyDescent="0.25">
      <c r="A301" s="150">
        <v>43374</v>
      </c>
      <c r="B301" s="151">
        <v>5103.6899999999996</v>
      </c>
      <c r="I301" s="13"/>
    </row>
    <row r="302" spans="1:9" ht="15" x14ac:dyDescent="0.25">
      <c r="A302" s="150">
        <v>43466</v>
      </c>
      <c r="B302" s="151">
        <v>5116.93</v>
      </c>
      <c r="I302" s="13"/>
    </row>
    <row r="303" spans="1:9" ht="15" x14ac:dyDescent="0.25">
      <c r="A303" s="150">
        <v>43497</v>
      </c>
      <c r="B303" s="151">
        <v>5138.93</v>
      </c>
      <c r="I303" s="13"/>
    </row>
    <row r="304" spans="1:9" ht="15" x14ac:dyDescent="0.25">
      <c r="A304" s="150">
        <v>43525</v>
      </c>
      <c r="B304" s="151">
        <v>5177.47</v>
      </c>
      <c r="I304" s="13"/>
    </row>
    <row r="305" spans="1:9" ht="15" x14ac:dyDescent="0.25">
      <c r="A305" s="150">
        <v>43556</v>
      </c>
      <c r="B305" s="151">
        <v>5206.9799999999996</v>
      </c>
      <c r="I305" s="13"/>
    </row>
    <row r="306" spans="1:9" ht="15" x14ac:dyDescent="0.25">
      <c r="A306" s="150">
        <v>43586</v>
      </c>
      <c r="B306" s="151">
        <v>5213.75</v>
      </c>
      <c r="I306" s="13"/>
    </row>
    <row r="307" spans="1:9" ht="15" x14ac:dyDescent="0.25">
      <c r="A307" s="150">
        <v>43617</v>
      </c>
      <c r="B307" s="151">
        <v>5214.2700000000004</v>
      </c>
      <c r="I307" s="13"/>
    </row>
    <row r="308" spans="1:9" ht="15" x14ac:dyDescent="0.25">
      <c r="A308" s="150">
        <v>43647</v>
      </c>
      <c r="B308" s="151">
        <v>5224.18</v>
      </c>
      <c r="I308" s="13"/>
    </row>
    <row r="309" spans="1:9" ht="15" x14ac:dyDescent="0.25">
      <c r="A309" s="150">
        <v>43709</v>
      </c>
      <c r="B309" s="151">
        <v>5227.84</v>
      </c>
      <c r="I309" s="13"/>
    </row>
    <row r="310" spans="1:9" ht="15" x14ac:dyDescent="0.25">
      <c r="A310" s="150">
        <v>43678</v>
      </c>
      <c r="B310" s="151">
        <v>5229.93</v>
      </c>
      <c r="I310" s="13"/>
    </row>
    <row r="311" spans="1:9" ht="15" x14ac:dyDescent="0.25">
      <c r="A311" s="150">
        <v>43739</v>
      </c>
      <c r="B311" s="151">
        <v>5233.07</v>
      </c>
      <c r="I311" s="13"/>
    </row>
    <row r="312" spans="1:9" ht="15" x14ac:dyDescent="0.25">
      <c r="A312" s="150">
        <v>43770</v>
      </c>
      <c r="B312" s="151">
        <v>5259.76</v>
      </c>
      <c r="I312" s="13"/>
    </row>
    <row r="313" spans="1:9" ht="15" x14ac:dyDescent="0.25">
      <c r="A313" s="150">
        <v>43952</v>
      </c>
      <c r="B313" s="151">
        <v>5311.65</v>
      </c>
      <c r="I313" s="13"/>
    </row>
    <row r="314" spans="1:9" ht="15" x14ac:dyDescent="0.25">
      <c r="A314" s="150">
        <v>43800</v>
      </c>
      <c r="B314" s="151">
        <v>5320.25</v>
      </c>
      <c r="I314" s="13"/>
    </row>
    <row r="315" spans="1:9" ht="15" x14ac:dyDescent="0.25">
      <c r="A315" s="150">
        <v>43983</v>
      </c>
      <c r="B315" s="151">
        <v>5325.46</v>
      </c>
      <c r="I315" s="13"/>
    </row>
    <row r="316" spans="1:9" ht="15" x14ac:dyDescent="0.25">
      <c r="A316" s="150">
        <v>43831</v>
      </c>
      <c r="B316" s="151">
        <v>5331.42</v>
      </c>
      <c r="I316" s="13"/>
    </row>
    <row r="317" spans="1:9" ht="15" x14ac:dyDescent="0.25">
      <c r="A317" s="150">
        <v>43922</v>
      </c>
      <c r="B317" s="151">
        <v>5331.91</v>
      </c>
      <c r="I317" s="13"/>
    </row>
    <row r="318" spans="1:9" ht="15" x14ac:dyDescent="0.25">
      <c r="A318" s="150">
        <v>44013</v>
      </c>
      <c r="B318" s="151">
        <v>5344.63</v>
      </c>
      <c r="I318" s="13"/>
    </row>
    <row r="319" spans="1:9" ht="15" x14ac:dyDescent="0.25">
      <c r="A319" s="150">
        <v>43862</v>
      </c>
      <c r="B319" s="151">
        <v>5344.75</v>
      </c>
      <c r="I319" s="13"/>
    </row>
    <row r="320" spans="1:9" ht="15" x14ac:dyDescent="0.25">
      <c r="A320" s="150">
        <v>43891</v>
      </c>
      <c r="B320" s="151">
        <v>5348.49</v>
      </c>
      <c r="I320" s="13"/>
    </row>
    <row r="321" spans="1:9" ht="15" x14ac:dyDescent="0.25">
      <c r="A321" s="150">
        <v>44044</v>
      </c>
      <c r="B321" s="151">
        <v>5357.46</v>
      </c>
      <c r="I321" s="13"/>
    </row>
    <row r="322" spans="1:9" ht="15" x14ac:dyDescent="0.25">
      <c r="A322" s="150">
        <v>44075</v>
      </c>
      <c r="B322" s="151">
        <v>5391.75</v>
      </c>
      <c r="I322" s="13"/>
    </row>
    <row r="323" spans="1:9" ht="15" x14ac:dyDescent="0.25">
      <c r="A323" s="150">
        <v>44105</v>
      </c>
      <c r="B323" s="151">
        <v>5438.12</v>
      </c>
      <c r="I323" s="13"/>
    </row>
    <row r="324" spans="1:9" ht="15" x14ac:dyDescent="0.25">
      <c r="A324" s="150">
        <v>44136</v>
      </c>
      <c r="B324" s="151">
        <v>5486.52</v>
      </c>
      <c r="I324" s="13"/>
    </row>
    <row r="325" spans="1:9" ht="15" x14ac:dyDescent="0.25">
      <c r="A325" s="150">
        <v>44166</v>
      </c>
      <c r="B325" s="151">
        <v>5560.59</v>
      </c>
      <c r="I325" s="13"/>
    </row>
    <row r="326" spans="1:9" ht="15" x14ac:dyDescent="0.25">
      <c r="A326" s="150">
        <v>44197</v>
      </c>
      <c r="B326" s="151">
        <v>5574.49</v>
      </c>
      <c r="I326" s="13"/>
    </row>
    <row r="327" spans="1:9" ht="15" x14ac:dyDescent="0.25">
      <c r="A327" s="150">
        <v>44228</v>
      </c>
      <c r="B327" s="151">
        <v>5622.43</v>
      </c>
      <c r="I327" s="13"/>
    </row>
    <row r="328" spans="1:9" ht="15" x14ac:dyDescent="0.25">
      <c r="A328" s="150">
        <v>44256</v>
      </c>
      <c r="B328" s="151">
        <v>5674.72</v>
      </c>
      <c r="I328" s="13"/>
    </row>
    <row r="329" spans="1:9" ht="15" x14ac:dyDescent="0.25">
      <c r="A329" s="150">
        <v>44287</v>
      </c>
      <c r="B329" s="151">
        <v>5692.31</v>
      </c>
      <c r="I329" s="13"/>
    </row>
    <row r="330" spans="1:9" ht="15" x14ac:dyDescent="0.25">
      <c r="A330" s="150">
        <v>44317</v>
      </c>
      <c r="B330" s="151">
        <v>5739.56</v>
      </c>
      <c r="I330" s="13"/>
    </row>
    <row r="331" spans="1:9" ht="15" x14ac:dyDescent="0.25">
      <c r="A331" s="150">
        <v>44348</v>
      </c>
      <c r="B331" s="151">
        <v>5769.98</v>
      </c>
      <c r="I331" s="13"/>
    </row>
    <row r="332" spans="1:9" ht="15" x14ac:dyDescent="0.25">
      <c r="A332" s="150">
        <v>44378</v>
      </c>
      <c r="B332" s="151">
        <v>5825.37</v>
      </c>
      <c r="I332" s="13"/>
    </row>
    <row r="333" spans="1:9" ht="15" x14ac:dyDescent="0.25">
      <c r="A333" s="150">
        <v>44409</v>
      </c>
      <c r="B333" s="151">
        <v>5876.05</v>
      </c>
      <c r="I333" s="13"/>
    </row>
    <row r="334" spans="1:9" ht="15" x14ac:dyDescent="0.25">
      <c r="A334" s="150">
        <v>44440</v>
      </c>
      <c r="B334" s="151">
        <v>5944.21</v>
      </c>
      <c r="I334" s="13"/>
    </row>
    <row r="335" spans="1:9" ht="15" x14ac:dyDescent="0.25">
      <c r="A335" s="150">
        <v>44470</v>
      </c>
      <c r="B335" s="151">
        <v>6018.51</v>
      </c>
      <c r="I335" s="13"/>
    </row>
    <row r="336" spans="1:9" ht="15" x14ac:dyDescent="0.25">
      <c r="A336" s="150">
        <v>44501</v>
      </c>
      <c r="B336" s="151">
        <v>6075.69</v>
      </c>
      <c r="I336" s="13"/>
    </row>
    <row r="337" spans="1:9" ht="15" x14ac:dyDescent="0.25">
      <c r="A337" s="150">
        <v>44531</v>
      </c>
      <c r="B337" s="151">
        <v>6120.04</v>
      </c>
      <c r="I337" s="13"/>
    </row>
    <row r="338" spans="1:9" ht="15" x14ac:dyDescent="0.25">
      <c r="A338" s="150">
        <v>44562</v>
      </c>
      <c r="B338" s="151">
        <v>6153.09</v>
      </c>
      <c r="I338" s="13"/>
    </row>
    <row r="339" spans="1:9" ht="15" x14ac:dyDescent="0.25">
      <c r="A339" s="150">
        <v>44593</v>
      </c>
      <c r="B339" s="151">
        <v>6215.24</v>
      </c>
      <c r="I339" s="13"/>
    </row>
    <row r="340" spans="1:9" ht="15" x14ac:dyDescent="0.25">
      <c r="A340" s="150">
        <v>44621</v>
      </c>
      <c r="B340" s="151">
        <v>6315.93</v>
      </c>
      <c r="I340" s="13"/>
    </row>
    <row r="341" spans="1:9" ht="15" x14ac:dyDescent="0.25">
      <c r="A341" s="150">
        <v>44652</v>
      </c>
      <c r="B341" s="151">
        <v>6382.88</v>
      </c>
      <c r="I341" s="13"/>
    </row>
    <row r="342" spans="1:9" ht="15" x14ac:dyDescent="0.25">
      <c r="A342" s="150">
        <v>44682</v>
      </c>
      <c r="B342" s="151">
        <v>6412.88</v>
      </c>
      <c r="I342" s="13"/>
    </row>
    <row r="343" spans="1:9" ht="15" x14ac:dyDescent="0.25">
      <c r="A343" s="150">
        <v>44713</v>
      </c>
      <c r="B343" s="151">
        <v>6455.85</v>
      </c>
      <c r="I343" s="13"/>
    </row>
    <row r="344" spans="1:9" ht="15" x14ac:dyDescent="0.25">
      <c r="A344" s="150">
        <v>44743</v>
      </c>
      <c r="B344" s="151">
        <v>6411.95</v>
      </c>
    </row>
    <row r="345" spans="1:9" ht="15" x14ac:dyDescent="0.25">
      <c r="A345" s="150">
        <v>44774</v>
      </c>
      <c r="B345" s="151">
        <v>6388.87</v>
      </c>
    </row>
    <row r="346" spans="1:9" ht="15" x14ac:dyDescent="0.25">
      <c r="A346" s="150">
        <v>44805</v>
      </c>
      <c r="B346" s="151">
        <v>6370.34</v>
      </c>
    </row>
    <row r="347" spans="1:9" ht="15" x14ac:dyDescent="0.25">
      <c r="A347" s="150">
        <v>44835</v>
      </c>
      <c r="B347" s="151">
        <v>6407.93</v>
      </c>
    </row>
    <row r="348" spans="1:9" ht="15" x14ac:dyDescent="0.25">
      <c r="A348" s="150">
        <v>44866</v>
      </c>
      <c r="B348" s="151">
        <v>6434.2</v>
      </c>
    </row>
    <row r="349" spans="1:9" ht="15" x14ac:dyDescent="0.25">
      <c r="A349" s="150">
        <v>44896</v>
      </c>
      <c r="B349" s="151">
        <v>6474.09</v>
      </c>
    </row>
    <row r="350" spans="1:9" ht="15" x14ac:dyDescent="0.25">
      <c r="A350" s="150">
        <v>44927</v>
      </c>
      <c r="B350" s="151">
        <v>6508.4</v>
      </c>
    </row>
    <row r="351" spans="1:9" ht="15" x14ac:dyDescent="0.25">
      <c r="A351" s="150">
        <v>44958</v>
      </c>
      <c r="B351" s="151">
        <v>6563.07</v>
      </c>
    </row>
    <row r="352" spans="1:9" ht="15" x14ac:dyDescent="0.25">
      <c r="A352" s="150">
        <v>44986</v>
      </c>
      <c r="B352" s="151">
        <v>6609.67</v>
      </c>
    </row>
    <row r="353" spans="1:2" ht="15" x14ac:dyDescent="0.25">
      <c r="A353" s="150">
        <v>45017</v>
      </c>
      <c r="B353" s="151">
        <v>6649.99</v>
      </c>
    </row>
    <row r="354" spans="1:2" ht="15" x14ac:dyDescent="0.25">
      <c r="A354" s="150">
        <v>45047</v>
      </c>
      <c r="B354" s="151">
        <v>6665.28</v>
      </c>
    </row>
    <row r="355" spans="1:2" ht="15" x14ac:dyDescent="0.25">
      <c r="A355" s="150">
        <v>45078</v>
      </c>
      <c r="B355" s="151">
        <v>6659.95</v>
      </c>
    </row>
    <row r="356" spans="1:2" ht="15" x14ac:dyDescent="0.25">
      <c r="A356" s="150">
        <v>45108</v>
      </c>
      <c r="B356" s="151">
        <v>6667.94</v>
      </c>
    </row>
    <row r="357" spans="1:2" ht="15" x14ac:dyDescent="0.25">
      <c r="A357" s="150">
        <v>45139</v>
      </c>
      <c r="B357" s="151">
        <v>6683.28</v>
      </c>
    </row>
    <row r="358" spans="1:2" ht="15" x14ac:dyDescent="0.25">
      <c r="A358" s="150">
        <v>45170</v>
      </c>
      <c r="B358" s="151">
        <v>6700.66</v>
      </c>
    </row>
    <row r="359" spans="1:2" ht="15" x14ac:dyDescent="0.25">
      <c r="A359" s="150">
        <v>45200</v>
      </c>
      <c r="B359" s="151">
        <v>6716.74</v>
      </c>
    </row>
    <row r="360" spans="1:2" ht="15" x14ac:dyDescent="0.25">
      <c r="A360" s="150">
        <v>45231</v>
      </c>
      <c r="B360" s="151">
        <v>6735.55</v>
      </c>
    </row>
    <row r="361" spans="1:2" ht="15" x14ac:dyDescent="0.25">
      <c r="A361" s="150">
        <v>45261</v>
      </c>
      <c r="B361" s="151">
        <v>6773.27</v>
      </c>
    </row>
    <row r="362" spans="1:2" ht="15" x14ac:dyDescent="0.25">
      <c r="A362" s="150">
        <v>45292</v>
      </c>
      <c r="B362" s="151">
        <v>6801.72</v>
      </c>
    </row>
    <row r="363" spans="1:2" ht="15" x14ac:dyDescent="0.25">
      <c r="A363" s="150">
        <v>45323</v>
      </c>
      <c r="B363" s="151">
        <v>6858.17</v>
      </c>
    </row>
    <row r="364" spans="1:2" ht="15" x14ac:dyDescent="0.25">
      <c r="A364" s="150">
        <v>45352</v>
      </c>
      <c r="B364" s="151">
        <v>6869.14</v>
      </c>
    </row>
    <row r="365" spans="1:2" ht="15" x14ac:dyDescent="0.25">
      <c r="A365" s="150">
        <v>45383</v>
      </c>
      <c r="B365" s="151">
        <v>6895.24</v>
      </c>
    </row>
    <row r="366" spans="1:2" ht="15" x14ac:dyDescent="0.25">
      <c r="A366" s="150">
        <v>45413</v>
      </c>
      <c r="B366" s="151">
        <v>6926.96</v>
      </c>
    </row>
    <row r="367" spans="1:2" ht="15" x14ac:dyDescent="0.25">
      <c r="A367" s="150">
        <v>45444</v>
      </c>
      <c r="B367" s="151">
        <v>6941.51</v>
      </c>
    </row>
    <row r="368" spans="1:2" ht="15" x14ac:dyDescent="0.25">
      <c r="A368" s="150">
        <v>45474</v>
      </c>
      <c r="B368" s="151">
        <v>6967.89</v>
      </c>
    </row>
    <row r="369" spans="1:2" ht="15" x14ac:dyDescent="0.25">
      <c r="A369" s="150">
        <v>45505</v>
      </c>
      <c r="B369" s="151">
        <v>6966.5</v>
      </c>
    </row>
    <row r="370" spans="1:2" ht="15" x14ac:dyDescent="0.25">
      <c r="A370" s="150">
        <v>45536</v>
      </c>
      <c r="B370" s="151">
        <v>6997.15</v>
      </c>
    </row>
    <row r="371" spans="1:2" ht="15" x14ac:dyDescent="0.25">
      <c r="A371" s="150">
        <v>45566</v>
      </c>
      <c r="B371" s="151">
        <v>7036.33</v>
      </c>
    </row>
    <row r="372" spans="1:2" ht="15" x14ac:dyDescent="0.25">
      <c r="A372" s="150">
        <v>45597</v>
      </c>
      <c r="B372" s="151">
        <v>7063.77</v>
      </c>
    </row>
    <row r="373" spans="1:2" ht="15" x14ac:dyDescent="0.25">
      <c r="A373" s="150">
        <v>45627</v>
      </c>
      <c r="B373" s="151">
        <v>7100.5</v>
      </c>
    </row>
    <row r="374" spans="1:2" ht="15" x14ac:dyDescent="0.25">
      <c r="A374" s="150">
        <v>45658</v>
      </c>
      <c r="B374" s="151">
        <v>7111.86</v>
      </c>
    </row>
    <row r="375" spans="1:2" ht="15" x14ac:dyDescent="0.25">
      <c r="A375" s="150">
        <v>45689</v>
      </c>
      <c r="B375" s="151">
        <v>7205.03</v>
      </c>
    </row>
    <row r="376" spans="1:2" ht="15" x14ac:dyDescent="0.25">
      <c r="A376" s="150">
        <v>45717</v>
      </c>
      <c r="B376" s="151">
        <v>7245.38</v>
      </c>
    </row>
    <row r="377" spans="1:2" ht="15" x14ac:dyDescent="0.25">
      <c r="A377" s="150">
        <v>45748</v>
      </c>
      <c r="B377" s="151">
        <v>7276.54</v>
      </c>
    </row>
    <row r="378" spans="1:2" ht="15" x14ac:dyDescent="0.25"/>
    <row r="379" spans="1:2" ht="15" x14ac:dyDescent="0.25"/>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WhswxUrA+kMcoZJ9ipAG6YEq07q706nssZk3iO+luit4JO6tBT9gwl8hOLVUDVxDVzvXboud2+W9XXV3zNjFFA==" saltValue="2489FkZVfPxAPpZyOU0PMg=="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2025-06-02T17:13:33Z</dcterms:modified>
</cp:coreProperties>
</file>