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EstaPasta_de_trabalho" defaultThemeVersion="124226"/>
  <xr:revisionPtr revIDLastSave="0" documentId="8_{CE4CFBC0-B40C-496F-8E0C-72081495B0A0}" xr6:coauthVersionLast="47" xr6:coauthVersionMax="47" xr10:uidLastSave="{00000000-0000-0000-0000-000000000000}"/>
  <bookViews>
    <workbookView xWindow="5748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2" l="1"/>
  <c r="L20" i="13"/>
  <c r="M20" i="13"/>
  <c r="L21" i="13"/>
  <c r="M21" i="13" s="1"/>
  <c r="L22" i="13"/>
  <c r="M22" i="13" s="1"/>
  <c r="E14" i="13"/>
  <c r="G11" i="13"/>
  <c r="L19" i="13"/>
  <c r="M19" i="13" s="1"/>
  <c r="M23" i="13" l="1"/>
  <c r="P40" i="2" l="1"/>
  <c r="Q40" i="2"/>
  <c r="Q42" i="2" s="1"/>
  <c r="Q44" i="2" s="1"/>
  <c r="Q46" i="2" s="1"/>
  <c r="Q48" i="2" s="1"/>
  <c r="Q50" i="2" s="1"/>
  <c r="Q52" i="2" s="1"/>
  <c r="Q54" i="2" s="1"/>
  <c r="R40" i="2"/>
  <c r="R42" i="2" s="1"/>
  <c r="R44" i="2" s="1"/>
  <c r="R46" i="2" s="1"/>
  <c r="R48" i="2" s="1"/>
  <c r="R50" i="2" s="1"/>
  <c r="R52" i="2" s="1"/>
  <c r="R54" i="2" s="1"/>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V147" i="2" s="1"/>
  <c r="V149" i="2" s="1"/>
  <c r="V151" i="2" s="1"/>
  <c r="V153" i="2" s="1"/>
  <c r="V155" i="2" s="1"/>
  <c r="V157" i="2" s="1"/>
  <c r="V159" i="2" s="1"/>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84" i="2" l="1"/>
  <c r="P86" i="2" s="1"/>
  <c r="I86" i="2" s="1"/>
  <c r="P42" i="2"/>
  <c r="P44" i="2" s="1"/>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I1724" i="2" s="1"/>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4" i="2"/>
  <c r="P65" i="2"/>
  <c r="M71" i="2"/>
  <c r="M72" i="2"/>
  <c r="H63" i="2"/>
  <c r="M69" i="2"/>
  <c r="M65" i="2"/>
  <c r="M6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147" i="2"/>
  <c r="M152" i="2"/>
  <c r="M147" i="2" s="1"/>
  <c r="M110" i="2"/>
  <c r="M105" i="2" s="1"/>
  <c r="M91" i="2"/>
  <c r="M86" i="2"/>
  <c r="M90" i="2"/>
  <c r="M173" i="2"/>
  <c r="M168" i="2" s="1"/>
  <c r="I126" i="2"/>
  <c r="I105" i="2"/>
  <c r="M89" i="2"/>
  <c r="M131" i="2"/>
  <c r="M126" i="2" s="1"/>
  <c r="I63" i="2"/>
  <c r="AA44" i="2"/>
  <c r="AA46" i="2" s="1"/>
  <c r="AA48" i="2" s="1"/>
  <c r="AA50" i="2" s="1"/>
  <c r="AA52" i="2" s="1"/>
  <c r="AA54" i="2" s="1"/>
  <c r="M44" i="2"/>
  <c r="H8"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I84" i="2" l="1"/>
  <c r="I1283" i="2"/>
  <c r="H84" i="2"/>
  <c r="M50" i="2"/>
  <c r="M93" i="2"/>
  <c r="I42" i="2"/>
  <c r="M85" i="2"/>
  <c r="M92" i="2"/>
  <c r="M43" i="2"/>
  <c r="H42" i="2"/>
  <c r="M47" i="2"/>
  <c r="M49" i="2"/>
  <c r="M51" i="2"/>
  <c r="M48" i="2"/>
  <c r="I296" i="2"/>
  <c r="P46" i="2"/>
  <c r="I46" i="2" s="1"/>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I1514" i="2"/>
  <c r="H317" i="2"/>
  <c r="J317" i="2" s="1"/>
  <c r="J1598" i="2"/>
  <c r="P424" i="2"/>
  <c r="H422" i="2"/>
  <c r="I422" i="2"/>
  <c r="J548" i="2"/>
  <c r="J338" i="2"/>
  <c r="M141" i="2"/>
  <c r="M120" i="2"/>
  <c r="M99"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67" i="2"/>
  <c r="H65" i="2"/>
  <c r="I65"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44" i="2"/>
  <c r="I1745" i="2"/>
  <c r="H2060" i="2"/>
  <c r="P2062" i="2"/>
  <c r="P1642" i="2"/>
  <c r="H1640" i="2"/>
  <c r="H86" i="2"/>
  <c r="P88" i="2"/>
  <c r="P172" i="2"/>
  <c r="H170" i="2"/>
  <c r="H254" i="2"/>
  <c r="P256" i="2"/>
  <c r="I569" i="2"/>
  <c r="P867" i="2"/>
  <c r="I1052" i="2"/>
  <c r="I1178" i="2"/>
  <c r="H779" i="2"/>
  <c r="P781" i="2"/>
  <c r="I968" i="2"/>
  <c r="P1558" i="2"/>
  <c r="H1556" i="2"/>
  <c r="P1726" i="2"/>
  <c r="H1724" i="2"/>
  <c r="I1934" i="2"/>
  <c r="I2102" i="2"/>
  <c r="H44"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H46" i="2" l="1"/>
  <c r="J46" i="2" s="1"/>
  <c r="P48" i="2"/>
  <c r="P50" i="2" s="1"/>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88" i="2"/>
  <c r="J88" i="2" s="1"/>
  <c r="P90" i="2"/>
  <c r="I88"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J65" i="2"/>
  <c r="M1704" i="2"/>
  <c r="J1703" i="2"/>
  <c r="P995" i="2"/>
  <c r="M108" i="2"/>
  <c r="J107"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J86" i="2"/>
  <c r="P531" i="2"/>
  <c r="H529" i="2"/>
  <c r="J529" i="2" s="1"/>
  <c r="I529" i="2"/>
  <c r="P2005" i="2"/>
  <c r="H2003" i="2"/>
  <c r="I2003" i="2"/>
  <c r="H1663" i="2"/>
  <c r="J1663" i="2" s="1"/>
  <c r="P1665" i="2"/>
  <c r="I1663" i="2"/>
  <c r="J1535" i="2"/>
  <c r="M1536" i="2"/>
  <c r="T1350" i="2"/>
  <c r="T1352" i="2" s="1"/>
  <c r="T1354" i="2" s="1"/>
  <c r="T1356" i="2" s="1"/>
  <c r="I1348" i="2"/>
  <c r="M1494" i="2"/>
  <c r="J1493" i="2"/>
  <c r="P69" i="2"/>
  <c r="H67" i="2"/>
  <c r="J67" i="2" s="1"/>
  <c r="I67"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H48" i="2"/>
  <c r="J48" i="2" s="1"/>
  <c r="J44"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T19" i="2"/>
  <c r="U19" i="2"/>
  <c r="S21" i="2" l="1"/>
  <c r="R21" i="2"/>
  <c r="I48" i="2"/>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71" i="2"/>
  <c r="H69" i="2"/>
  <c r="J69" i="2" s="1"/>
  <c r="I69" i="2"/>
  <c r="P346" i="2"/>
  <c r="H344" i="2"/>
  <c r="J344" i="2" s="1"/>
  <c r="I344" i="2"/>
  <c r="P764" i="2"/>
  <c r="H762" i="2"/>
  <c r="J762" i="2" s="1"/>
  <c r="I762" i="2"/>
  <c r="P1541" i="2"/>
  <c r="H1539" i="2"/>
  <c r="J1539" i="2" s="1"/>
  <c r="I1539" i="2"/>
  <c r="H90" i="2"/>
  <c r="P92" i="2"/>
  <c r="I90"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P52" i="2"/>
  <c r="H50" i="2"/>
  <c r="I50"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W1399" i="2" l="1"/>
  <c r="AB1399" i="2"/>
  <c r="AI1399" i="2"/>
  <c r="X1399" i="2"/>
  <c r="AC1399" i="2"/>
  <c r="AE1399" i="2"/>
  <c r="V1399" i="2"/>
  <c r="Y1399" i="2"/>
  <c r="AG1399" i="2"/>
  <c r="U1399" i="2"/>
  <c r="AA1399" i="2"/>
  <c r="J678" i="2"/>
  <c r="P850" i="2"/>
  <c r="H848" i="2"/>
  <c r="J848" i="2" s="1"/>
  <c r="I848" i="2"/>
  <c r="H2108" i="2"/>
  <c r="P2110" i="2"/>
  <c r="I2108" i="2"/>
  <c r="P73" i="2"/>
  <c r="H71" i="2"/>
  <c r="I71"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J50"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P54" i="2"/>
  <c r="H52" i="2"/>
  <c r="J52" i="2" s="1"/>
  <c r="I52"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92" i="2"/>
  <c r="J92" i="2" s="1"/>
  <c r="P94" i="2"/>
  <c r="I92"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J90" i="2"/>
  <c r="T1399" i="2"/>
  <c r="M23" i="2"/>
  <c r="O33" i="2"/>
  <c r="O32" i="2"/>
  <c r="O31" i="2"/>
  <c r="O30" i="2"/>
  <c r="O29" i="2"/>
  <c r="O28" i="2"/>
  <c r="O27" i="2"/>
  <c r="O26" i="2"/>
  <c r="O25" i="2"/>
  <c r="O24" i="2"/>
  <c r="O23" i="2"/>
  <c r="O22" i="2"/>
  <c r="T2008" i="2" l="1"/>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J71"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73" i="2"/>
  <c r="I73"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H54" i="2"/>
  <c r="J54" i="2" s="1"/>
  <c r="I54"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H94" i="2"/>
  <c r="J94" i="2" s="1"/>
  <c r="P96" i="2"/>
  <c r="I94"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M45" i="2" l="1"/>
  <c r="M42" i="2" s="1"/>
  <c r="M36"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AI55" i="2"/>
  <c r="AB55" i="2"/>
  <c r="X55" i="2"/>
  <c r="Q55" i="2"/>
  <c r="U55" i="2"/>
  <c r="AF55" i="2"/>
  <c r="R55" i="2"/>
  <c r="AA55" i="2"/>
  <c r="W55" i="2"/>
  <c r="P55" i="2"/>
  <c r="S55" i="2"/>
  <c r="M40" i="2"/>
  <c r="AD55" i="2"/>
  <c r="AH55" i="2"/>
  <c r="H1881" i="2"/>
  <c r="J1881" i="2" s="1"/>
  <c r="I1881" i="2"/>
  <c r="H1692" i="2"/>
  <c r="J1692" i="2" s="1"/>
  <c r="I1692" i="2"/>
  <c r="J978" i="2"/>
  <c r="M970" i="2"/>
  <c r="H1566" i="2"/>
  <c r="J1566" i="2" s="1"/>
  <c r="W1567" i="2" s="1"/>
  <c r="I1566" i="2"/>
  <c r="H1377" i="2"/>
  <c r="J1377" i="2" s="1"/>
  <c r="I1377" i="2"/>
  <c r="H369" i="2"/>
  <c r="J369" i="2" s="1"/>
  <c r="I369" i="2"/>
  <c r="J2089" i="2"/>
  <c r="J1186" i="2"/>
  <c r="H75" i="2"/>
  <c r="J75" i="2" s="1"/>
  <c r="I75"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T55" i="2"/>
  <c r="H558" i="2"/>
  <c r="J558" i="2" s="1"/>
  <c r="I558" i="2"/>
  <c r="H138" i="2"/>
  <c r="I138" i="2"/>
  <c r="H1314" i="2"/>
  <c r="J1314" i="2" s="1"/>
  <c r="I1314" i="2"/>
  <c r="H1188" i="2"/>
  <c r="J1188" i="2" s="1"/>
  <c r="I1188" i="2"/>
  <c r="J73" i="2"/>
  <c r="J304" i="2"/>
  <c r="V55" i="2"/>
  <c r="J327" i="2"/>
  <c r="M319" i="2"/>
  <c r="J1249" i="2"/>
  <c r="H2091" i="2"/>
  <c r="J2091" i="2" s="1"/>
  <c r="I2091" i="2"/>
  <c r="H1860" i="2"/>
  <c r="J1860" i="2" s="1"/>
  <c r="AC1861" i="2" s="1"/>
  <c r="I1860" i="2"/>
  <c r="H453" i="2"/>
  <c r="J453" i="2" s="1"/>
  <c r="I453" i="2"/>
  <c r="H789" i="2"/>
  <c r="I789" i="2"/>
  <c r="J1543" i="2"/>
  <c r="Z55" i="2"/>
  <c r="J472" i="2"/>
  <c r="J999" i="2"/>
  <c r="M991" i="2"/>
  <c r="J388" i="2"/>
  <c r="AC55" i="2"/>
  <c r="H642" i="2"/>
  <c r="J642" i="2" s="1"/>
  <c r="AE643" i="2" s="1"/>
  <c r="I642" i="2"/>
  <c r="H390" i="2"/>
  <c r="J390" i="2" s="1"/>
  <c r="I390" i="2"/>
  <c r="M46" i="2"/>
  <c r="H1251" i="2"/>
  <c r="J1251" i="2" s="1"/>
  <c r="I1251" i="2"/>
  <c r="J430" i="2"/>
  <c r="J451" i="2"/>
  <c r="H1797" i="2"/>
  <c r="I1797" i="2"/>
  <c r="J873" i="2"/>
  <c r="M865" i="2"/>
  <c r="H1545" i="2"/>
  <c r="J1545" i="2" s="1"/>
  <c r="I1545" i="2"/>
  <c r="J831" i="2"/>
  <c r="M823" i="2"/>
  <c r="H1671" i="2"/>
  <c r="J1671" i="2" s="1"/>
  <c r="AI1672" i="2" s="1"/>
  <c r="I1671" i="2"/>
  <c r="AG55" i="2"/>
  <c r="H474" i="2"/>
  <c r="J474" i="2" s="1"/>
  <c r="I474" i="2"/>
  <c r="H495" i="2"/>
  <c r="I495" i="2"/>
  <c r="Y5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AE55"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96" i="2"/>
  <c r="M87" i="2" s="1"/>
  <c r="M84" i="2" s="1"/>
  <c r="M78" i="2" s="1"/>
  <c r="I96"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M760" i="2" l="1"/>
  <c r="V769" i="2"/>
  <c r="AH769" i="2"/>
  <c r="AI769" i="2"/>
  <c r="AD769" i="2"/>
  <c r="T769" i="2"/>
  <c r="P769" i="2"/>
  <c r="AA769" i="2"/>
  <c r="Z769" i="2"/>
  <c r="AG769" i="2"/>
  <c r="Q769" i="2"/>
  <c r="M739" i="2"/>
  <c r="V475" i="2"/>
  <c r="M550" i="2"/>
  <c r="AB769" i="2"/>
  <c r="Y769" i="2"/>
  <c r="AE769" i="2"/>
  <c r="X769" i="2"/>
  <c r="R769" i="2"/>
  <c r="W769" i="2"/>
  <c r="S769" i="2"/>
  <c r="M754" i="2"/>
  <c r="U769" i="2"/>
  <c r="AC769" i="2"/>
  <c r="S1567" i="2"/>
  <c r="X76" i="2"/>
  <c r="M1852" i="2"/>
  <c r="R1483" i="2"/>
  <c r="M66" i="2"/>
  <c r="M63" i="2" s="1"/>
  <c r="M57" i="2" s="1"/>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AI1903" i="2" l="1"/>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M18" i="2"/>
  <c r="C17" i="2"/>
  <c r="C18" i="2" s="1"/>
  <c r="T23" i="2" l="1"/>
  <c r="U23" i="2"/>
  <c r="P23" i="2"/>
  <c r="P22" i="2" s="1"/>
  <c r="M26" i="2"/>
  <c r="S23" i="2"/>
  <c r="S22" i="2" s="1"/>
  <c r="R23" i="2"/>
  <c r="R22" i="2" s="1"/>
  <c r="Q23" i="2"/>
  <c r="Q22" i="2" s="1"/>
  <c r="I21" i="2"/>
  <c r="B21" i="2"/>
  <c r="C19" i="2"/>
  <c r="U25" i="2" l="1"/>
  <c r="T25" i="2"/>
  <c r="B22" i="2"/>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C36" i="2"/>
  <c r="C37" i="2" s="1"/>
  <c r="C38" i="2" s="1"/>
  <c r="H37" i="2"/>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T27" i="2" l="1"/>
  <c r="U27" i="2"/>
  <c r="C57" i="2"/>
  <c r="H57" i="2"/>
  <c r="J57" i="2"/>
  <c r="B58" i="2"/>
  <c r="B59" i="2" s="1"/>
  <c r="H58" i="2"/>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U29" i="2" s="1"/>
  <c r="S29" i="2" l="1"/>
  <c r="S28" i="2" s="1"/>
  <c r="T29" i="2"/>
  <c r="M59" i="2"/>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c r="U31" i="2" l="1"/>
  <c r="T31" i="2"/>
  <c r="C78" i="2"/>
  <c r="H78" i="2"/>
  <c r="J78" i="2"/>
  <c r="B79" i="2"/>
  <c r="B80" i="2" s="1"/>
  <c r="H79" i="2"/>
  <c r="Q31" i="2"/>
  <c r="Q30" i="2" s="1"/>
  <c r="S31" i="2"/>
  <c r="S30" i="2" s="1"/>
  <c r="R31" i="2"/>
  <c r="R30" i="2" s="1"/>
  <c r="P31" i="2"/>
  <c r="P30" i="2" s="1"/>
  <c r="I29" i="2"/>
  <c r="H29" i="2"/>
  <c r="J29" i="2" s="1"/>
  <c r="U33" i="2" l="1"/>
  <c r="T33" i="2"/>
  <c r="B82" i="2"/>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H100" i="2"/>
  <c r="J33" i="2"/>
  <c r="P34" i="2" s="1"/>
  <c r="I33" i="2"/>
  <c r="M24" i="2" s="1"/>
  <c r="M21" i="2" s="1"/>
  <c r="M25"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c r="B2076" i="2" s="1"/>
  <c r="D2073" i="2" l="1"/>
  <c r="E2077" i="2"/>
  <c r="B2077" i="2"/>
  <c r="M2076" i="2"/>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E13" i="11" l="1"/>
  <c r="I13" i="12"/>
  <c r="H13" i="12"/>
  <c r="G13" i="12"/>
  <c r="F13" i="12"/>
  <c r="E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L14" i="12" l="1"/>
  <c r="K14" i="12"/>
  <c r="J15" i="12"/>
  <c r="H15" i="12"/>
  <c r="G15" i="12"/>
  <c r="I15" i="12"/>
  <c r="F15" i="12"/>
  <c r="C15" i="11"/>
  <c r="D15" i="12"/>
  <c r="B16" i="12"/>
  <c r="D16" i="12" s="1"/>
  <c r="K15" i="12" l="1"/>
  <c r="B16" i="11"/>
  <c r="G15" i="11"/>
  <c r="I15" i="11"/>
  <c r="L15" i="11"/>
  <c r="H15" i="11"/>
  <c r="F15" i="11"/>
  <c r="C16" i="12"/>
  <c r="B17" i="12" l="1"/>
  <c r="C17" i="12" s="1"/>
  <c r="F16" i="12"/>
  <c r="H16" i="12"/>
  <c r="G16" i="12"/>
  <c r="I16" i="12"/>
  <c r="E16" i="12"/>
  <c r="D16" i="11"/>
  <c r="J16" i="12"/>
  <c r="C16" i="11"/>
  <c r="D17" i="12" l="1"/>
  <c r="B18" i="12"/>
  <c r="F19" i="12" s="1"/>
  <c r="F17" i="12"/>
  <c r="H17" i="12"/>
  <c r="E17" i="12"/>
  <c r="I17" i="12"/>
  <c r="N16" i="12"/>
  <c r="V16" i="12"/>
  <c r="J17" i="12"/>
  <c r="AB16" i="12"/>
  <c r="K16" i="12"/>
  <c r="AC16" i="12" s="1"/>
  <c r="P16" i="12"/>
  <c r="R16" i="12"/>
  <c r="X16" i="12"/>
  <c r="AD16" i="12"/>
  <c r="AF16" i="12"/>
  <c r="AJ16" i="12"/>
  <c r="AH16" i="12"/>
  <c r="T16" i="12"/>
  <c r="Z16" i="12"/>
  <c r="B17" i="11"/>
  <c r="E16" i="11"/>
  <c r="I16" i="11"/>
  <c r="F16" i="11"/>
  <c r="L16" i="11"/>
  <c r="G16" i="11"/>
  <c r="H16" i="11"/>
  <c r="D18" i="12"/>
  <c r="I19" i="12"/>
  <c r="C18" i="12"/>
  <c r="I18" i="12" s="1"/>
  <c r="G19" i="12" l="1"/>
  <c r="H19" i="12"/>
  <c r="S16" i="12"/>
  <c r="AE16" i="12"/>
  <c r="AI16" i="12"/>
  <c r="AG16" i="12"/>
  <c r="Y16" i="12"/>
  <c r="AA16" i="12"/>
  <c r="L16" i="12"/>
  <c r="U16" i="12"/>
  <c r="W16" i="12"/>
  <c r="O16" i="12"/>
  <c r="AK16" i="12"/>
  <c r="C17" i="11"/>
  <c r="D17" i="11"/>
  <c r="B19" i="12"/>
  <c r="H20" i="12" s="1"/>
  <c r="F18" i="12"/>
  <c r="G18" i="12"/>
  <c r="H18" i="12"/>
  <c r="G17" i="12"/>
  <c r="T17" i="12"/>
  <c r="AB17" i="12"/>
  <c r="AH17" i="12"/>
  <c r="V17" i="12"/>
  <c r="Z17" i="12"/>
  <c r="K17" i="12"/>
  <c r="AA17" i="12" s="1"/>
  <c r="X17" i="12"/>
  <c r="N17" i="12"/>
  <c r="P17" i="12"/>
  <c r="AD17" i="12"/>
  <c r="AJ17" i="12"/>
  <c r="R17" i="12"/>
  <c r="AF17" i="12"/>
  <c r="J18" i="12"/>
  <c r="Q16" i="12"/>
  <c r="D19" i="12" l="1"/>
  <c r="E19" i="12" s="1"/>
  <c r="I20" i="12"/>
  <c r="C19" i="12"/>
  <c r="B20" i="12" s="1"/>
  <c r="E21" i="12" s="1"/>
  <c r="AG17" i="12"/>
  <c r="AC17" i="12"/>
  <c r="O17" i="12"/>
  <c r="U17" i="12"/>
  <c r="Q17" i="12"/>
  <c r="S17" i="12"/>
  <c r="AK17" i="12"/>
  <c r="AI17" i="12"/>
  <c r="AE17" i="12"/>
  <c r="L17" i="12"/>
  <c r="B18" i="11"/>
  <c r="F17" i="11"/>
  <c r="L17" i="11"/>
  <c r="H17" i="11"/>
  <c r="E17" i="11"/>
  <c r="G17" i="11"/>
  <c r="I17" i="11"/>
  <c r="G20" i="12"/>
  <c r="F20" i="12"/>
  <c r="E20" i="12"/>
  <c r="Y17" i="12"/>
  <c r="K18" i="12"/>
  <c r="J19" i="12"/>
  <c r="L18" i="12"/>
  <c r="W17" i="12"/>
  <c r="G21" i="12" l="1"/>
  <c r="C20" i="12"/>
  <c r="B21" i="12" s="1"/>
  <c r="C21" i="12" s="1"/>
  <c r="B22" i="12" s="1"/>
  <c r="E23" i="12" s="1"/>
  <c r="I21" i="12"/>
  <c r="D20" i="12"/>
  <c r="H21" i="12"/>
  <c r="F21" i="12"/>
  <c r="K19" i="12"/>
  <c r="J20" i="12"/>
  <c r="F19" i="11"/>
  <c r="E19" i="11"/>
  <c r="H19" i="11"/>
  <c r="I19" i="11"/>
  <c r="C18" i="11"/>
  <c r="D18" i="11"/>
  <c r="L19" i="11"/>
  <c r="G19" i="11"/>
  <c r="G23" i="12" l="1"/>
  <c r="D22" i="12"/>
  <c r="E22" i="12"/>
  <c r="I23" i="12"/>
  <c r="G22" i="12"/>
  <c r="F23" i="12"/>
  <c r="I22" i="12"/>
  <c r="H23" i="12"/>
  <c r="D21" i="12"/>
  <c r="C22" i="12"/>
  <c r="B23" i="12" s="1"/>
  <c r="H24" i="12" s="1"/>
  <c r="F22" i="12"/>
  <c r="H22"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C23" i="12" l="1"/>
  <c r="B24" i="12" s="1"/>
  <c r="E25" i="12" s="1"/>
  <c r="D23" i="12"/>
  <c r="G24" i="12"/>
  <c r="F24" i="12"/>
  <c r="I24" i="12"/>
  <c r="E24" i="12"/>
  <c r="AJ21" i="12"/>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D24" i="12" l="1"/>
  <c r="C24" i="12"/>
  <c r="B25" i="12" s="1"/>
  <c r="I26" i="12" s="1"/>
  <c r="H25" i="12"/>
  <c r="F25" i="12"/>
  <c r="I25" i="12"/>
  <c r="G25" i="12"/>
  <c r="B20" i="1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G26" i="12" l="1"/>
  <c r="F26" i="12"/>
  <c r="C25" i="12"/>
  <c r="B26" i="12" s="1"/>
  <c r="D26" i="12" s="1"/>
  <c r="E26" i="12" s="1"/>
  <c r="D25" i="12"/>
  <c r="H26" i="12"/>
  <c r="AF23" i="12"/>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H27" i="12" l="1"/>
  <c r="F27" i="12"/>
  <c r="G27" i="12"/>
  <c r="C26" i="12"/>
  <c r="B27" i="12" s="1"/>
  <c r="C27" i="12" s="1"/>
  <c r="B28" i="12" s="1"/>
  <c r="I27" i="12"/>
  <c r="Y24" i="12"/>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F28" i="12" l="1"/>
  <c r="H28" i="12"/>
  <c r="G28" i="12"/>
  <c r="D27" i="12"/>
  <c r="E27" i="12" s="1"/>
  <c r="I28" i="12"/>
  <c r="K25" i="12"/>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D68" i="12"/>
  <c r="E68" i="12" s="1"/>
  <c r="AA66" i="12" l="1"/>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N11" i="12"/>
  <c r="O11" i="12" s="1"/>
  <c r="L15" i="12"/>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9"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P11" i="12"/>
  <c r="Q11" i="12" s="1"/>
  <c r="L8" i="12" l="1"/>
  <c r="L10" i="12" s="1"/>
  <c r="N10" i="12" s="1"/>
  <c r="L11" i="12"/>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R11" i="12"/>
  <c r="S11" i="12" s="1"/>
  <c r="O10" i="12" l="1"/>
  <c r="P10" i="12"/>
  <c r="R10" i="12" s="1"/>
  <c r="T10" i="12" s="1"/>
  <c r="V10" i="12" s="1"/>
  <c r="O12" i="12"/>
  <c r="L13" i="12"/>
  <c r="O14" i="12"/>
  <c r="N14" i="12"/>
  <c r="N15" i="12" s="1"/>
  <c r="O15" i="12" s="1"/>
  <c r="O18" i="12" s="1"/>
  <c r="T11" i="12"/>
  <c r="U11" i="12" s="1"/>
  <c r="D64" i="11"/>
  <c r="E64" i="11" s="1"/>
  <c r="G65" i="11"/>
  <c r="H65" i="11"/>
  <c r="F65" i="11"/>
  <c r="L65" i="11"/>
  <c r="I65" i="11"/>
  <c r="C64" i="11"/>
  <c r="B65" i="11" s="1"/>
  <c r="N12" i="12" l="1"/>
  <c r="N13" i="12" s="1"/>
  <c r="O13" i="12" s="1"/>
  <c r="Q10" i="12"/>
  <c r="N18" i="12"/>
  <c r="N19" i="12" s="1"/>
  <c r="S14" i="12"/>
  <c r="O19" i="12"/>
  <c r="X10" i="12"/>
  <c r="V11" i="12"/>
  <c r="W11" i="12" s="1"/>
  <c r="Q14" i="12"/>
  <c r="P14" i="12"/>
  <c r="P15" i="12" s="1"/>
  <c r="Q15" i="12"/>
  <c r="R14" i="12"/>
  <c r="H66" i="11"/>
  <c r="F66" i="11"/>
  <c r="I66" i="11"/>
  <c r="C65" i="11"/>
  <c r="B66" i="11" s="1"/>
  <c r="G66" i="11"/>
  <c r="L66" i="11"/>
  <c r="D65" i="11"/>
  <c r="E65" i="11" s="1"/>
  <c r="S10" i="12" l="1"/>
  <c r="P12" i="12"/>
  <c r="P13" i="12" s="1"/>
  <c r="Q13" i="12" s="1"/>
  <c r="Q12" i="12"/>
  <c r="Q18" i="12"/>
  <c r="R15" i="12"/>
  <c r="S15" i="12" s="1"/>
  <c r="S18" i="12" s="1"/>
  <c r="P18" i="12"/>
  <c r="P19" i="12" s="1"/>
  <c r="Z10" i="12"/>
  <c r="X11" i="12"/>
  <c r="Y11" i="12" s="1"/>
  <c r="C66" i="11"/>
  <c r="B67" i="11" s="1"/>
  <c r="I67" i="11"/>
  <c r="G67" i="11"/>
  <c r="D66" i="11"/>
  <c r="E66" i="11" s="1"/>
  <c r="L67" i="11"/>
  <c r="F67" i="11"/>
  <c r="H67" i="11"/>
  <c r="Q19" i="12"/>
  <c r="V12" i="12"/>
  <c r="U10" i="12" l="1"/>
  <c r="W10" i="12" s="1"/>
  <c r="Y10" i="12" s="1"/>
  <c r="R12" i="12"/>
  <c r="R13" i="12" s="1"/>
  <c r="S13" i="12" s="1"/>
  <c r="S12" i="12"/>
  <c r="W12" i="12"/>
  <c r="W14" i="12" s="1"/>
  <c r="R18" i="12"/>
  <c r="R19" i="12" s="1"/>
  <c r="S19" i="12" s="1"/>
  <c r="T14" i="12"/>
  <c r="T15" i="12" s="1"/>
  <c r="U14" i="12"/>
  <c r="U15" i="12"/>
  <c r="T18" i="12" s="1"/>
  <c r="T19" i="12" s="1"/>
  <c r="U18" i="12"/>
  <c r="C67" i="11"/>
  <c r="B68" i="11" s="1"/>
  <c r="H68" i="11"/>
  <c r="G68" i="11"/>
  <c r="F68" i="11"/>
  <c r="I68" i="11"/>
  <c r="D67" i="11"/>
  <c r="E67" i="11" s="1"/>
  <c r="L68" i="11"/>
  <c r="V14" i="12"/>
  <c r="AB10" i="12"/>
  <c r="Z11" i="12"/>
  <c r="AA11" i="12" s="1"/>
  <c r="AA10" i="12"/>
  <c r="X12" i="12"/>
  <c r="T12" i="12" l="1"/>
  <c r="T13" i="12" s="1"/>
  <c r="U13" i="12" s="1"/>
  <c r="U12" i="12"/>
  <c r="V15" i="12"/>
  <c r="W15" i="12"/>
  <c r="U19" i="12"/>
  <c r="W19" i="12" s="1"/>
  <c r="H69" i="11"/>
  <c r="F69" i="11"/>
  <c r="I69" i="11"/>
  <c r="D68" i="11"/>
  <c r="E68" i="11" s="1"/>
  <c r="C68" i="11"/>
  <c r="B69" i="11" s="1"/>
  <c r="L69" i="11"/>
  <c r="G69" i="11"/>
  <c r="W18" i="12"/>
  <c r="V18" i="12"/>
  <c r="V19" i="12" s="1"/>
  <c r="AD10" i="12"/>
  <c r="AB11" i="12"/>
  <c r="AC11" i="12" s="1"/>
  <c r="Y12" i="12"/>
  <c r="AC10" i="12"/>
  <c r="Z12" i="12"/>
  <c r="AA12" i="12"/>
  <c r="V13" i="12" l="1"/>
  <c r="W13" i="12" s="1"/>
  <c r="AA14" i="12"/>
  <c r="X14" i="12"/>
  <c r="X15" i="12" s="1"/>
  <c r="Y15" i="12" s="1"/>
  <c r="X18" i="12" s="1"/>
  <c r="X19" i="12" s="1"/>
  <c r="Y19" i="12" s="1"/>
  <c r="Y14" i="12"/>
  <c r="AF10" i="12"/>
  <c r="AD11" i="12"/>
  <c r="AE11" i="12" s="1"/>
  <c r="G70" i="11"/>
  <c r="C69" i="11"/>
  <c r="B70" i="11" s="1"/>
  <c r="D69" i="11"/>
  <c r="E69" i="11" s="1"/>
  <c r="F70" i="11"/>
  <c r="L70" i="11"/>
  <c r="H70" i="11"/>
  <c r="I70" i="11"/>
  <c r="Z14" i="12"/>
  <c r="AE10" i="12"/>
  <c r="AB12" i="12"/>
  <c r="X13" i="12" l="1"/>
  <c r="Y13" i="12" s="1"/>
  <c r="Z15" i="12"/>
  <c r="AA15" i="12" s="1"/>
  <c r="Z18" i="12" s="1"/>
  <c r="Z19" i="12" s="1"/>
  <c r="Y18" i="12"/>
  <c r="AC12" i="12"/>
  <c r="AB14" i="12" s="1"/>
  <c r="AB15" i="12" s="1"/>
  <c r="C70" i="11"/>
  <c r="B71" i="11" s="1"/>
  <c r="G71" i="11"/>
  <c r="D70" i="11"/>
  <c r="E70" i="11" s="1"/>
  <c r="I71" i="11"/>
  <c r="L71" i="11"/>
  <c r="H71" i="11"/>
  <c r="F71" i="11"/>
  <c r="AA19" i="12"/>
  <c r="AH10" i="12"/>
  <c r="AF11" i="12"/>
  <c r="AG11" i="12" s="1"/>
  <c r="AA18" i="12"/>
  <c r="AG10" i="12"/>
  <c r="AD12" i="12"/>
  <c r="Z13" i="12" l="1"/>
  <c r="AA13" i="12" s="1"/>
  <c r="AB13" i="12"/>
  <c r="AC13" i="12" s="1"/>
  <c r="AC14" i="12"/>
  <c r="AE12" i="12"/>
  <c r="AC15" i="12"/>
  <c r="AC18" i="12" s="1"/>
  <c r="AD14" i="12"/>
  <c r="AD15" i="12" s="1"/>
  <c r="AE15" i="12" s="1"/>
  <c r="AE14" i="12"/>
  <c r="AC19" i="12"/>
  <c r="AB18" i="12"/>
  <c r="AB19" i="12" s="1"/>
  <c r="AJ10" i="12"/>
  <c r="AH11" i="12"/>
  <c r="AI11" i="12" s="1"/>
  <c r="C71" i="11"/>
  <c r="B72" i="11" s="1"/>
  <c r="H72" i="11"/>
  <c r="F72" i="11"/>
  <c r="L72" i="11"/>
  <c r="D71" i="11"/>
  <c r="E71" i="11" s="1"/>
  <c r="I72" i="11"/>
  <c r="G72" i="11"/>
  <c r="AI10" i="12"/>
  <c r="AF12" i="12"/>
  <c r="AD13" i="12" l="1"/>
  <c r="AE13" i="12" s="1"/>
  <c r="AJ11" i="12"/>
  <c r="AK11" i="12" s="1"/>
  <c r="AD18" i="12"/>
  <c r="AD19" i="12" s="1"/>
  <c r="AG12" i="12"/>
  <c r="AE18" i="12"/>
  <c r="AE19" i="12"/>
  <c r="F73" i="11"/>
  <c r="D72" i="11"/>
  <c r="E72" i="11" s="1"/>
  <c r="C72" i="11"/>
  <c r="B73" i="11" s="1"/>
  <c r="H73" i="11"/>
  <c r="L73" i="11"/>
  <c r="G73" i="11"/>
  <c r="I73" i="11"/>
  <c r="AK10" i="12"/>
  <c r="AH12" i="12"/>
  <c r="AF13" i="12" l="1"/>
  <c r="AG13" i="12" s="1"/>
  <c r="H74" i="11"/>
  <c r="C73" i="11"/>
  <c r="B74" i="11" s="1"/>
  <c r="G74" i="11"/>
  <c r="D73" i="11"/>
  <c r="E73" i="11" s="1"/>
  <c r="L74" i="11"/>
  <c r="F74" i="11"/>
  <c r="I74" i="11"/>
  <c r="AI12" i="12"/>
  <c r="AF14" i="12"/>
  <c r="AJ12" i="12"/>
  <c r="AK12" i="12"/>
  <c r="AH13" i="12" l="1"/>
  <c r="AI13" i="12" s="1"/>
  <c r="AJ14" i="12"/>
  <c r="I75" i="11"/>
  <c r="C74" i="11"/>
  <c r="B75" i="11" s="1"/>
  <c r="H75" i="11"/>
  <c r="F75" i="11"/>
  <c r="D74" i="11"/>
  <c r="E74" i="11" s="1"/>
  <c r="G75" i="11"/>
  <c r="L75" i="11"/>
  <c r="AH14" i="12"/>
  <c r="AG14" i="12"/>
  <c r="AF15" i="12"/>
  <c r="AG15" i="12" s="1"/>
  <c r="AJ13" i="12" l="1"/>
  <c r="AK13" i="12" s="1"/>
  <c r="AK14" i="12"/>
  <c r="C75" i="11"/>
  <c r="B76" i="11" s="1"/>
  <c r="I76" i="11"/>
  <c r="H76" i="11"/>
  <c r="G76" i="11"/>
  <c r="D75" i="11"/>
  <c r="E75" i="11" s="1"/>
  <c r="L76" i="11"/>
  <c r="F76" i="11"/>
  <c r="AF18" i="12"/>
  <c r="AF19" i="12" s="1"/>
  <c r="AG19" i="12"/>
  <c r="AG18" i="12"/>
  <c r="AI14" i="12"/>
  <c r="AH15" i="12"/>
  <c r="AI15" i="12" s="1"/>
  <c r="AJ15" i="12" l="1"/>
  <c r="AK15" i="12" s="1"/>
  <c r="D76" i="11"/>
  <c r="E76" i="11" s="1"/>
  <c r="I77" i="11"/>
  <c r="C76" i="11"/>
  <c r="B77" i="11" s="1"/>
  <c r="L77" i="11"/>
  <c r="G77" i="11"/>
  <c r="H77" i="11"/>
  <c r="F77" i="11"/>
  <c r="AI18" i="12"/>
  <c r="AI19" i="12"/>
  <c r="AK19" i="12" s="1"/>
  <c r="AH18" i="12"/>
  <c r="AH19" i="12" s="1"/>
  <c r="AK18" i="12"/>
  <c r="AJ18" i="12"/>
  <c r="G78" i="11" l="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s="1"/>
  <c r="D107" i="11" l="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13" i="11"/>
  <c r="K13"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8" i="11"/>
  <c r="J14" i="11"/>
  <c r="K9" i="11" l="1"/>
  <c r="K12" i="1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M7" i="10" s="1"/>
  <c r="J6" i="10"/>
  <c r="I6" i="10"/>
  <c r="F6" i="10"/>
  <c r="L6" i="10" a="1"/>
  <c r="L6" i="10" s="1"/>
  <c r="H6" i="10" a="1"/>
  <c r="H6" i="10" s="1"/>
  <c r="G6" i="10"/>
  <c r="L7" i="10" a="1"/>
  <c r="L7" i="10" s="1"/>
  <c r="N6" i="10"/>
  <c r="O6" i="10" s="1"/>
  <c r="P6" i="10" s="1"/>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M11" i="10"/>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M8"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O8" i="10" l="1"/>
  <c r="P8" i="10" s="1"/>
  <c r="O9" i="10" l="1"/>
  <c r="P9" i="10" s="1"/>
  <c r="O10" i="10" l="1"/>
  <c r="P10" i="10" s="1"/>
  <c r="O11" i="10" l="1"/>
  <c r="P11" i="10" s="1"/>
  <c r="O12" i="10" l="1"/>
  <c r="P12" i="10" s="1"/>
  <c r="O13" i="10" l="1"/>
  <c r="O14" i="10" s="1"/>
  <c r="P14" i="10" s="1"/>
  <c r="O15" i="10" l="1"/>
  <c r="P15" i="10" s="1"/>
  <c r="P13" i="10"/>
  <c r="O16" i="10" l="1"/>
  <c r="P16" i="10" s="1"/>
  <c r="O17" i="10" l="1"/>
  <c r="P17" i="10" s="1"/>
  <c r="O18" i="10" l="1"/>
  <c r="P18" i="10" s="1"/>
  <c r="O19" i="10" l="1"/>
  <c r="O20" i="10" s="1"/>
  <c r="P19" i="10" l="1"/>
  <c r="P20" i="10"/>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<sst xmlns="http://schemas.openxmlformats.org/spreadsheetml/2006/main" count="3365" uniqueCount="443">
  <si>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</si>
  <si>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</si>
  <si>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</si>
  <si>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</si>
  <si>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</si>
  <si>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</si>
  <si>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</si>
  <si>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</si>
  <si>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</si>
  <si>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</si>
  <si>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</si>
  <si>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</si>
  <si>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</si>
  <si>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</si>
  <si>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</si>
  <si>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</si>
  <si>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</si>
  <si>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</si>
  <si>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</si>
  <si>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</si>
  <si>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</si>
  <si>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</si>
  <si>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</si>
  <si>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</si>
  <si>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</si>
  <si>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</si>
  <si>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</si>
  <si>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</si>
  <si>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</si>
  <si>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</si>
  <si>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</si>
  <si>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</si>
  <si>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</si>
  <si>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</si>
  <si>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</si>
  <si>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</si>
  <si>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</si>
  <si>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</si>
  <si>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</si>
  <si>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</si>
  <si>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</si>
  <si>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</si>
  <si>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</si>
  <si>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</si>
  <si>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</si>
  <si>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</si>
  <si>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</si>
  <si>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</si>
  <si>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</si>
  <si>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</si>
  <si>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</si>
  <si>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</si>
  <si>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</si>
  <si>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</si>
  <si>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</si>
  <si>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</si>
  <si>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</si>
  <si>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</si>
  <si>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</si>
  <si>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</si>
  <si>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</si>
  <si>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</si>
  <si>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</si>
  <si>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</si>
  <si>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</si>
  <si>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</si>
  <si>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</si>
  <si>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</si>
  <si>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</si>
  <si>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</si>
  <si>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</si>
  <si>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</si>
  <si>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</si>
  <si>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</si>
  <si>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</si>
  <si>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</si>
  <si>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</si>
  <si>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</si>
  <si>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</si>
  <si>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</si>
  <si>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</si>
  <si>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</si>
  <si>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</si>
  <si>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</si>
  <si>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</si>
  <si>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</si>
  <si>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</si>
  <si>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</si>
  <si>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</si>
  <si>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</si>
  <si>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</si>
  <si>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</si>
  <si>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</si>
  <si>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</si>
  <si>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</si>
  <si>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</si>
  <si>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</si>
  <si>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</si>
  <si>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</si>
  <si>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</si>
  <si>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</si>
  <si>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</si>
  <si>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</si>
  <si>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</si>
  <si>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</si>
  <si>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</si>
  <si>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</si>
  <si>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</si>
  <si>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</si>
  <si>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</si>
  <si>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</si>
  <si>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</si>
  <si>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</si>
  <si>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</si>
  <si>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</si>
  <si>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</si>
  <si>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</si>
  <si>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</si>
  <si>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</si>
  <si>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</si>
  <si>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</si>
  <si>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</si>
  <si>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</si>
  <si>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</si>
  <si>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</si>
  <si>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</si>
  <si>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</si>
  <si>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</si>
  <si>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</si>
  <si>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</si>
  <si>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</si>
  <si>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</si>
  <si>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</si>
  <si>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</si>
  <si>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</si>
  <si>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</si>
  <si>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</si>
  <si>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</si>
  <si>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</si>
  <si>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</si>
  <si>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</si>
  <si>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</si>
  <si>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</si>
  <si>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</si>
  <si>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</si>
  <si>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</si>
  <si>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</si>
  <si>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</si>
  <si>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</si>
  <si>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</si>
  <si>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</si>
  <si>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</si>
  <si>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</si>
  <si>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</si>
  <si>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</si>
  <si>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</si>
  <si>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</si>
  <si>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</si>
  <si>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</si>
  <si>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</si>
  <si>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</si>
  <si>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</si>
  <si>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</si>
  <si>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</si>
  <si>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</si>
  <si>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</si>
  <si>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</si>
  <si>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</si>
  <si>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</si>
  <si>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</si>
  <si>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</si>
  <si>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</si>
  <si>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</si>
  <si>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</si>
  <si>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</si>
  <si>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</si>
  <si>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</si>
  <si>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</si>
  <si>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</si>
  <si>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</si>
  <si>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</si>
  <si>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</si>
  <si>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</si>
  <si>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</si>
  <si>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</si>
  <si>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</si>
  <si>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</si>
  <si>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</si>
  <si>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</si>
  <si>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</si>
  <si>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</si>
  <si>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</si>
  <si>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</si>
  <si>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</si>
  <si>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</si>
  <si>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</si>
  <si>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</si>
  <si>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</si>
  <si>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</si>
  <si>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</si>
  <si>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</si>
  <si>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</si>
  <si>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</si>
  <si>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</si>
  <si>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</si>
  <si>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</si>
  <si>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</si>
  <si>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</si>
  <si>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</si>
  <si>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</si>
  <si>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</si>
  <si>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</si>
  <si>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</si>
  <si>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</si>
  <si>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</si>
  <si>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</si>
  <si>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</si>
  <si>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</si>
  <si>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</si>
  <si>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</si>
  <si>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</si>
  <si>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</si>
  <si>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</si>
  <si>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</si>
  <si>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</si>
  <si>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</si>
  <si>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</si>
  <si>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</si>
  <si>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</si>
  <si>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</si>
  <si>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</si>
  <si>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</si>
  <si>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</si>
  <si>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</si>
  <si>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</si>
  <si>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</si>
  <si>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</si>
  <si>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</si>
  <si>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</si>
  <si>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</si>
  <si>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</si>
  <si>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</si>
  <si>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</si>
  <si>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</si>
  <si>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</si>
  <si>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</si>
  <si>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</si>
  <si>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</si>
  <si>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</si>
  <si>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</si>
  <si>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</si>
  <si>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</si>
  <si>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</si>
  <si>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</si>
  <si>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</si>
  <si>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</si>
  <si>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</si>
  <si>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</si>
  <si>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</si>
  <si>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</si>
  <si>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</si>
  <si>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</si>
  <si>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</si>
  <si>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</si>
  <si>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</si>
  <si>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</si>
  <si>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</si>
  <si>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</si>
  <si>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</si>
  <si>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</si>
  <si>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</si>
  <si>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</si>
  <si>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</si>
  <si>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</si>
  <si>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</si>
  <si>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</si>
  <si>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</si>
  <si>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</si>
  <si>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</si>
  <si>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</si>
  <si>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</si>
  <si>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</si>
  <si>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</si>
  <si>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</si>
  <si>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</si>
  <si>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</si>
  <si>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</si>
  <si>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</si>
  <si>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</si>
  <si>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</si>
  <si>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</si>
  <si>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</si>
  <si>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</si>
  <si>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</si>
  <si>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</si>
  <si>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</si>
  <si>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</si>
  <si>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</si>
  <si>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</si>
  <si>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</si>
  <si>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</si>
  <si>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</si>
  <si>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</si>
  <si>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</si>
  <si>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</si>
  <si>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</si>
  <si>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</si>
  <si>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</si>
  <si>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</si>
  <si>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</si>
  <si>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</si>
  <si>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</si>
  <si>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</si>
  <si>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</si>
  <si>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</si>
  <si>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</si>
  <si>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</si>
  <si>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</si>
  <si>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</si>
  <si>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</si>
  <si>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</si>
  <si>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</si>
  <si>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</si>
  <si>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</si>
  <si>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</si>
  <si>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</si>
  <si>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</si>
  <si>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</si>
  <si>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</si>
  <si>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</si>
  <si>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</si>
  <si>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</si>
  <si>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</si>
  <si>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</si>
  <si>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</si>
  <si>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</si>
  <si>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</si>
  <si>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</si>
  <si>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</si>
  <si>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</si>
  <si>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</si>
  <si>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</si>
  <si>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</si>
  <si>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</si>
  <si>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</si>
  <si>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</si>
  <si>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</si>
  <si>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</si>
  <si>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</si>
  <si>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</si>
  <si>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</si>
  <si>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</si>
  <si>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</si>
  <si>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</si>
  <si>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</si>
  <si>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</si>
  <si>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</si>
  <si>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</si>
  <si>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</si>
  <si>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</si>
  <si>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</si>
  <si>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</si>
  <si>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</si>
  <si>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</si>
  <si>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</si>
  <si>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</si>
  <si>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</si>
  <si>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</si>
  <si>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</si>
  <si>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</si>
  <si>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</si>
  <si>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</si>
  <si>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</si>
  <si>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</si>
  <si>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</si>
  <si>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</si>
  <si>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</si>
  <si>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</si>
  <si>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</si>
  <si>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</si>
  <si>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</si>
  <si>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</si>
  <si>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</si>
  <si>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</si>
  <si>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</si>
  <si>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</si>
  <si>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</si>
  <si>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</si>
  <si>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</si>
  <si>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</si>
  <si>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</si>
  <si>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</si>
  <si>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</si>
  <si>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</si>
  <si>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</si>
  <si>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</si>
  <si>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</si>
  <si>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</si>
  <si>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</si>
  <si>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</si>
  <si>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</si>
  <si>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</si>
  <si>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</si>
  <si>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</si>
  <si>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</si>
  <si>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</si>
  <si>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</si>
  <si>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</si>
  <si>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</si>
  <si>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</si>
  <si>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</si>
  <si>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</si>
  <si>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</si>
  <si>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</si>
  <si>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</si>
  <si>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</si>
  <si>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</si>
  <si>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</si>
  <si>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</si>
  <si>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</si>
  <si>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</si>
  <si>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</si>
  <si>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</si>
  <si>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</si>
  <si>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</si>
  <si>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</si>
  <si>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</si>
  <si>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</si>
  <si>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</si>
  <si>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</si>
  <si>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</si>
  <si>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</si>
  <si>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</si>
  <si>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CV-SMGG</t>
  </si>
  <si>
    <t>FABIANE CIDADE</t>
  </si>
  <si>
    <t>CONTRATAÇÃO AGÉNCIA PARA INTERMEDIAÇÃO DE COMPRA DE PASSAGENS AÉREAS E SEGURO VIAGEM</t>
  </si>
  <si>
    <t>https://paineldeprecos.planejamento.gov.br/graficos/detalhe?idSeq=448017&amp;painel=SERVICOS</t>
  </si>
  <si>
    <t>https://paineldeprecos.planejamento.gov.br/graficos/detalhe?idSeq=458642&amp;painel=SERVICOS</t>
  </si>
  <si>
    <t>https://paineldeprecos.planejamento.gov.br/graficos/detalhe?idSeq=186212&amp;painel=SERVICOS</t>
  </si>
  <si>
    <t>https://paineldeprecos.planejamento.gov.br/graficos/detalhe?idSeq=320617&amp;painel=SERVICOS</t>
  </si>
  <si>
    <t>https://paineldeprecos.planejamento.gov.br/graficos/detalhe?idSeq=437359&amp;painel=SERVICOS</t>
  </si>
  <si>
    <t>https://paineldeprecos.planejamento.gov.br/graficos/detalhe?idSeq=172998&amp;painel=SERVICOS</t>
  </si>
  <si>
    <t>25.0.000086140-8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</si>
</sst>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14">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15" fillId="6" borderId="0" xfId="6" applyFont="1" applyFill="1" applyAlignment="1">
      <alignment horizontal="center" vertical="center" wrapText="1"/>
    </xf>
    <xf numFmtId="0" fontId="6" fillId="6" borderId="1" xfId="6" applyFont="1" applyFill="1" applyBorder="1" applyAlignment="1">
      <alignment horizontal="center" vertical="center"/>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3"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xf numFmtId="0" fontId="6" fillId="6" borderId="5" xfId="6" applyFont="1" applyFill="1" applyBorder="1" applyAlignment="1">
      <alignment horizontal="center" vertical="center"/>
    </xf>
  </cellXfs>
  <cellStyles count="114">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álculo 2" xfId="54" xr:uid="{00000000-0005-0000-0000-000032000000}"/>
    <cellStyle name="Cálculo 3" xfId="106" xr:uid="{00000000-0005-0000-0000-000033000000}"/>
    <cellStyle name="Célula de Verificação 2" xfId="55" xr:uid="{00000000-0005-0000-0000-000034000000}"/>
    <cellStyle name="Célula Vinculada 2" xfId="56" xr:uid="{00000000-0005-0000-0000-000035000000}"/>
    <cellStyle name="Check Cell" xfId="57" xr:uid="{00000000-0005-0000-0000-000036000000}"/>
    <cellStyle name="Ênfase1 2" xfId="58" xr:uid="{00000000-0005-0000-0000-000037000000}"/>
    <cellStyle name="Ênfase2 2" xfId="59" xr:uid="{00000000-0005-0000-0000-000038000000}"/>
    <cellStyle name="Ênfase3 2" xfId="60" xr:uid="{00000000-0005-0000-0000-000039000000}"/>
    <cellStyle name="Ênfase4 2" xfId="61" xr:uid="{00000000-0005-0000-0000-00003A000000}"/>
    <cellStyle name="Ênfase5 2" xfId="62" xr:uid="{00000000-0005-0000-0000-00003B000000}"/>
    <cellStyle name="Ênfase6 2" xfId="63" xr:uid="{00000000-0005-0000-0000-00003C000000}"/>
    <cellStyle name="Entrada 2" xfId="64" xr:uid="{00000000-0005-0000-0000-00003D000000}"/>
    <cellStyle name="Entrada 3" xfId="107" xr:uid="{00000000-0005-0000-0000-00003E000000}"/>
    <cellStyle name="Explanatory Text" xfId="65" xr:uid="{00000000-0005-0000-0000-00003F000000}"/>
    <cellStyle name="Good" xfId="66" xr:uid="{00000000-0005-0000-0000-000040000000}"/>
    <cellStyle name="Heading 1" xfId="67" xr:uid="{00000000-0005-0000-0000-000041000000}"/>
    <cellStyle name="Heading 2" xfId="68" xr:uid="{00000000-0005-0000-0000-000042000000}"/>
    <cellStyle name="Heading 3" xfId="69" xr:uid="{00000000-0005-0000-0000-000043000000}"/>
    <cellStyle name="Heading 4" xfId="70" xr:uid="{00000000-0005-0000-0000-000044000000}"/>
    <cellStyle name="Hiperlink" xfId="11" builtinId="8"/>
    <cellStyle name="Hiperlink 2" xfId="93" xr:uid="{00000000-0005-0000-0000-000046000000}"/>
    <cellStyle name="Input" xfId="71" xr:uid="{00000000-0005-0000-0000-000047000000}"/>
    <cellStyle name="Input 2" xfId="108" xr:uid="{00000000-0005-0000-0000-000048000000}"/>
    <cellStyle name="Linked Cell" xfId="72" xr:uid="{00000000-0005-0000-0000-000049000000}"/>
    <cellStyle name="Moeda" xfId="4" builtinId="4"/>
    <cellStyle name="Moeda 2" xfId="5" xr:uid="{00000000-0005-0000-0000-00004B000000}"/>
    <cellStyle name="Moeda 2 2" xfId="92" xr:uid="{00000000-0005-0000-0000-00004C000000}"/>
    <cellStyle name="Moeda 2 2 2" xfId="99" xr:uid="{00000000-0005-0000-0000-00004D000000}"/>
    <cellStyle name="Moeda 2 3" xfId="97" xr:uid="{00000000-0005-0000-0000-00004E000000}"/>
    <cellStyle name="Moeda 3" xfId="95" xr:uid="{00000000-0005-0000-0000-00004F000000}"/>
    <cellStyle name="Moeda 4" xfId="96" xr:uid="{00000000-0005-0000-0000-000050000000}"/>
    <cellStyle name="Neutral" xfId="73" xr:uid="{00000000-0005-0000-0000-000051000000}"/>
    <cellStyle name="Normal" xfId="0" builtinId="0"/>
    <cellStyle name="Normal 2" xfId="6" xr:uid="{00000000-0005-0000-0000-000053000000}"/>
    <cellStyle name="Normal 2 2" xfId="74" xr:uid="{00000000-0005-0000-0000-000054000000}"/>
    <cellStyle name="Normal 2 3" xfId="90" xr:uid="{00000000-0005-0000-0000-000055000000}"/>
    <cellStyle name="Normal 3" xfId="7" xr:uid="{00000000-0005-0000-0000-000056000000}"/>
    <cellStyle name="Normal 4" xfId="12" xr:uid="{00000000-0005-0000-0000-000057000000}"/>
    <cellStyle name="Normal 5" xfId="89" xr:uid="{00000000-0005-0000-0000-000058000000}"/>
    <cellStyle name="Nota 2" xfId="75" xr:uid="{00000000-0005-0000-0000-000059000000}"/>
    <cellStyle name="Nota 3" xfId="109" xr:uid="{00000000-0005-0000-0000-00005A000000}"/>
    <cellStyle name="Note" xfId="76" xr:uid="{00000000-0005-0000-0000-00005B000000}"/>
    <cellStyle name="Note 2" xfId="110" xr:uid="{00000000-0005-0000-0000-00005C000000}"/>
    <cellStyle name="Output" xfId="77" xr:uid="{00000000-0005-0000-0000-00005D000000}"/>
    <cellStyle name="Output 2" xfId="111" xr:uid="{00000000-0005-0000-0000-00005E000000}"/>
    <cellStyle name="Porcentagem" xfId="8" builtinId="5"/>
    <cellStyle name="Porcentagem 2" xfId="91" xr:uid="{00000000-0005-0000-0000-000060000000}"/>
    <cellStyle name="Porcentagem 3" xfId="94" xr:uid="{00000000-0005-0000-0000-000061000000}"/>
    <cellStyle name="Saída 2" xfId="78" xr:uid="{00000000-0005-0000-0000-000062000000}"/>
    <cellStyle name="Saída 3" xfId="112" xr:uid="{00000000-0005-0000-0000-000063000000}"/>
    <cellStyle name="Texto de Aviso 2" xfId="79" xr:uid="{00000000-0005-0000-0000-000064000000}"/>
    <cellStyle name="Texto Explicativo 2" xfId="80" xr:uid="{00000000-0005-0000-0000-000065000000}"/>
    <cellStyle name="Title" xfId="81" xr:uid="{00000000-0005-0000-0000-000066000000}"/>
    <cellStyle name="Título 1 2" xfId="83" xr:uid="{00000000-0005-0000-0000-000067000000}"/>
    <cellStyle name="Título 2 2" xfId="84" xr:uid="{00000000-0005-0000-0000-000068000000}"/>
    <cellStyle name="Título 3 2" xfId="85" xr:uid="{00000000-0005-0000-0000-000069000000}"/>
    <cellStyle name="Título 4 2" xfId="86" xr:uid="{00000000-0005-0000-0000-00006A000000}"/>
    <cellStyle name="Título 5" xfId="82" xr:uid="{00000000-0005-0000-0000-00006B000000}"/>
    <cellStyle name="Total 2" xfId="87" xr:uid="{00000000-0005-0000-0000-00006C000000}"/>
    <cellStyle name="Total 3" xfId="113" xr:uid="{00000000-0005-0000-0000-00006D000000}"/>
    <cellStyle name="Vírgula" xfId="100" builtinId="3"/>
    <cellStyle name="Vírgula 2" xfId="9" xr:uid="{00000000-0005-0000-0000-00006F000000}"/>
    <cellStyle name="Vírgula 2 2" xfId="98" xr:uid="{00000000-0005-0000-0000-000070000000}"/>
    <cellStyle name="Warning Text" xfId="88" xr:uid="{00000000-0005-0000-0000-000071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paineldeprecos.planejamento.gov.br/graficos/detalhe?idSeq=448017&amp;painel=SERVICO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B2" sqref="B2:C104"/>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E22" sqref="E22"/>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topLeftCell="J1" zoomScale="85" zoomScaleNormal="85" workbookViewId="0">
      <selection activeCell="S58" sqref="S5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06" t="str">
        <f>CONCATENATE("PREFEITURA MUNICIPAL DE PORTO ALEGRE
",H5,"
MAPA DE PREÇOS - ", UPPER(TEXT(MAX('Tabela de Apoio'!A:A),"MMM/AA")))</f>
        <v>PREFEITURA MUNICIPAL DE PORTO ALEGRE
SECRETARIA MUNICIPAL GERAL DE GOVERNO (SMGG)
MAPA DE PREÇOS - JUN/25</v>
      </c>
      <c r="F2" s="206"/>
      <c r="G2" s="206"/>
      <c r="H2" s="206"/>
      <c r="I2" s="206"/>
      <c r="J2" s="206"/>
      <c r="K2" s="206"/>
      <c r="L2" s="206"/>
      <c r="M2" s="206"/>
      <c r="N2" s="206"/>
      <c r="O2" s="206"/>
      <c r="P2" s="206"/>
      <c r="Q2" s="206"/>
      <c r="R2" s="206"/>
      <c r="S2" s="206"/>
      <c r="T2" s="206"/>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7" t="s">
        <v>326</v>
      </c>
      <c r="F4" s="218"/>
      <c r="G4" s="218"/>
      <c r="H4" s="218"/>
      <c r="I4" s="218"/>
      <c r="J4" s="219"/>
      <c r="K4" s="95"/>
      <c r="L4" s="218" t="s">
        <v>325</v>
      </c>
      <c r="M4" s="218"/>
      <c r="N4" s="218"/>
      <c r="O4" s="218"/>
      <c r="P4" s="219"/>
      <c r="Q4" s="98"/>
      <c r="R4" s="213" t="s">
        <v>14</v>
      </c>
      <c r="S4" s="213"/>
      <c r="T4" s="213"/>
      <c r="U4" s="213"/>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08" t="s">
        <v>402</v>
      </c>
      <c r="I5" s="208"/>
      <c r="J5" s="208"/>
      <c r="K5" s="141"/>
      <c r="L5" s="216" t="s">
        <v>321</v>
      </c>
      <c r="M5" s="207"/>
      <c r="N5" s="207"/>
      <c r="O5" s="209" t="s">
        <v>433</v>
      </c>
      <c r="P5" s="210"/>
      <c r="Q5" s="98"/>
      <c r="R5" s="214" t="s">
        <v>383</v>
      </c>
      <c r="S5" s="214"/>
      <c r="T5" s="214"/>
      <c r="U5" s="21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12"/>
      <c r="I6" s="212"/>
      <c r="J6" s="212"/>
      <c r="K6" s="142"/>
      <c r="L6" s="216" t="s">
        <v>352</v>
      </c>
      <c r="M6" s="207"/>
      <c r="N6" s="207"/>
      <c r="O6" s="209" t="s">
        <v>434</v>
      </c>
      <c r="P6" s="210"/>
      <c r="Q6" s="98"/>
      <c r="R6" s="214"/>
      <c r="S6" s="214"/>
      <c r="T6" s="214"/>
      <c r="U6" s="21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08" t="s">
        <v>442</v>
      </c>
      <c r="I7" s="208"/>
      <c r="J7" s="208"/>
      <c r="K7" s="141"/>
      <c r="L7" s="216" t="s">
        <v>351</v>
      </c>
      <c r="M7" s="207"/>
      <c r="N7" s="207"/>
      <c r="O7" s="209">
        <v>1136291</v>
      </c>
      <c r="P7" s="210"/>
      <c r="Q7" s="98"/>
      <c r="R7" s="214"/>
      <c r="S7" s="214"/>
      <c r="T7" s="214"/>
      <c r="U7" s="21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207" t="s">
        <v>33</v>
      </c>
      <c r="F8" s="207"/>
      <c r="G8" s="207"/>
      <c r="H8" s="226">
        <f>MIN(MAX(COUNTA('BASE FORMAÇÃO'!C:C)-1,1),100)</f>
        <v>1</v>
      </c>
      <c r="I8" s="227"/>
      <c r="J8" s="228"/>
      <c r="K8" s="141"/>
      <c r="L8" s="229" t="s">
        <v>301</v>
      </c>
      <c r="M8" s="230"/>
      <c r="N8" s="231"/>
      <c r="O8" s="220">
        <v>45861</v>
      </c>
      <c r="P8" s="221"/>
      <c r="Q8" s="97"/>
      <c r="R8" s="215" t="s">
        <v>379</v>
      </c>
      <c r="S8" s="215"/>
      <c r="T8" s="215"/>
      <c r="U8" s="21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25">
        <f>M15*M17</f>
        <v>58470</v>
      </c>
      <c r="I9" s="225"/>
      <c r="J9" s="225"/>
      <c r="K9" s="141"/>
      <c r="L9" s="217"/>
      <c r="M9" s="218"/>
      <c r="N9" s="219"/>
      <c r="O9" s="222"/>
      <c r="P9" s="223"/>
      <c r="Q9" s="97"/>
      <c r="R9" s="215"/>
      <c r="S9" s="215"/>
      <c r="T9" s="215"/>
      <c r="U9" s="21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3" t="s">
        <v>314</v>
      </c>
      <c r="F11" s="65"/>
      <c r="G11" s="213" t="s">
        <v>324</v>
      </c>
      <c r="H11" s="213"/>
      <c r="I11" s="213"/>
      <c r="J11" s="213"/>
      <c r="K11" s="65"/>
      <c r="L11" s="213" t="s">
        <v>10</v>
      </c>
      <c r="M11" s="213"/>
      <c r="N11" s="68"/>
      <c r="O11" s="211"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3"/>
      <c r="F12" s="65"/>
      <c r="G12" s="213"/>
      <c r="H12" s="213"/>
      <c r="I12" s="213"/>
      <c r="J12" s="213"/>
      <c r="K12" s="65"/>
      <c r="L12" s="213"/>
      <c r="M12" s="213"/>
      <c r="N12" s="69"/>
      <c r="O12" s="211"/>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432</v>
      </c>
      <c r="J15" s="6">
        <f>INDEX('BASE FORMAÇÃO'!K:K,B15+1)</f>
        <v>0</v>
      </c>
      <c r="K15" s="65"/>
      <c r="L15" s="183" t="s">
        <v>10</v>
      </c>
      <c r="M15" s="185">
        <f>IF(OR(ISBLANK($O$8),ISBLANK($O$7),ISBLANK($H$8),ISBLANK($O$6),ISBLANK($O$5),ISBLANK($H$5)),"",IFERROR(IF(VLOOKUP(L15,L21:M30,2,FALSE)&lt;1,ROUND(VLOOKUP(L15,L21:M30,2,FALSE),4),ROUND(VLOOKUP(L15,L21:M30,2,FALSE),2)),""))</f>
        <v>58.47</v>
      </c>
      <c r="N15" s="69"/>
      <c r="O15" s="27" t="s">
        <v>17</v>
      </c>
      <c r="P15" s="113">
        <v>84</v>
      </c>
      <c r="Q15" s="113">
        <v>90</v>
      </c>
      <c r="R15" s="113">
        <v>64</v>
      </c>
      <c r="S15" s="113">
        <v>60</v>
      </c>
      <c r="T15" s="113">
        <v>50</v>
      </c>
      <c r="U15" s="105">
        <v>27.5</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224" t="s">
        <v>435</v>
      </c>
      <c r="I16" s="192"/>
      <c r="J16" s="193"/>
      <c r="K16" s="66"/>
      <c r="L16" s="184"/>
      <c r="M16" s="186"/>
      <c r="N16" s="70"/>
      <c r="O16" s="27" t="s">
        <v>13</v>
      </c>
      <c r="P16" s="122">
        <v>45754</v>
      </c>
      <c r="Q16" s="122">
        <v>45754</v>
      </c>
      <c r="R16" s="122">
        <v>45777</v>
      </c>
      <c r="S16" s="122">
        <v>45754</v>
      </c>
      <c r="T16" s="122">
        <v>45808</v>
      </c>
      <c r="U16" s="122">
        <v>45764</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v>1000</v>
      </c>
      <c r="N17" s="71"/>
      <c r="O17" s="27" t="s">
        <v>380</v>
      </c>
      <c r="P17" s="114" t="s">
        <v>349</v>
      </c>
      <c r="Q17" s="114" t="s">
        <v>349</v>
      </c>
      <c r="R17" s="114" t="s">
        <v>349</v>
      </c>
      <c r="S17" s="114" t="s">
        <v>349</v>
      </c>
      <c r="T17" s="114" t="s">
        <v>349</v>
      </c>
      <c r="U17" s="114" t="s">
        <v>349</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f>INDEX('BASE FORMAÇÃO'!D:D,B19+1)</f>
        <v>0</v>
      </c>
      <c r="N18" s="71"/>
      <c r="O18" s="27" t="s">
        <v>381</v>
      </c>
      <c r="P18" s="182" t="s">
        <v>436</v>
      </c>
      <c r="Q18" s="115" t="s">
        <v>437</v>
      </c>
      <c r="R18" s="115" t="s">
        <v>438</v>
      </c>
      <c r="S18" s="115" t="s">
        <v>439</v>
      </c>
      <c r="T18" s="115" t="s">
        <v>440</v>
      </c>
      <c r="U18" s="118" t="s">
        <v>441</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c r="I19" s="203"/>
      <c r="J19" s="203"/>
      <c r="K19" s="67"/>
      <c r="L19" s="28" t="s">
        <v>303</v>
      </c>
      <c r="M19" s="133">
        <f>IFERROR(INDEX(I21:I33,MATCH(MAX(J21:J33),J21:J33,0)),"")</f>
        <v>0.10331471887601379</v>
      </c>
      <c r="N19" s="71"/>
      <c r="O19" s="27" t="s">
        <v>18</v>
      </c>
      <c r="P19" s="106">
        <f>IF(P15="","",
IF(OR(P17="Orçamento",P16="",MAX('Tabela de Apoio'!$A:$A)&lt;=P16),
P15,
(INDEX('Tabela de Apoio'!$B:$B,MATCH('MAPA DE PREÇOS'!$O$8,'Tabela de Apoio'!$A:$A,1))/INDEX('Tabela de Apoio'!$B:$B,MATCH('MAPA DE PREÇOS'!P16,'Tabela de Apoio'!$A:$A,1)-1))*P15))</f>
        <v>84.783611073539277</v>
      </c>
      <c r="Q19" s="106">
        <f>IF(Q15="","",
IF(OR(Q17="Orçamento",Q16="",MAX('Tabela de Apoio'!$A:$A)&lt;=Q16),
Q15,
(INDEX('Tabela de Apoio'!$B:$B,MATCH('MAPA DE PREÇOS'!$O$8,'Tabela de Apoio'!$A:$A,1))/INDEX('Tabela de Apoio'!$B:$B,MATCH('MAPA DE PREÇOS'!Q16,'Tabela de Apoio'!$A:$A,1)-1))*Q15))</f>
        <v>90.839583293077794</v>
      </c>
      <c r="R19" s="106">
        <f>IF(R15="","",
IF(OR(R17="Orçamento",R16="",MAX('Tabela de Apoio'!$A:$A)&lt;=R16),
R15,
(INDEX('Tabela de Apoio'!$B:$B,MATCH('MAPA DE PREÇOS'!$O$8,'Tabela de Apoio'!$A:$A,1))/INDEX('Tabela de Apoio'!$B:$B,MATCH('MAPA DE PREÇOS'!R16,'Tabela de Apoio'!$A:$A,1)-1))*R15))</f>
        <v>64.597037008410879</v>
      </c>
      <c r="S19" s="106">
        <f>IF(S15="","",
IF(OR(S17="Orçamento",S16="",MAX('Tabela de Apoio'!$A:$A)&lt;=S16),
S15,
(INDEX('Tabela de Apoio'!$B:$B,MATCH('MAPA DE PREÇOS'!$O$8,'Tabela de Apoio'!$A:$A,1))/INDEX('Tabela de Apoio'!$B:$B,MATCH('MAPA DE PREÇOS'!S16,'Tabela de Apoio'!$A:$A,1)-1))*S15))</f>
        <v>60.559722195385199</v>
      </c>
      <c r="T19" s="106">
        <f>IF(T15="","",
IF(OR(T17="Orçamento",T16="",MAX('Tabela de Apoio'!$A:$A)&lt;=T16),
T15,
(INDEX('Tabela de Apoio'!$B:$B,MATCH('MAPA DE PREÇOS'!$O$8,'Tabela de Apoio'!$A:$A,1))/INDEX('Tabela de Apoio'!$B:$B,MATCH('MAPA DE PREÇOS'!T16,'Tabela de Apoio'!$A:$A,1)-1))*T15))</f>
        <v>50.250325017109787</v>
      </c>
      <c r="U19" s="106">
        <f>IF(U15="","",
IF(OR(U17="Orçamento",U16="",MAX('Tabela de Apoio'!$A:$A)&lt;=U16),
U15,
(INDEX('Tabela de Apoio'!$B:$B,MATCH('MAPA DE PREÇOS'!$O$8,'Tabela de Apoio'!$A:$A,1))/INDEX('Tabela de Apoio'!$B:$B,MATCH('MAPA DE PREÇOS'!U16,'Tabela de Apoio'!$A:$A,1)-1))*U15))</f>
        <v>27.756539339551551</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6</v>
      </c>
      <c r="I21" s="132">
        <f>_xlfn.STDEV.P($P20:$XX21)/AVERAGE($P20:$XX21)</f>
        <v>0.3336843698709947</v>
      </c>
      <c r="J21" s="7">
        <f>ROW()</f>
        <v>21</v>
      </c>
      <c r="K21" s="67"/>
      <c r="L21" s="29" t="s">
        <v>10</v>
      </c>
      <c r="M21" s="30">
        <f>IFERROR(
IF(COUNTA(P15:AI15)=COUNTIF(P17:XX17,"Orçamento"),MIN(M26,M23),
IF(M24&lt;&gt;"",M24,
IF(M25&lt;&gt;"",M25,
M23
))),"")</f>
        <v>58.469028073635286</v>
      </c>
      <c r="N21" s="71"/>
      <c r="O21" s="27" t="s">
        <v>376</v>
      </c>
      <c r="P21" s="106">
        <f>IFERROR(IF(P19="",
            "",
            IF(COUNT($P19:$XX19)&lt;=4,
               P19,
               IF(OR(P19&gt;(QUARTILE($P19:$XX19,3)+(QUARTILE($P19:$XX19,3)-QUARTILE($P19:$XX19,1))),
                     P19&lt;(QUARTILE($P19:$XX19,1)-(QUARTILE($P19:$XX19,3)-QUARTILE($P19:$XX19,1)))
                  ),
               "DESCARTADO",P19)
             )
  ),P19)</f>
        <v>84.783611073539277</v>
      </c>
      <c r="Q21" s="106">
        <f t="shared" ref="Q21:AI21" si="3">IFERROR(IF(Q19="",
            "",
            IF(COUNT($P19:$XX19)&lt;=4,
               Q19,
               IF(OR(Q19&gt;(QUARTILE($P19:$XX19,3)+(QUARTILE($P19:$XX19,3)-QUARTILE($P19:$XX19,1))),
                     Q19&lt;(QUARTILE($P19:$XX19,1)-(QUARTILE($P19:$XX19,3)-QUARTILE($P19:$XX19,1)))
                  ),
               "DESCARTADO",Q19)
             )
  ),Q19)</f>
        <v>90.839583293077794</v>
      </c>
      <c r="R21" s="106">
        <f t="shared" si="3"/>
        <v>64.597037008410879</v>
      </c>
      <c r="S21" s="106">
        <f t="shared" si="3"/>
        <v>60.559722195385199</v>
      </c>
      <c r="T21" s="106">
        <f t="shared" si="3"/>
        <v>50.250325017109787</v>
      </c>
      <c r="U21" s="106">
        <f t="shared" si="3"/>
        <v>27.756539339551551</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63.131136321179078</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3</v>
      </c>
      <c r="I23" s="132">
        <f>_xlfn.STDEV.P($P22:$XX23)/AVERAGE($P22:$XX23)</f>
        <v>0.10331471887601379</v>
      </c>
      <c r="J23" s="7">
        <f>IF(AND(H23&gt;2,
OR(L15="MÉDIA SANEADA",L15="MEDIANA SANEADA",
AND(L15="PREÇO ESTIMADO",NOT(AND(P17="Orçamento",COUNTA(P15:XX15)=COUNTIF(P17:XX17,"Orçamento")))))),
ROW(),0)</f>
        <v>23</v>
      </c>
      <c r="K23" s="66"/>
      <c r="L23" s="29" t="s">
        <v>361</v>
      </c>
      <c r="M23" s="30">
        <f>MEDIAN($P21:$XX21)</f>
        <v>62.578379601898035</v>
      </c>
      <c r="N23" s="71"/>
      <c r="O23" s="27" t="str">
        <f>"1 RODADA"</f>
        <v>1 RODADA</v>
      </c>
      <c r="P23" s="107" t="str">
        <f>IF(P21="","",IF((_xlfn.STDEV.P($P20:$XX21)/AVERAGE($P20:$XX21))&lt;=25%,P21,IF(OR(P21&gt;(AVERAGE($P20:$XX21)+_xlfn.STDEV.P($P20:$XX21)),P21&lt;(AVERAGE($P20:$XX21)-_xlfn.STDEV.P($P20:$XX21))),"DESCARTADO",P21)))</f>
        <v>DESCARTADO</v>
      </c>
      <c r="Q23" s="107" t="str">
        <f t="shared" ref="Q23:AI23" si="6">IF(Q21="","",IF((_xlfn.STDEV.P($P20:$XX21)/AVERAGE($P20:$XX21))&lt;=25%,Q21,IF(OR(Q21&gt;(AVERAGE($P20:$XX21)+_xlfn.STDEV.P($P20:$XX21)),Q21&lt;(AVERAGE($P20:$XX21)-_xlfn.STDEV.P($P20:$XX21))),"DESCARTADO",Q21)))</f>
        <v>DESCARTADO</v>
      </c>
      <c r="R23" s="107">
        <f t="shared" si="6"/>
        <v>64.597037008410879</v>
      </c>
      <c r="S23" s="107">
        <f t="shared" si="6"/>
        <v>60.559722195385199</v>
      </c>
      <c r="T23" s="107">
        <f t="shared" si="6"/>
        <v>50.250325017109787</v>
      </c>
      <c r="U23" s="107" t="str">
        <f t="shared" si="6"/>
        <v>DESCARTADO</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58.469028073635286</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3</v>
      </c>
      <c r="I25" s="132">
        <f>_xlfn.STDEV.P($P24:$XX25)/AVERAGE($P24:$XX25)</f>
        <v>0.10331471887601379</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60.559722195385199</v>
      </c>
      <c r="N25" s="71"/>
      <c r="O25" s="27" t="str">
        <f>"2 RODADA"</f>
        <v>2 RODADA</v>
      </c>
      <c r="P25" s="107" t="str">
        <f>IF(P23="","",IF((_xlfn.STDEV.P($P22:$XX23)/AVERAGE($P22:$XX23))&lt;=25%,P23,IF(OR(P23&gt;(AVERAGE($P22:$XX23)+_xlfn.STDEV.P($P22:$XX23)),P23&lt;(AVERAGE($P22:$XX23)-_xlfn.STDEV.P($P22:$XX23))),"DESCARTADO",P23)))</f>
        <v>DESCARTADO</v>
      </c>
      <c r="Q25" s="107" t="str">
        <f t="shared" ref="Q25:AI25" si="7">IF(Q23="","",IF((_xlfn.STDEV.P($P22:$XX23)/AVERAGE($P22:$XX23))&lt;=25%,Q23,IF(OR(Q23&gt;(AVERAGE($P22:$XX23)+_xlfn.STDEV.P($P22:$XX23)),Q23&lt;(AVERAGE($P22:$XX23)-_xlfn.STDEV.P($P22:$XX23))),"DESCARTADO",Q23)))</f>
        <v>DESCARTADO</v>
      </c>
      <c r="R25" s="107">
        <f t="shared" si="7"/>
        <v>64.597037008410879</v>
      </c>
      <c r="S25" s="107">
        <f t="shared" si="7"/>
        <v>60.559722195385199</v>
      </c>
      <c r="T25" s="107">
        <f t="shared" si="7"/>
        <v>50.250325017109787</v>
      </c>
      <c r="U25" s="107" t="str">
        <f t="shared" si="7"/>
        <v>DESCARTADO</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54.188658893580296</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3</v>
      </c>
      <c r="I27" s="132">
        <f>_xlfn.STDEV.P($P26:$XX27)/AVERAGE($P26:$XX27)</f>
        <v>0.10331471887601379</v>
      </c>
      <c r="J27" s="7">
        <f>IF(AND(H27&gt;2,
OR(L15="MÉDIA SANEADA",L15="MEDIANA SANEADA",
AND(L15="PREÇO ESTIMADO",NOT(AND(P17="Orçamento",COUNTA(P15:XX15)=COUNTIF(P17:XX17,"Orçamento")))))),
ROW(),0)</f>
        <v>27</v>
      </c>
      <c r="K27" s="66"/>
      <c r="L27" s="29" t="s">
        <v>41</v>
      </c>
      <c r="M27" s="30">
        <f>IFERROR(_xlfn.QUARTILE.EXC($P21:$XX21,1),"")</f>
        <v>44.626878597720228</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f t="shared" si="8"/>
        <v>64.597037008410879</v>
      </c>
      <c r="S27" s="107">
        <f t="shared" si="8"/>
        <v>60.559722195385199</v>
      </c>
      <c r="T27" s="107">
        <f t="shared" si="8"/>
        <v>50.250325017109787</v>
      </c>
      <c r="U27" s="107" t="str">
        <f t="shared" si="8"/>
        <v>DESCARTADO</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86.297604128423899</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3</v>
      </c>
      <c r="I29" s="132">
        <f>_xlfn.STDEV.P($P28:$XX29)/AVERAGE($P28:$XX29)</f>
        <v>0.10331471887601379</v>
      </c>
      <c r="J29" s="7">
        <f>IF(AND(H29&gt;2,
OR(L15="MÉDIA SANEADA",L15="MEDIANA SANEADA",
AND(L15="PREÇO ESTIMADO",NOT(AND(P17="Orçamento",COUNTA(P15:XX15)=COUNTIF(P17:XX17,"Orçamento")))))),
ROW(),0)</f>
        <v>29</v>
      </c>
      <c r="K29" s="66"/>
      <c r="L29" s="29" t="s">
        <v>42</v>
      </c>
      <c r="M29" s="30">
        <f>MIN($P21:$XX21)</f>
        <v>27.756539339551551</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f t="shared" si="9"/>
        <v>64.597037008410879</v>
      </c>
      <c r="S29" s="107">
        <f t="shared" si="9"/>
        <v>60.559722195385199</v>
      </c>
      <c r="T29" s="107">
        <f t="shared" si="9"/>
        <v>50.250325017109787</v>
      </c>
      <c r="U29" s="107" t="str">
        <f t="shared" si="9"/>
        <v>DESCARTADO</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90.839583293077794</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3</v>
      </c>
      <c r="I31" s="132">
        <f>_xlfn.STDEV.P($P30:$XX31)/AVERAGE($P30:$XX31)</f>
        <v>0.10331471887601379</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f t="shared" si="10"/>
        <v>64.597037008410879</v>
      </c>
      <c r="S31" s="107">
        <f t="shared" si="10"/>
        <v>60.559722195385199</v>
      </c>
      <c r="T31" s="107">
        <f t="shared" si="10"/>
        <v>50.250325017109787</v>
      </c>
      <c r="U31" s="107" t="str">
        <f t="shared" si="10"/>
        <v>DESCARTADO</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3</v>
      </c>
      <c r="I33" s="132">
        <f>_xlfn.STDEV.P($P32:$XX33)/AVERAGE($P32:$XX33)</f>
        <v>0.10331471887601379</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f t="shared" si="11"/>
        <v>64.597037008410879</v>
      </c>
      <c r="S33" s="107">
        <f t="shared" si="11"/>
        <v>60.559722195385199</v>
      </c>
      <c r="T33" s="107">
        <f t="shared" si="11"/>
        <v>50.250325017109787</v>
      </c>
      <c r="U33" s="107" t="str">
        <f t="shared" si="11"/>
        <v>DESCARTADO</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4">
        <f>IFERROR(ROUND(M15*M17,2),"")</f>
        <v>58470</v>
      </c>
      <c r="O34" s="27" t="s">
        <v>363</v>
      </c>
      <c r="P34" s="107" t="str">
        <f>INDEX(P21:P33,MATCH(MAX($J21:$J33),$J21:$J33,0))</f>
        <v>DESCARTADO</v>
      </c>
      <c r="Q34" s="107" t="str">
        <f t="shared" ref="Q34:R34" si="12">INDEX(Q21:Q33,MATCH(MAX($J21:$J33),$J21:$J33,0))</f>
        <v>DESCARTADO</v>
      </c>
      <c r="R34" s="107">
        <f t="shared" si="12"/>
        <v>64.597037008410879</v>
      </c>
      <c r="S34" s="107">
        <f t="shared" ref="S34" si="13">INDEX(S21:S33,MATCH(MAX($J21:$J33),$J21:$J33,0))</f>
        <v>60.559722195385199</v>
      </c>
      <c r="T34" s="107">
        <f t="shared" ref="T34" si="14">INDEX(T21:T33,MATCH(MAX($J21:$J33),$J21:$J33,0))</f>
        <v>50.250325017109787</v>
      </c>
      <c r="U34" s="107" t="str">
        <f t="shared" ref="U34" si="15">INDEX(U21:U33,MATCH(MAX($J21:$J33),$J21:$J33,0))</f>
        <v>DESCARTADO</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43" t="s">
        <v>16</v>
      </c>
      <c r="J36" s="6" t="e">
        <f>INDEX('BASE FORMAÇÃO'!K:K,B36+1)</f>
        <v>#VALUE!</v>
      </c>
      <c r="K36" s="65"/>
      <c r="L36" s="183" t="s">
        <v>10</v>
      </c>
      <c r="M36" s="185"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t="e">
        <f t="shared" ref="B37:D37" si="33">B36</f>
        <v>#VALUE!</v>
      </c>
      <c r="C37" s="128" t="e">
        <f t="shared" si="33"/>
        <v>#VALUE!</v>
      </c>
      <c r="D37" s="127">
        <f t="shared" si="33"/>
        <v>1</v>
      </c>
      <c r="E37" s="187">
        <f t="shared" ref="E37" si="34">D36</f>
        <v>1</v>
      </c>
      <c r="F37" s="92"/>
      <c r="G37" s="189" t="s">
        <v>1</v>
      </c>
      <c r="H37" s="192" t="e">
        <f>INDEX('BASE FORMAÇÃO'!C:C,B36+1)</f>
        <v>#VALUE!</v>
      </c>
      <c r="I37" s="192"/>
      <c r="J37" s="193"/>
      <c r="K37" s="66"/>
      <c r="L37" s="184"/>
      <c r="M37" s="186"/>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t="e">
        <f t="shared" ref="B38:D53" si="35">B37</f>
        <v>#VALUE!</v>
      </c>
      <c r="C38" s="128" t="e">
        <f t="shared" si="35"/>
        <v>#VALUE!</v>
      </c>
      <c r="D38" s="127">
        <f t="shared" si="35"/>
        <v>1</v>
      </c>
      <c r="E38" s="188"/>
      <c r="F38" s="93"/>
      <c r="G38" s="190"/>
      <c r="H38" s="194"/>
      <c r="I38" s="194"/>
      <c r="J38" s="195"/>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t="e">
        <f t="shared" ref="B39:C39" si="36">B38</f>
        <v>#VALUE!</v>
      </c>
      <c r="C39" s="128" t="e">
        <f t="shared" si="36"/>
        <v>#VALUE!</v>
      </c>
      <c r="D39" s="127">
        <f t="shared" si="35"/>
        <v>1</v>
      </c>
      <c r="E39" s="38" t="s">
        <v>313</v>
      </c>
      <c r="F39" s="93"/>
      <c r="G39" s="191"/>
      <c r="H39" s="196"/>
      <c r="I39" s="196"/>
      <c r="J39" s="197"/>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t="e">
        <f t="shared" ref="B40:C40" si="37">B38</f>
        <v>#VALUE!</v>
      </c>
      <c r="C40" s="128" t="e">
        <f t="shared" si="37"/>
        <v>#VALUE!</v>
      </c>
      <c r="D40" s="127">
        <f t="shared" si="35"/>
        <v>1</v>
      </c>
      <c r="E40" s="198" t="e">
        <f t="shared" ref="E40" si="38">C36</f>
        <v>#VALUE!</v>
      </c>
      <c r="F40" s="93"/>
      <c r="G40" s="200" t="s">
        <v>304</v>
      </c>
      <c r="H40" s="202"/>
      <c r="I40" s="203"/>
      <c r="J40" s="203"/>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t="e">
        <f t="shared" ref="B41" si="40">B40</f>
        <v>#VALUE!</v>
      </c>
      <c r="C41" s="128" t="e">
        <f t="shared" ref="C41" si="41">C40</f>
        <v>#VALUE!</v>
      </c>
      <c r="D41" s="127">
        <f t="shared" ref="D41" si="42">D40</f>
        <v>1</v>
      </c>
      <c r="E41" s="199"/>
      <c r="F41" s="93"/>
      <c r="G41" s="201"/>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t="e">
        <f t="shared" ref="B42:C42" si="43">B41</f>
        <v>#VALUE!</v>
      </c>
      <c r="C42" s="128" t="e">
        <f t="shared" si="43"/>
        <v>#VALUE!</v>
      </c>
      <c r="D42" s="127">
        <f t="shared" si="35"/>
        <v>1</v>
      </c>
      <c r="E42" s="199"/>
      <c r="F42" s="93"/>
      <c r="G42" s="201"/>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t="e">
        <f t="shared" ref="B43:B97" si="48">B42</f>
        <v>#VALUE!</v>
      </c>
      <c r="C43" s="128" t="e">
        <f t="shared" ref="C43:D106" si="49">C42</f>
        <v>#VALUE!</v>
      </c>
      <c r="D43" s="127">
        <f t="shared" ref="D43" si="50">D42</f>
        <v>1</v>
      </c>
      <c r="E43" s="199"/>
      <c r="F43" s="93"/>
      <c r="G43" s="201"/>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t="e">
        <f t="shared" si="48"/>
        <v>#VALUE!</v>
      </c>
      <c r="C44" s="128" t="e">
        <f t="shared" si="49"/>
        <v>#VALUE!</v>
      </c>
      <c r="D44" s="127">
        <f t="shared" si="35"/>
        <v>1</v>
      </c>
      <c r="E44" s="199"/>
      <c r="F44" s="93"/>
      <c r="G44" s="201"/>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t="e">
        <f t="shared" si="48"/>
        <v>#VALUE!</v>
      </c>
      <c r="C45" s="128" t="e">
        <f t="shared" si="49"/>
        <v>#VALUE!</v>
      </c>
      <c r="D45" s="127">
        <f t="shared" si="35"/>
        <v>1</v>
      </c>
      <c r="E45" s="199"/>
      <c r="F45" s="93"/>
      <c r="G45" s="201"/>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t="e">
        <f t="shared" si="48"/>
        <v>#VALUE!</v>
      </c>
      <c r="C46" s="128" t="e">
        <f t="shared" si="49"/>
        <v>#VALUE!</v>
      </c>
      <c r="D46" s="127">
        <f t="shared" si="35"/>
        <v>1</v>
      </c>
      <c r="E46" s="199"/>
      <c r="F46" s="93"/>
      <c r="G46" s="201"/>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t="e">
        <f t="shared" si="48"/>
        <v>#VALUE!</v>
      </c>
      <c r="C47" s="128" t="e">
        <f t="shared" si="49"/>
        <v>#VALUE!</v>
      </c>
      <c r="D47" s="127">
        <f t="shared" si="35"/>
        <v>1</v>
      </c>
      <c r="E47" s="199"/>
      <c r="F47" s="93"/>
      <c r="G47" s="201"/>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t="e">
        <f t="shared" si="48"/>
        <v>#VALUE!</v>
      </c>
      <c r="C48" s="128" t="e">
        <f t="shared" si="49"/>
        <v>#VALUE!</v>
      </c>
      <c r="D48" s="127">
        <f t="shared" si="35"/>
        <v>1</v>
      </c>
      <c r="E48" s="199"/>
      <c r="F48" s="93"/>
      <c r="G48" s="201"/>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t="e">
        <f t="shared" si="48"/>
        <v>#VALUE!</v>
      </c>
      <c r="C49" s="128" t="e">
        <f t="shared" si="49"/>
        <v>#VALUE!</v>
      </c>
      <c r="D49" s="127">
        <f t="shared" si="35"/>
        <v>1</v>
      </c>
      <c r="E49" s="199"/>
      <c r="F49" s="93"/>
      <c r="G49" s="201"/>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t="e">
        <f t="shared" si="48"/>
        <v>#VALUE!</v>
      </c>
      <c r="C50" s="128" t="e">
        <f t="shared" si="49"/>
        <v>#VALUE!</v>
      </c>
      <c r="D50" s="127">
        <f t="shared" si="35"/>
        <v>1</v>
      </c>
      <c r="E50" s="199"/>
      <c r="F50" s="93"/>
      <c r="G50" s="201"/>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t="e">
        <f t="shared" si="48"/>
        <v>#VALUE!</v>
      </c>
      <c r="C51" s="128" t="e">
        <f t="shared" si="49"/>
        <v>#VALUE!</v>
      </c>
      <c r="D51" s="127">
        <f t="shared" si="35"/>
        <v>1</v>
      </c>
      <c r="E51" s="199"/>
      <c r="F51" s="93"/>
      <c r="G51" s="201"/>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t="e">
        <f t="shared" si="48"/>
        <v>#VALUE!</v>
      </c>
      <c r="C52" s="128" t="e">
        <f t="shared" si="49"/>
        <v>#VALUE!</v>
      </c>
      <c r="D52" s="127">
        <f t="shared" si="35"/>
        <v>1</v>
      </c>
      <c r="E52" s="199"/>
      <c r="F52" s="93"/>
      <c r="G52" s="201"/>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t="e">
        <f t="shared" si="48"/>
        <v>#VALUE!</v>
      </c>
      <c r="C53" s="128" t="e">
        <f t="shared" si="49"/>
        <v>#VALUE!</v>
      </c>
      <c r="D53" s="127">
        <f t="shared" si="35"/>
        <v>1</v>
      </c>
      <c r="E53" s="199"/>
      <c r="F53" s="93"/>
      <c r="G53" s="201"/>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t="e">
        <f t="shared" si="48"/>
        <v>#VALUE!</v>
      </c>
      <c r="C54" s="128" t="e">
        <f t="shared" si="49"/>
        <v>#VALUE!</v>
      </c>
      <c r="D54" s="127">
        <f t="shared" si="49"/>
        <v>1</v>
      </c>
      <c r="E54" s="199"/>
      <c r="F54" s="93"/>
      <c r="G54" s="201"/>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t="e">
        <f t="shared" si="48"/>
        <v>#VALUE!</v>
      </c>
      <c r="C55" s="128" t="e">
        <f t="shared" si="49"/>
        <v>#VALUE!</v>
      </c>
      <c r="D55" s="127">
        <f t="shared" si="49"/>
        <v>1</v>
      </c>
      <c r="E55" s="199"/>
      <c r="F55" s="136"/>
      <c r="G55" s="201"/>
      <c r="H55" s="204"/>
      <c r="I55" s="204"/>
      <c r="J55" s="205"/>
      <c r="K55" s="67"/>
      <c r="L55" s="1" t="s">
        <v>43</v>
      </c>
      <c r="M55" s="144"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43" t="s">
        <v>16</v>
      </c>
      <c r="J57" s="6" t="e">
        <f>INDEX('BASE FORMAÇÃO'!K:K,B57+1)</f>
        <v>#VALUE!</v>
      </c>
      <c r="K57" s="65"/>
      <c r="L57" s="183" t="s">
        <v>10</v>
      </c>
      <c r="M57" s="185"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7">
        <f t="shared" ref="E58" si="102">D57</f>
        <v>1</v>
      </c>
      <c r="F58" s="92"/>
      <c r="G58" s="189" t="s">
        <v>1</v>
      </c>
      <c r="H58" s="192" t="e">
        <f>INDEX('BASE FORMAÇÃO'!C:C,B57+1)</f>
        <v>#VALUE!</v>
      </c>
      <c r="I58" s="192"/>
      <c r="J58" s="193"/>
      <c r="K58" s="66"/>
      <c r="L58" s="184"/>
      <c r="M58" s="186"/>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8"/>
      <c r="F59" s="93"/>
      <c r="G59" s="190"/>
      <c r="H59" s="194"/>
      <c r="I59" s="194"/>
      <c r="J59" s="195"/>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1"/>
      <c r="H60" s="196"/>
      <c r="I60" s="196"/>
      <c r="J60" s="197"/>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8" t="e">
        <f t="shared" ref="E61" si="106">C57</f>
        <v>#VALUE!</v>
      </c>
      <c r="F61" s="93"/>
      <c r="G61" s="200" t="s">
        <v>304</v>
      </c>
      <c r="H61" s="202"/>
      <c r="I61" s="203"/>
      <c r="J61" s="203"/>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9"/>
      <c r="F62" s="93"/>
      <c r="G62" s="201"/>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9"/>
      <c r="F63" s="93"/>
      <c r="G63" s="201"/>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9"/>
      <c r="F64" s="93"/>
      <c r="G64" s="201"/>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9"/>
      <c r="F65" s="93"/>
      <c r="G65" s="201"/>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9"/>
      <c r="F66" s="93"/>
      <c r="G66" s="201"/>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9"/>
      <c r="F67" s="93"/>
      <c r="G67" s="201"/>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9"/>
      <c r="F68" s="93"/>
      <c r="G68" s="201"/>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9"/>
      <c r="F69" s="93"/>
      <c r="G69" s="201"/>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9"/>
      <c r="F70" s="93"/>
      <c r="G70" s="201"/>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9"/>
      <c r="F71" s="93"/>
      <c r="G71" s="201"/>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9"/>
      <c r="F72" s="93"/>
      <c r="G72" s="201"/>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9"/>
      <c r="F73" s="93"/>
      <c r="G73" s="201"/>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9"/>
      <c r="F74" s="93"/>
      <c r="G74" s="201"/>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9"/>
      <c r="F75" s="93"/>
      <c r="G75" s="201"/>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9"/>
      <c r="F76" s="136"/>
      <c r="G76" s="201"/>
      <c r="H76" s="204"/>
      <c r="I76" s="204"/>
      <c r="J76" s="205"/>
      <c r="K76" s="67"/>
      <c r="L76" s="1" t="s">
        <v>43</v>
      </c>
      <c r="M76" s="144"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43" t="s">
        <v>16</v>
      </c>
      <c r="J78" s="6" t="e">
        <f>INDEX('BASE FORMAÇÃO'!K:K,B78+1)</f>
        <v>#VALUE!</v>
      </c>
      <c r="K78" s="65"/>
      <c r="L78" s="183" t="s">
        <v>10</v>
      </c>
      <c r="M78" s="185"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7">
        <f t="shared" ref="E79" si="168">D78</f>
        <v>1</v>
      </c>
      <c r="F79" s="92"/>
      <c r="G79" s="189" t="s">
        <v>1</v>
      </c>
      <c r="H79" s="192" t="e">
        <f>INDEX('BASE FORMAÇÃO'!C:C,B78+1)</f>
        <v>#VALUE!</v>
      </c>
      <c r="I79" s="192"/>
      <c r="J79" s="193"/>
      <c r="K79" s="66"/>
      <c r="L79" s="184"/>
      <c r="M79" s="186"/>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8"/>
      <c r="F80" s="93"/>
      <c r="G80" s="190"/>
      <c r="H80" s="194"/>
      <c r="I80" s="194"/>
      <c r="J80" s="195"/>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1"/>
      <c r="H81" s="196"/>
      <c r="I81" s="196"/>
      <c r="J81" s="197"/>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8" t="e">
        <f t="shared" ref="E82" si="172">C78</f>
        <v>#VALUE!</v>
      </c>
      <c r="F82" s="93"/>
      <c r="G82" s="200" t="s">
        <v>304</v>
      </c>
      <c r="H82" s="202"/>
      <c r="I82" s="203"/>
      <c r="J82" s="203"/>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9"/>
      <c r="F83" s="93"/>
      <c r="G83" s="201"/>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9"/>
      <c r="F84" s="93"/>
      <c r="G84" s="201"/>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9"/>
      <c r="F85" s="93"/>
      <c r="G85" s="201"/>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9"/>
      <c r="F86" s="93"/>
      <c r="G86" s="201"/>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9"/>
      <c r="F87" s="93"/>
      <c r="G87" s="201"/>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9"/>
      <c r="F88" s="93"/>
      <c r="G88" s="201"/>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9"/>
      <c r="F89" s="93"/>
      <c r="G89" s="201"/>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9"/>
      <c r="F90" s="93"/>
      <c r="G90" s="201"/>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9"/>
      <c r="F91" s="93"/>
      <c r="G91" s="201"/>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9"/>
      <c r="F92" s="93"/>
      <c r="G92" s="201"/>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9"/>
      <c r="F93" s="93"/>
      <c r="G93" s="201"/>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9"/>
      <c r="F94" s="93"/>
      <c r="G94" s="201"/>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9"/>
      <c r="F95" s="93"/>
      <c r="G95" s="201"/>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9"/>
      <c r="F96" s="93"/>
      <c r="G96" s="201"/>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9"/>
      <c r="F97" s="136"/>
      <c r="G97" s="201"/>
      <c r="H97" s="204"/>
      <c r="I97" s="204"/>
      <c r="J97" s="205"/>
      <c r="K97" s="67"/>
      <c r="L97" s="1" t="s">
        <v>43</v>
      </c>
      <c r="M97" s="144"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43" t="s">
        <v>16</v>
      </c>
      <c r="J99" s="6" t="e">
        <f>INDEX('BASE FORMAÇÃO'!K:K,B99+1)</f>
        <v>#VALUE!</v>
      </c>
      <c r="K99" s="65"/>
      <c r="L99" s="183" t="s">
        <v>10</v>
      </c>
      <c r="M99" s="185"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7">
        <f t="shared" ref="E100" si="234">D99</f>
        <v>1</v>
      </c>
      <c r="F100" s="92"/>
      <c r="G100" s="189" t="s">
        <v>1</v>
      </c>
      <c r="H100" s="192" t="e">
        <f>INDEX('BASE FORMAÇÃO'!C:C,B99+1)</f>
        <v>#VALUE!</v>
      </c>
      <c r="I100" s="192"/>
      <c r="J100" s="193"/>
      <c r="K100" s="66"/>
      <c r="L100" s="184"/>
      <c r="M100" s="186"/>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8"/>
      <c r="F101" s="93"/>
      <c r="G101" s="190"/>
      <c r="H101" s="194"/>
      <c r="I101" s="194"/>
      <c r="J101" s="195"/>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1"/>
      <c r="H102" s="196"/>
      <c r="I102" s="196"/>
      <c r="J102" s="197"/>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8" t="e">
        <f t="shared" ref="E103" si="238">C99</f>
        <v>#VALUE!</v>
      </c>
      <c r="F103" s="93"/>
      <c r="G103" s="200" t="s">
        <v>304</v>
      </c>
      <c r="H103" s="202"/>
      <c r="I103" s="203"/>
      <c r="J103" s="203"/>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9"/>
      <c r="F104" s="93"/>
      <c r="G104" s="201"/>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9"/>
      <c r="F105" s="93"/>
      <c r="G105" s="201"/>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9"/>
      <c r="F106" s="93"/>
      <c r="G106" s="201"/>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9"/>
      <c r="F107" s="93"/>
      <c r="G107" s="201"/>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9"/>
      <c r="F108" s="93"/>
      <c r="G108" s="201"/>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9"/>
      <c r="F109" s="93"/>
      <c r="G109" s="201"/>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9"/>
      <c r="F110" s="93"/>
      <c r="G110" s="201"/>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9"/>
      <c r="F111" s="93"/>
      <c r="G111" s="201"/>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9"/>
      <c r="F112" s="93"/>
      <c r="G112" s="201"/>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9"/>
      <c r="F113" s="93"/>
      <c r="G113" s="201"/>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9"/>
      <c r="F114" s="93"/>
      <c r="G114" s="201"/>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9"/>
      <c r="F115" s="93"/>
      <c r="G115" s="201"/>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9"/>
      <c r="F116" s="93"/>
      <c r="G116" s="201"/>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9"/>
      <c r="F117" s="93"/>
      <c r="G117" s="201"/>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9"/>
      <c r="F118" s="136"/>
      <c r="G118" s="201"/>
      <c r="H118" s="204"/>
      <c r="I118" s="204"/>
      <c r="J118" s="205"/>
      <c r="K118" s="67"/>
      <c r="L118" s="1" t="s">
        <v>43</v>
      </c>
      <c r="M118" s="144"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43" t="s">
        <v>16</v>
      </c>
      <c r="J120" s="6" t="e">
        <f>INDEX('BASE FORMAÇÃO'!K:K,B120+1)</f>
        <v>#VALUE!</v>
      </c>
      <c r="K120" s="65"/>
      <c r="L120" s="183" t="s">
        <v>10</v>
      </c>
      <c r="M120" s="185"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7">
        <f t="shared" ref="E121" si="300">D120</f>
        <v>1</v>
      </c>
      <c r="F121" s="92"/>
      <c r="G121" s="189" t="s">
        <v>1</v>
      </c>
      <c r="H121" s="192" t="e">
        <f>INDEX('BASE FORMAÇÃO'!C:C,B120+1)</f>
        <v>#VALUE!</v>
      </c>
      <c r="I121" s="192"/>
      <c r="J121" s="193"/>
      <c r="K121" s="66"/>
      <c r="L121" s="184"/>
      <c r="M121" s="186"/>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8"/>
      <c r="F122" s="93"/>
      <c r="G122" s="190"/>
      <c r="H122" s="194"/>
      <c r="I122" s="194"/>
      <c r="J122" s="195"/>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1"/>
      <c r="H123" s="196"/>
      <c r="I123" s="196"/>
      <c r="J123" s="197"/>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8" t="e">
        <f t="shared" ref="E124" si="304">C120</f>
        <v>#VALUE!</v>
      </c>
      <c r="F124" s="93"/>
      <c r="G124" s="200" t="s">
        <v>304</v>
      </c>
      <c r="H124" s="202"/>
      <c r="I124" s="203"/>
      <c r="J124" s="203"/>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9"/>
      <c r="F125" s="93"/>
      <c r="G125" s="201"/>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9"/>
      <c r="F126" s="93"/>
      <c r="G126" s="201"/>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9"/>
      <c r="F127" s="93"/>
      <c r="G127" s="201"/>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9"/>
      <c r="F128" s="93"/>
      <c r="G128" s="201"/>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9"/>
      <c r="F129" s="93"/>
      <c r="G129" s="201"/>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9"/>
      <c r="F130" s="93"/>
      <c r="G130" s="201"/>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9"/>
      <c r="F131" s="93"/>
      <c r="G131" s="201"/>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9"/>
      <c r="F132" s="93"/>
      <c r="G132" s="201"/>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9"/>
      <c r="F133" s="93"/>
      <c r="G133" s="201"/>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9"/>
      <c r="F134" s="93"/>
      <c r="G134" s="201"/>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9"/>
      <c r="F135" s="93"/>
      <c r="G135" s="201"/>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9"/>
      <c r="F136" s="93"/>
      <c r="G136" s="201"/>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9"/>
      <c r="F137" s="93"/>
      <c r="G137" s="201"/>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9"/>
      <c r="F138" s="93"/>
      <c r="G138" s="201"/>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9"/>
      <c r="F139" s="136"/>
      <c r="G139" s="201"/>
      <c r="H139" s="204"/>
      <c r="I139" s="204"/>
      <c r="J139" s="205"/>
      <c r="K139" s="67"/>
      <c r="L139" s="1" t="s">
        <v>43</v>
      </c>
      <c r="M139" s="144"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83" t="s">
        <v>10</v>
      </c>
      <c r="M141" s="185"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7">
        <f t="shared" ref="E142" si="366">D141</f>
        <v>1</v>
      </c>
      <c r="F142" s="92"/>
      <c r="G142" s="189" t="s">
        <v>1</v>
      </c>
      <c r="H142" s="192" t="e">
        <f>INDEX('BASE FORMAÇÃO'!C:C,B141+1)</f>
        <v>#VALUE!</v>
      </c>
      <c r="I142" s="192"/>
      <c r="J142" s="193"/>
      <c r="K142" s="66"/>
      <c r="L142" s="184"/>
      <c r="M142" s="186"/>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8"/>
      <c r="F143" s="93"/>
      <c r="G143" s="190"/>
      <c r="H143" s="194"/>
      <c r="I143" s="194"/>
      <c r="J143" s="195"/>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1"/>
      <c r="H144" s="196"/>
      <c r="I144" s="196"/>
      <c r="J144" s="197"/>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8" t="e">
        <f t="shared" ref="E145" si="370">C141</f>
        <v>#VALUE!</v>
      </c>
      <c r="F145" s="93"/>
      <c r="G145" s="200" t="s">
        <v>304</v>
      </c>
      <c r="H145" s="202"/>
      <c r="I145" s="203"/>
      <c r="J145" s="203"/>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9"/>
      <c r="F146" s="93"/>
      <c r="G146" s="201"/>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9"/>
      <c r="F147" s="93"/>
      <c r="G147" s="201"/>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9"/>
      <c r="F148" s="93"/>
      <c r="G148" s="201"/>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9"/>
      <c r="F149" s="93"/>
      <c r="G149" s="201"/>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9"/>
      <c r="F151" s="93"/>
      <c r="G151" s="201"/>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9"/>
      <c r="F152" s="93"/>
      <c r="G152" s="201"/>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9"/>
      <c r="F153" s="93"/>
      <c r="G153" s="201"/>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9"/>
      <c r="F154" s="93"/>
      <c r="G154" s="201"/>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9"/>
      <c r="F155" s="93"/>
      <c r="G155" s="201"/>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9"/>
      <c r="F156" s="93"/>
      <c r="G156" s="201"/>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9"/>
      <c r="F157" s="93"/>
      <c r="G157" s="201"/>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9"/>
      <c r="F158" s="93"/>
      <c r="G158" s="201"/>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9"/>
      <c r="F159" s="93"/>
      <c r="G159" s="201"/>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9"/>
      <c r="F160" s="136"/>
      <c r="G160" s="201"/>
      <c r="H160" s="204"/>
      <c r="I160" s="204"/>
      <c r="J160" s="205"/>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83" t="s">
        <v>10</v>
      </c>
      <c r="M162" s="185"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7">
        <f t="shared" ref="E163" si="432">D162</f>
        <v>1</v>
      </c>
      <c r="F163" s="92"/>
      <c r="G163" s="189" t="s">
        <v>1</v>
      </c>
      <c r="H163" s="192" t="e">
        <f>INDEX('BASE FORMAÇÃO'!C:C,B162+1)</f>
        <v>#VALUE!</v>
      </c>
      <c r="I163" s="192"/>
      <c r="J163" s="193"/>
      <c r="K163" s="66"/>
      <c r="L163" s="184"/>
      <c r="M163" s="186"/>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8"/>
      <c r="F164" s="93"/>
      <c r="G164" s="190"/>
      <c r="H164" s="194"/>
      <c r="I164" s="194"/>
      <c r="J164" s="195"/>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1"/>
      <c r="H165" s="196"/>
      <c r="I165" s="196"/>
      <c r="J165" s="197"/>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8" t="e">
        <f t="shared" ref="E166" si="436">C162</f>
        <v>#VALUE!</v>
      </c>
      <c r="F166" s="93"/>
      <c r="G166" s="200" t="s">
        <v>304</v>
      </c>
      <c r="H166" s="202"/>
      <c r="I166" s="203"/>
      <c r="J166" s="203"/>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9"/>
      <c r="F167" s="93"/>
      <c r="G167" s="201"/>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9"/>
      <c r="F168" s="93"/>
      <c r="G168" s="201"/>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9"/>
      <c r="F169" s="93"/>
      <c r="G169" s="201"/>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9"/>
      <c r="F170" s="93"/>
      <c r="G170" s="201"/>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9"/>
      <c r="F172" s="93"/>
      <c r="G172" s="201"/>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9"/>
      <c r="F173" s="93"/>
      <c r="G173" s="201"/>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9"/>
      <c r="F174" s="93"/>
      <c r="G174" s="201"/>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9"/>
      <c r="F175" s="93"/>
      <c r="G175" s="201"/>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9"/>
      <c r="F176" s="93"/>
      <c r="G176" s="201"/>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9"/>
      <c r="F177" s="93"/>
      <c r="G177" s="201"/>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9"/>
      <c r="F178" s="93"/>
      <c r="G178" s="201"/>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9"/>
      <c r="F179" s="93"/>
      <c r="G179" s="201"/>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9"/>
      <c r="F180" s="93"/>
      <c r="G180" s="201"/>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9"/>
      <c r="F181" s="136"/>
      <c r="G181" s="201"/>
      <c r="H181" s="204"/>
      <c r="I181" s="204"/>
      <c r="J181" s="205"/>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83" t="s">
        <v>10</v>
      </c>
      <c r="M183" s="185"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7">
        <f t="shared" ref="E184" si="498">D183</f>
        <v>1</v>
      </c>
      <c r="F184" s="92"/>
      <c r="G184" s="189" t="s">
        <v>1</v>
      </c>
      <c r="H184" s="192" t="e">
        <f>INDEX('BASE FORMAÇÃO'!C:C,B183+1)</f>
        <v>#VALUE!</v>
      </c>
      <c r="I184" s="192"/>
      <c r="J184" s="193"/>
      <c r="K184" s="66"/>
      <c r="L184" s="184"/>
      <c r="M184" s="186"/>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8"/>
      <c r="F185" s="93"/>
      <c r="G185" s="190"/>
      <c r="H185" s="194"/>
      <c r="I185" s="194"/>
      <c r="J185" s="195"/>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1"/>
      <c r="H186" s="196"/>
      <c r="I186" s="196"/>
      <c r="J186" s="197"/>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8" t="e">
        <f t="shared" ref="E187" si="502">C183</f>
        <v>#VALUE!</v>
      </c>
      <c r="F187" s="93"/>
      <c r="G187" s="200" t="s">
        <v>304</v>
      </c>
      <c r="H187" s="202"/>
      <c r="I187" s="203"/>
      <c r="J187" s="203"/>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9"/>
      <c r="F188" s="93"/>
      <c r="G188" s="201"/>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9"/>
      <c r="F189" s="93"/>
      <c r="G189" s="201"/>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9"/>
      <c r="F190" s="93"/>
      <c r="G190" s="201"/>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9"/>
      <c r="F191" s="93"/>
      <c r="G191" s="201"/>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9"/>
      <c r="F192" s="93"/>
      <c r="G192" s="201"/>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9"/>
      <c r="F193" s="93"/>
      <c r="G193" s="201"/>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9"/>
      <c r="F194" s="93"/>
      <c r="G194" s="201"/>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9"/>
      <c r="F195" s="93"/>
      <c r="G195" s="201"/>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9"/>
      <c r="F196" s="93"/>
      <c r="G196" s="201"/>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9"/>
      <c r="F197" s="93"/>
      <c r="G197" s="201"/>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9"/>
      <c r="F198" s="93"/>
      <c r="G198" s="201"/>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9"/>
      <c r="F199" s="93"/>
      <c r="G199" s="201"/>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9"/>
      <c r="F200" s="93"/>
      <c r="G200" s="201"/>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9"/>
      <c r="F201" s="93"/>
      <c r="G201" s="201"/>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9"/>
      <c r="F202" s="136"/>
      <c r="G202" s="201"/>
      <c r="H202" s="204"/>
      <c r="I202" s="204"/>
      <c r="J202" s="205"/>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83" t="s">
        <v>10</v>
      </c>
      <c r="M204" s="185"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7">
        <f t="shared" ref="E205" si="564">D204</f>
        <v>1</v>
      </c>
      <c r="F205" s="92"/>
      <c r="G205" s="189" t="s">
        <v>1</v>
      </c>
      <c r="H205" s="192" t="e">
        <f>INDEX('BASE FORMAÇÃO'!C:C,B204+1)</f>
        <v>#VALUE!</v>
      </c>
      <c r="I205" s="192"/>
      <c r="J205" s="193"/>
      <c r="K205" s="66"/>
      <c r="L205" s="184"/>
      <c r="M205" s="186"/>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8"/>
      <c r="F206" s="93"/>
      <c r="G206" s="190"/>
      <c r="H206" s="194"/>
      <c r="I206" s="194"/>
      <c r="J206" s="195"/>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1"/>
      <c r="H207" s="196"/>
      <c r="I207" s="196"/>
      <c r="J207" s="197"/>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8" t="e">
        <f t="shared" ref="E208" si="568">C204</f>
        <v>#VALUE!</v>
      </c>
      <c r="F208" s="93"/>
      <c r="G208" s="200" t="s">
        <v>304</v>
      </c>
      <c r="H208" s="202"/>
      <c r="I208" s="203"/>
      <c r="J208" s="203"/>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9"/>
      <c r="F209" s="93"/>
      <c r="G209" s="201"/>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9"/>
      <c r="F210" s="93"/>
      <c r="G210" s="201"/>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9"/>
      <c r="F211" s="93"/>
      <c r="G211" s="201"/>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9"/>
      <c r="F212" s="93"/>
      <c r="G212" s="201"/>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9"/>
      <c r="F213" s="93"/>
      <c r="G213" s="201"/>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9"/>
      <c r="F214" s="93"/>
      <c r="G214" s="201"/>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9"/>
      <c r="F215" s="93"/>
      <c r="G215" s="201"/>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9"/>
      <c r="F216" s="93"/>
      <c r="G216" s="201"/>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9"/>
      <c r="F217" s="93"/>
      <c r="G217" s="201"/>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9"/>
      <c r="F218" s="93"/>
      <c r="G218" s="201"/>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9"/>
      <c r="F219" s="93"/>
      <c r="G219" s="201"/>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9"/>
      <c r="F220" s="93"/>
      <c r="G220" s="201"/>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9"/>
      <c r="F221" s="93"/>
      <c r="G221" s="201"/>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9"/>
      <c r="F222" s="93"/>
      <c r="G222" s="201"/>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9"/>
      <c r="F223" s="136"/>
      <c r="G223" s="201"/>
      <c r="H223" s="204"/>
      <c r="I223" s="204"/>
      <c r="J223" s="205"/>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83" t="s">
        <v>10</v>
      </c>
      <c r="M225" s="185"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7">
        <f t="shared" ref="E226" si="630">D225</f>
        <v>1</v>
      </c>
      <c r="F226" s="92"/>
      <c r="G226" s="189" t="s">
        <v>1</v>
      </c>
      <c r="H226" s="192" t="e">
        <f>INDEX('BASE FORMAÇÃO'!C:C,B225+1)</f>
        <v>#VALUE!</v>
      </c>
      <c r="I226" s="192"/>
      <c r="J226" s="193"/>
      <c r="K226" s="66"/>
      <c r="L226" s="184"/>
      <c r="M226" s="186"/>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8"/>
      <c r="F227" s="93"/>
      <c r="G227" s="190"/>
      <c r="H227" s="194"/>
      <c r="I227" s="194"/>
      <c r="J227" s="195"/>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1"/>
      <c r="H228" s="196"/>
      <c r="I228" s="196"/>
      <c r="J228" s="197"/>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8" t="e">
        <f t="shared" ref="E229" si="634">C225</f>
        <v>#VALUE!</v>
      </c>
      <c r="F229" s="93"/>
      <c r="G229" s="200" t="s">
        <v>304</v>
      </c>
      <c r="H229" s="202"/>
      <c r="I229" s="203"/>
      <c r="J229" s="203"/>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9"/>
      <c r="F230" s="93"/>
      <c r="G230" s="201"/>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9"/>
      <c r="F231" s="93"/>
      <c r="G231" s="201"/>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9"/>
      <c r="F232" s="93"/>
      <c r="G232" s="201"/>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9"/>
      <c r="F233" s="93"/>
      <c r="G233" s="201"/>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9"/>
      <c r="F235" s="93"/>
      <c r="G235" s="201"/>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9"/>
      <c r="F236" s="93"/>
      <c r="G236" s="201"/>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9"/>
      <c r="F237" s="93"/>
      <c r="G237" s="201"/>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9"/>
      <c r="F238" s="93"/>
      <c r="G238" s="201"/>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9"/>
      <c r="F239" s="93"/>
      <c r="G239" s="201"/>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9"/>
      <c r="F240" s="93"/>
      <c r="G240" s="201"/>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9"/>
      <c r="F241" s="93"/>
      <c r="G241" s="201"/>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9"/>
      <c r="F242" s="93"/>
      <c r="G242" s="201"/>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9"/>
      <c r="F243" s="93"/>
      <c r="G243" s="201"/>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9"/>
      <c r="F244" s="136"/>
      <c r="G244" s="201"/>
      <c r="H244" s="204"/>
      <c r="I244" s="204"/>
      <c r="J244" s="205"/>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83" t="s">
        <v>10</v>
      </c>
      <c r="M246" s="185"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7">
        <f t="shared" ref="E247" si="696">D246</f>
        <v>1</v>
      </c>
      <c r="F247" s="92"/>
      <c r="G247" s="189" t="s">
        <v>1</v>
      </c>
      <c r="H247" s="192" t="e">
        <f>INDEX('BASE FORMAÇÃO'!C:C,B246+1)</f>
        <v>#VALUE!</v>
      </c>
      <c r="I247" s="192"/>
      <c r="J247" s="193"/>
      <c r="K247" s="66"/>
      <c r="L247" s="184"/>
      <c r="M247" s="186"/>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8"/>
      <c r="F248" s="93"/>
      <c r="G248" s="190"/>
      <c r="H248" s="194"/>
      <c r="I248" s="194"/>
      <c r="J248" s="195"/>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1"/>
      <c r="H249" s="196"/>
      <c r="I249" s="196"/>
      <c r="J249" s="197"/>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8" t="e">
        <f t="shared" ref="E250" si="700">C246</f>
        <v>#VALUE!</v>
      </c>
      <c r="F250" s="93"/>
      <c r="G250" s="200" t="s">
        <v>304</v>
      </c>
      <c r="H250" s="202"/>
      <c r="I250" s="203"/>
      <c r="J250" s="203"/>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9"/>
      <c r="F251" s="93"/>
      <c r="G251" s="201"/>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9"/>
      <c r="F252" s="93"/>
      <c r="G252" s="201"/>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9"/>
      <c r="F253" s="93"/>
      <c r="G253" s="201"/>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9"/>
      <c r="F254" s="93"/>
      <c r="G254" s="201"/>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9"/>
      <c r="F255" s="93"/>
      <c r="G255" s="201"/>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9"/>
      <c r="F256" s="93"/>
      <c r="G256" s="201"/>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9"/>
      <c r="F257" s="93"/>
      <c r="G257" s="201"/>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9"/>
      <c r="F258" s="93"/>
      <c r="G258" s="201"/>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9"/>
      <c r="F259" s="93"/>
      <c r="G259" s="201"/>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9"/>
      <c r="F260" s="93"/>
      <c r="G260" s="201"/>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9"/>
      <c r="F261" s="93"/>
      <c r="G261" s="201"/>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9"/>
      <c r="F262" s="93"/>
      <c r="G262" s="201"/>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9"/>
      <c r="F263" s="93"/>
      <c r="G263" s="201"/>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9"/>
      <c r="F264" s="93"/>
      <c r="G264" s="201"/>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9"/>
      <c r="F265" s="136"/>
      <c r="G265" s="201"/>
      <c r="H265" s="204"/>
      <c r="I265" s="204"/>
      <c r="J265" s="205"/>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83" t="s">
        <v>10</v>
      </c>
      <c r="M267" s="185"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7">
        <f t="shared" ref="E268" si="762">D267</f>
        <v>1</v>
      </c>
      <c r="F268" s="92"/>
      <c r="G268" s="189" t="s">
        <v>1</v>
      </c>
      <c r="H268" s="192" t="e">
        <f>INDEX('BASE FORMAÇÃO'!C:C,B267+1)</f>
        <v>#VALUE!</v>
      </c>
      <c r="I268" s="192"/>
      <c r="J268" s="193"/>
      <c r="K268" s="66"/>
      <c r="L268" s="184"/>
      <c r="M268" s="186"/>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8"/>
      <c r="F269" s="93"/>
      <c r="G269" s="190"/>
      <c r="H269" s="194"/>
      <c r="I269" s="194"/>
      <c r="J269" s="195"/>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1"/>
      <c r="H270" s="196"/>
      <c r="I270" s="196"/>
      <c r="J270" s="197"/>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8" t="e">
        <f t="shared" ref="E271" si="766">C267</f>
        <v>#VALUE!</v>
      </c>
      <c r="F271" s="93"/>
      <c r="G271" s="200" t="s">
        <v>304</v>
      </c>
      <c r="H271" s="202"/>
      <c r="I271" s="203"/>
      <c r="J271" s="203"/>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9"/>
      <c r="F272" s="93"/>
      <c r="G272" s="201"/>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9"/>
      <c r="F273" s="93"/>
      <c r="G273" s="201"/>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9"/>
      <c r="F274" s="93"/>
      <c r="G274" s="201"/>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9"/>
      <c r="F275" s="93"/>
      <c r="G275" s="201"/>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9"/>
      <c r="F276" s="93"/>
      <c r="G276" s="201"/>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9"/>
      <c r="F277" s="93"/>
      <c r="G277" s="201"/>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9"/>
      <c r="F278" s="93"/>
      <c r="G278" s="201"/>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9"/>
      <c r="F279" s="93"/>
      <c r="G279" s="201"/>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9"/>
      <c r="F280" s="93"/>
      <c r="G280" s="201"/>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9"/>
      <c r="F281" s="93"/>
      <c r="G281" s="201"/>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9"/>
      <c r="F282" s="93"/>
      <c r="G282" s="201"/>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9"/>
      <c r="F283" s="93"/>
      <c r="G283" s="201"/>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9"/>
      <c r="F284" s="93"/>
      <c r="G284" s="201"/>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9"/>
      <c r="F285" s="93"/>
      <c r="G285" s="201"/>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9"/>
      <c r="F286" s="136"/>
      <c r="G286" s="201"/>
      <c r="H286" s="204"/>
      <c r="I286" s="204"/>
      <c r="J286" s="205"/>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83" t="s">
        <v>10</v>
      </c>
      <c r="M288" s="185"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7">
        <f t="shared" ref="E289" si="828">D288</f>
        <v>1</v>
      </c>
      <c r="F289" s="92"/>
      <c r="G289" s="189" t="s">
        <v>1</v>
      </c>
      <c r="H289" s="192" t="e">
        <f>INDEX('BASE FORMAÇÃO'!C:C,B288+1)</f>
        <v>#VALUE!</v>
      </c>
      <c r="I289" s="192"/>
      <c r="J289" s="193"/>
      <c r="K289" s="66"/>
      <c r="L289" s="184"/>
      <c r="M289" s="186"/>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8"/>
      <c r="F290" s="93"/>
      <c r="G290" s="190"/>
      <c r="H290" s="194"/>
      <c r="I290" s="194"/>
      <c r="J290" s="195"/>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1"/>
      <c r="H291" s="196"/>
      <c r="I291" s="196"/>
      <c r="J291" s="197"/>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8" t="e">
        <f t="shared" ref="E292" si="832">C288</f>
        <v>#VALUE!</v>
      </c>
      <c r="F292" s="93"/>
      <c r="G292" s="200" t="s">
        <v>304</v>
      </c>
      <c r="H292" s="202"/>
      <c r="I292" s="203"/>
      <c r="J292" s="203"/>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9"/>
      <c r="F293" s="93"/>
      <c r="G293" s="201"/>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9"/>
      <c r="F294" s="93"/>
      <c r="G294" s="201"/>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9"/>
      <c r="F295" s="93"/>
      <c r="G295" s="201"/>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9"/>
      <c r="F296" s="93"/>
      <c r="G296" s="201"/>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9"/>
      <c r="F298" s="93"/>
      <c r="G298" s="201"/>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9"/>
      <c r="F299" s="93"/>
      <c r="G299" s="201"/>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9"/>
      <c r="F300" s="93"/>
      <c r="G300" s="201"/>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9"/>
      <c r="F301" s="93"/>
      <c r="G301" s="201"/>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9"/>
      <c r="F302" s="93"/>
      <c r="G302" s="201"/>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9"/>
      <c r="F303" s="93"/>
      <c r="G303" s="201"/>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9"/>
      <c r="F304" s="93"/>
      <c r="G304" s="201"/>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9"/>
      <c r="F305" s="93"/>
      <c r="G305" s="201"/>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9"/>
      <c r="F306" s="93"/>
      <c r="G306" s="201"/>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9"/>
      <c r="F307" s="136"/>
      <c r="G307" s="201"/>
      <c r="H307" s="204"/>
      <c r="I307" s="204"/>
      <c r="J307" s="205"/>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83" t="s">
        <v>10</v>
      </c>
      <c r="M309" s="185"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7">
        <f t="shared" ref="E310" si="894">D309</f>
        <v>1</v>
      </c>
      <c r="F310" s="92"/>
      <c r="G310" s="189" t="s">
        <v>1</v>
      </c>
      <c r="H310" s="192" t="e">
        <f>INDEX('BASE FORMAÇÃO'!C:C,B309+1)</f>
        <v>#VALUE!</v>
      </c>
      <c r="I310" s="192"/>
      <c r="J310" s="193"/>
      <c r="K310" s="66"/>
      <c r="L310" s="184"/>
      <c r="M310" s="186"/>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8"/>
      <c r="F311" s="93"/>
      <c r="G311" s="190"/>
      <c r="H311" s="194"/>
      <c r="I311" s="194"/>
      <c r="J311" s="195"/>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1"/>
      <c r="H312" s="196"/>
      <c r="I312" s="196"/>
      <c r="J312" s="197"/>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8" t="e">
        <f t="shared" ref="E313" si="898">C309</f>
        <v>#VALUE!</v>
      </c>
      <c r="F313" s="93"/>
      <c r="G313" s="200" t="s">
        <v>304</v>
      </c>
      <c r="H313" s="202"/>
      <c r="I313" s="203"/>
      <c r="J313" s="203"/>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9"/>
      <c r="F314" s="93"/>
      <c r="G314" s="201"/>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9"/>
      <c r="F315" s="93"/>
      <c r="G315" s="201"/>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9"/>
      <c r="F316" s="93"/>
      <c r="G316" s="201"/>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9"/>
      <c r="F317" s="93"/>
      <c r="G317" s="201"/>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9"/>
      <c r="F318" s="93"/>
      <c r="G318" s="201"/>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9"/>
      <c r="F319" s="93"/>
      <c r="G319" s="201"/>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9"/>
      <c r="F320" s="93"/>
      <c r="G320" s="201"/>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9"/>
      <c r="F321" s="93"/>
      <c r="G321" s="201"/>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9"/>
      <c r="F322" s="93"/>
      <c r="G322" s="201"/>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9"/>
      <c r="F323" s="93"/>
      <c r="G323" s="201"/>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9"/>
      <c r="F324" s="93"/>
      <c r="G324" s="201"/>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9"/>
      <c r="F325" s="93"/>
      <c r="G325" s="201"/>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9"/>
      <c r="F326" s="93"/>
      <c r="G326" s="201"/>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9"/>
      <c r="F327" s="93"/>
      <c r="G327" s="201"/>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9"/>
      <c r="F328" s="136"/>
      <c r="G328" s="201"/>
      <c r="H328" s="204"/>
      <c r="I328" s="204"/>
      <c r="J328" s="205"/>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83" t="s">
        <v>10</v>
      </c>
      <c r="M330" s="185"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7">
        <f t="shared" ref="E331" si="960">D330</f>
        <v>1</v>
      </c>
      <c r="F331" s="92"/>
      <c r="G331" s="189" t="s">
        <v>1</v>
      </c>
      <c r="H331" s="192" t="e">
        <f>INDEX('BASE FORMAÇÃO'!C:C,B330+1)</f>
        <v>#VALUE!</v>
      </c>
      <c r="I331" s="192"/>
      <c r="J331" s="193"/>
      <c r="K331" s="66"/>
      <c r="L331" s="184"/>
      <c r="M331" s="186"/>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8"/>
      <c r="F332" s="93"/>
      <c r="G332" s="190"/>
      <c r="H332" s="194"/>
      <c r="I332" s="194"/>
      <c r="J332" s="195"/>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1"/>
      <c r="H333" s="196"/>
      <c r="I333" s="196"/>
      <c r="J333" s="197"/>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8" t="e">
        <f t="shared" ref="E334" si="964">C330</f>
        <v>#VALUE!</v>
      </c>
      <c r="F334" s="93"/>
      <c r="G334" s="200" t="s">
        <v>304</v>
      </c>
      <c r="H334" s="202"/>
      <c r="I334" s="203"/>
      <c r="J334" s="203"/>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9"/>
      <c r="F335" s="93"/>
      <c r="G335" s="201"/>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9"/>
      <c r="F336" s="93"/>
      <c r="G336" s="201"/>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9"/>
      <c r="F337" s="93"/>
      <c r="G337" s="201"/>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9"/>
      <c r="F338" s="93"/>
      <c r="G338" s="201"/>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9"/>
      <c r="F339" s="93"/>
      <c r="G339" s="201"/>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9"/>
      <c r="F340" s="93"/>
      <c r="G340" s="201"/>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9"/>
      <c r="F341" s="93"/>
      <c r="G341" s="201"/>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9"/>
      <c r="F342" s="93"/>
      <c r="G342" s="201"/>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9"/>
      <c r="F343" s="93"/>
      <c r="G343" s="201"/>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9"/>
      <c r="F344" s="93"/>
      <c r="G344" s="201"/>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9"/>
      <c r="F345" s="93"/>
      <c r="G345" s="201"/>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9"/>
      <c r="F346" s="93"/>
      <c r="G346" s="201"/>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9"/>
      <c r="F347" s="93"/>
      <c r="G347" s="201"/>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9"/>
      <c r="F348" s="93"/>
      <c r="G348" s="201"/>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9"/>
      <c r="F349" s="136"/>
      <c r="G349" s="201"/>
      <c r="H349" s="204"/>
      <c r="I349" s="204"/>
      <c r="J349" s="205"/>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83" t="s">
        <v>10</v>
      </c>
      <c r="M351" s="185"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7">
        <f t="shared" ref="E352" si="1026">D351</f>
        <v>1</v>
      </c>
      <c r="F352" s="92"/>
      <c r="G352" s="189" t="s">
        <v>1</v>
      </c>
      <c r="H352" s="192" t="e">
        <f>INDEX('BASE FORMAÇÃO'!C:C,B351+1)</f>
        <v>#VALUE!</v>
      </c>
      <c r="I352" s="192"/>
      <c r="J352" s="193"/>
      <c r="K352" s="66"/>
      <c r="L352" s="184"/>
      <c r="M352" s="186"/>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8"/>
      <c r="F353" s="93"/>
      <c r="G353" s="190"/>
      <c r="H353" s="194"/>
      <c r="I353" s="194"/>
      <c r="J353" s="195"/>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1"/>
      <c r="H354" s="196"/>
      <c r="I354" s="196"/>
      <c r="J354" s="197"/>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8" t="e">
        <f t="shared" ref="E355" si="1030">C351</f>
        <v>#VALUE!</v>
      </c>
      <c r="F355" s="93"/>
      <c r="G355" s="200" t="s">
        <v>304</v>
      </c>
      <c r="H355" s="202"/>
      <c r="I355" s="203"/>
      <c r="J355" s="203"/>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9"/>
      <c r="F356" s="93"/>
      <c r="G356" s="201"/>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9"/>
      <c r="F357" s="93"/>
      <c r="G357" s="201"/>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9"/>
      <c r="F358" s="93"/>
      <c r="G358" s="201"/>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9"/>
      <c r="F359" s="93"/>
      <c r="G359" s="201"/>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9"/>
      <c r="F360" s="93"/>
      <c r="G360" s="201"/>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9"/>
      <c r="F361" s="93"/>
      <c r="G361" s="201"/>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9"/>
      <c r="F362" s="93"/>
      <c r="G362" s="201"/>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9"/>
      <c r="F363" s="93"/>
      <c r="G363" s="201"/>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9"/>
      <c r="F364" s="93"/>
      <c r="G364" s="201"/>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9"/>
      <c r="F365" s="93"/>
      <c r="G365" s="201"/>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9"/>
      <c r="F366" s="93"/>
      <c r="G366" s="201"/>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9"/>
      <c r="F367" s="93"/>
      <c r="G367" s="201"/>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9"/>
      <c r="F368" s="93"/>
      <c r="G368" s="201"/>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9"/>
      <c r="F369" s="93"/>
      <c r="G369" s="201"/>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9"/>
      <c r="F370" s="136"/>
      <c r="G370" s="201"/>
      <c r="H370" s="204"/>
      <c r="I370" s="204"/>
      <c r="J370" s="205"/>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83" t="s">
        <v>10</v>
      </c>
      <c r="M372" s="185"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7">
        <f t="shared" ref="E373" si="1092">D372</f>
        <v>1</v>
      </c>
      <c r="F373" s="92"/>
      <c r="G373" s="189" t="s">
        <v>1</v>
      </c>
      <c r="H373" s="192" t="e">
        <f>INDEX('BASE FORMAÇÃO'!C:C,B372+1)</f>
        <v>#VALUE!</v>
      </c>
      <c r="I373" s="192"/>
      <c r="J373" s="193"/>
      <c r="K373" s="66"/>
      <c r="L373" s="184"/>
      <c r="M373" s="186"/>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8"/>
      <c r="F374" s="93"/>
      <c r="G374" s="190"/>
      <c r="H374" s="194"/>
      <c r="I374" s="194"/>
      <c r="J374" s="195"/>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1"/>
      <c r="H375" s="196"/>
      <c r="I375" s="196"/>
      <c r="J375" s="197"/>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8" t="e">
        <f t="shared" ref="E376" si="1096">C372</f>
        <v>#VALUE!</v>
      </c>
      <c r="F376" s="93"/>
      <c r="G376" s="200" t="s">
        <v>304</v>
      </c>
      <c r="H376" s="202"/>
      <c r="I376" s="203"/>
      <c r="J376" s="203"/>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9"/>
      <c r="F377" s="93"/>
      <c r="G377" s="201"/>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9"/>
      <c r="F378" s="93"/>
      <c r="G378" s="201"/>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9"/>
      <c r="F379" s="93"/>
      <c r="G379" s="201"/>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9"/>
      <c r="F380" s="93"/>
      <c r="G380" s="201"/>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9"/>
      <c r="F381" s="93"/>
      <c r="G381" s="201"/>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9"/>
      <c r="F382" s="93"/>
      <c r="G382" s="201"/>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9"/>
      <c r="F383" s="93"/>
      <c r="G383" s="201"/>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9"/>
      <c r="F384" s="93"/>
      <c r="G384" s="201"/>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9"/>
      <c r="F385" s="93"/>
      <c r="G385" s="201"/>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9"/>
      <c r="F386" s="93"/>
      <c r="G386" s="201"/>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9"/>
      <c r="F387" s="93"/>
      <c r="G387" s="201"/>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9"/>
      <c r="F388" s="93"/>
      <c r="G388" s="201"/>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9"/>
      <c r="F389" s="93"/>
      <c r="G389" s="201"/>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9"/>
      <c r="F390" s="93"/>
      <c r="G390" s="201"/>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9"/>
      <c r="F391" s="136"/>
      <c r="G391" s="201"/>
      <c r="H391" s="204"/>
      <c r="I391" s="204"/>
      <c r="J391" s="205"/>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83" t="s">
        <v>10</v>
      </c>
      <c r="M393" s="185"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7">
        <f t="shared" ref="E394" si="1158">D393</f>
        <v>1</v>
      </c>
      <c r="F394" s="92"/>
      <c r="G394" s="189" t="s">
        <v>1</v>
      </c>
      <c r="H394" s="192" t="e">
        <f>INDEX('BASE FORMAÇÃO'!C:C,B393+1)</f>
        <v>#VALUE!</v>
      </c>
      <c r="I394" s="192"/>
      <c r="J394" s="193"/>
      <c r="K394" s="66"/>
      <c r="L394" s="184"/>
      <c r="M394" s="186"/>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8"/>
      <c r="F395" s="93"/>
      <c r="G395" s="190"/>
      <c r="H395" s="194"/>
      <c r="I395" s="194"/>
      <c r="J395" s="195"/>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1"/>
      <c r="H396" s="196"/>
      <c r="I396" s="196"/>
      <c r="J396" s="197"/>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8" t="e">
        <f t="shared" ref="E397" si="1162">C393</f>
        <v>#VALUE!</v>
      </c>
      <c r="F397" s="93"/>
      <c r="G397" s="200" t="s">
        <v>304</v>
      </c>
      <c r="H397" s="202"/>
      <c r="I397" s="203"/>
      <c r="J397" s="203"/>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9"/>
      <c r="F398" s="93"/>
      <c r="G398" s="201"/>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9"/>
      <c r="F399" s="93"/>
      <c r="G399" s="201"/>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9"/>
      <c r="F400" s="93"/>
      <c r="G400" s="201"/>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9"/>
      <c r="F401" s="93"/>
      <c r="G401" s="201"/>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9"/>
      <c r="F402" s="93"/>
      <c r="G402" s="201"/>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9"/>
      <c r="F403" s="93"/>
      <c r="G403" s="201"/>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9"/>
      <c r="F404" s="93"/>
      <c r="G404" s="201"/>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9"/>
      <c r="F405" s="93"/>
      <c r="G405" s="201"/>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9"/>
      <c r="F406" s="93"/>
      <c r="G406" s="201"/>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9"/>
      <c r="F407" s="93"/>
      <c r="G407" s="201"/>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9"/>
      <c r="F408" s="93"/>
      <c r="G408" s="201"/>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9"/>
      <c r="F409" s="93"/>
      <c r="G409" s="201"/>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9"/>
      <c r="F410" s="93"/>
      <c r="G410" s="201"/>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9"/>
      <c r="F411" s="93"/>
      <c r="G411" s="201"/>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9"/>
      <c r="F412" s="136"/>
      <c r="G412" s="201"/>
      <c r="H412" s="204"/>
      <c r="I412" s="204"/>
      <c r="J412" s="205"/>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83" t="s">
        <v>10</v>
      </c>
      <c r="M414" s="185"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7">
        <f t="shared" ref="E415" si="1224">D414</f>
        <v>1</v>
      </c>
      <c r="F415" s="92"/>
      <c r="G415" s="189" t="s">
        <v>1</v>
      </c>
      <c r="H415" s="192" t="e">
        <f>INDEX('BASE FORMAÇÃO'!C:C,B414+1)</f>
        <v>#VALUE!</v>
      </c>
      <c r="I415" s="192"/>
      <c r="J415" s="193"/>
      <c r="K415" s="66"/>
      <c r="L415" s="184"/>
      <c r="M415" s="186"/>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8"/>
      <c r="F416" s="93"/>
      <c r="G416" s="190"/>
      <c r="H416" s="194"/>
      <c r="I416" s="194"/>
      <c r="J416" s="195"/>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1"/>
      <c r="H417" s="196"/>
      <c r="I417" s="196"/>
      <c r="J417" s="197"/>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8" t="e">
        <f t="shared" ref="E418" si="1228">C414</f>
        <v>#VALUE!</v>
      </c>
      <c r="F418" s="93"/>
      <c r="G418" s="200" t="s">
        <v>304</v>
      </c>
      <c r="H418" s="202"/>
      <c r="I418" s="203"/>
      <c r="J418" s="203"/>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9"/>
      <c r="F419" s="93"/>
      <c r="G419" s="201"/>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9"/>
      <c r="F420" s="93"/>
      <c r="G420" s="201"/>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9"/>
      <c r="F421" s="93"/>
      <c r="G421" s="201"/>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9"/>
      <c r="F422" s="93"/>
      <c r="G422" s="201"/>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9"/>
      <c r="F423" s="93"/>
      <c r="G423" s="201"/>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9"/>
      <c r="F424" s="93"/>
      <c r="G424" s="201"/>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9"/>
      <c r="F425" s="93"/>
      <c r="G425" s="201"/>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9"/>
      <c r="F426" s="93"/>
      <c r="G426" s="201"/>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9"/>
      <c r="F427" s="93"/>
      <c r="G427" s="201"/>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9"/>
      <c r="F428" s="93"/>
      <c r="G428" s="201"/>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9"/>
      <c r="F429" s="93"/>
      <c r="G429" s="201"/>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9"/>
      <c r="F430" s="93"/>
      <c r="G430" s="201"/>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9"/>
      <c r="F431" s="93"/>
      <c r="G431" s="201"/>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9"/>
      <c r="F432" s="93"/>
      <c r="G432" s="201"/>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9"/>
      <c r="F433" s="136"/>
      <c r="G433" s="201"/>
      <c r="H433" s="204"/>
      <c r="I433" s="204"/>
      <c r="J433" s="205"/>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83" t="s">
        <v>10</v>
      </c>
      <c r="M435" s="185"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7">
        <f t="shared" ref="E436" si="1290">D435</f>
        <v>1</v>
      </c>
      <c r="F436" s="92"/>
      <c r="G436" s="189" t="s">
        <v>1</v>
      </c>
      <c r="H436" s="192" t="e">
        <f>INDEX('BASE FORMAÇÃO'!C:C,B435+1)</f>
        <v>#VALUE!</v>
      </c>
      <c r="I436" s="192"/>
      <c r="J436" s="193"/>
      <c r="K436" s="66"/>
      <c r="L436" s="184"/>
      <c r="M436" s="186"/>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8"/>
      <c r="F437" s="93"/>
      <c r="G437" s="190"/>
      <c r="H437" s="194"/>
      <c r="I437" s="194"/>
      <c r="J437" s="195"/>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1"/>
      <c r="H438" s="196"/>
      <c r="I438" s="196"/>
      <c r="J438" s="197"/>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8" t="e">
        <f t="shared" ref="E439" si="1294">C435</f>
        <v>#VALUE!</v>
      </c>
      <c r="F439" s="93"/>
      <c r="G439" s="200" t="s">
        <v>304</v>
      </c>
      <c r="H439" s="202"/>
      <c r="I439" s="203"/>
      <c r="J439" s="203"/>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9"/>
      <c r="F440" s="93"/>
      <c r="G440" s="201"/>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9"/>
      <c r="F441" s="93"/>
      <c r="G441" s="201"/>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9"/>
      <c r="F442" s="93"/>
      <c r="G442" s="201"/>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9"/>
      <c r="F443" s="93"/>
      <c r="G443" s="201"/>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9"/>
      <c r="F444" s="93"/>
      <c r="G444" s="201"/>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9"/>
      <c r="F445" s="93"/>
      <c r="G445" s="201"/>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9"/>
      <c r="F446" s="93"/>
      <c r="G446" s="201"/>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9"/>
      <c r="F447" s="93"/>
      <c r="G447" s="201"/>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9"/>
      <c r="F448" s="93"/>
      <c r="G448" s="201"/>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9"/>
      <c r="F449" s="93"/>
      <c r="G449" s="201"/>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9"/>
      <c r="F450" s="93"/>
      <c r="G450" s="201"/>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9"/>
      <c r="F451" s="93"/>
      <c r="G451" s="201"/>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9"/>
      <c r="F452" s="93"/>
      <c r="G452" s="201"/>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9"/>
      <c r="F453" s="93"/>
      <c r="G453" s="201"/>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9"/>
      <c r="F454" s="136"/>
      <c r="G454" s="201"/>
      <c r="H454" s="204"/>
      <c r="I454" s="204"/>
      <c r="J454" s="205"/>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83" t="s">
        <v>10</v>
      </c>
      <c r="M456" s="185"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7">
        <f t="shared" ref="E457" si="1356">D456</f>
        <v>1</v>
      </c>
      <c r="F457" s="92"/>
      <c r="G457" s="189" t="s">
        <v>1</v>
      </c>
      <c r="H457" s="192" t="e">
        <f>INDEX('BASE FORMAÇÃO'!C:C,B456+1)</f>
        <v>#VALUE!</v>
      </c>
      <c r="I457" s="192"/>
      <c r="J457" s="193"/>
      <c r="K457" s="66"/>
      <c r="L457" s="184"/>
      <c r="M457" s="186"/>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8"/>
      <c r="F458" s="93"/>
      <c r="G458" s="190"/>
      <c r="H458" s="194"/>
      <c r="I458" s="194"/>
      <c r="J458" s="195"/>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1"/>
      <c r="H459" s="196"/>
      <c r="I459" s="196"/>
      <c r="J459" s="197"/>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8" t="e">
        <f t="shared" ref="E460" si="1360">C456</f>
        <v>#VALUE!</v>
      </c>
      <c r="F460" s="93"/>
      <c r="G460" s="200" t="s">
        <v>304</v>
      </c>
      <c r="H460" s="202"/>
      <c r="I460" s="203"/>
      <c r="J460" s="203"/>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9"/>
      <c r="F461" s="93"/>
      <c r="G461" s="201"/>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9"/>
      <c r="F462" s="93"/>
      <c r="G462" s="201"/>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9"/>
      <c r="F463" s="93"/>
      <c r="G463" s="201"/>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9"/>
      <c r="F464" s="93"/>
      <c r="G464" s="201"/>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9"/>
      <c r="F466" s="93"/>
      <c r="G466" s="201"/>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9"/>
      <c r="F467" s="93"/>
      <c r="G467" s="201"/>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9"/>
      <c r="F468" s="93"/>
      <c r="G468" s="201"/>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9"/>
      <c r="F469" s="93"/>
      <c r="G469" s="201"/>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9"/>
      <c r="F470" s="93"/>
      <c r="G470" s="201"/>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9"/>
      <c r="F471" s="93"/>
      <c r="G471" s="201"/>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9"/>
      <c r="F472" s="93"/>
      <c r="G472" s="201"/>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9"/>
      <c r="F473" s="93"/>
      <c r="G473" s="201"/>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9"/>
      <c r="F474" s="93"/>
      <c r="G474" s="201"/>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9"/>
      <c r="F475" s="136"/>
      <c r="G475" s="201"/>
      <c r="H475" s="204"/>
      <c r="I475" s="204"/>
      <c r="J475" s="205"/>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83" t="s">
        <v>10</v>
      </c>
      <c r="M477" s="185"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7">
        <f t="shared" ref="E478" si="1422">D477</f>
        <v>1</v>
      </c>
      <c r="F478" s="92"/>
      <c r="G478" s="189" t="s">
        <v>1</v>
      </c>
      <c r="H478" s="192" t="e">
        <f>INDEX('BASE FORMAÇÃO'!C:C,B477+1)</f>
        <v>#VALUE!</v>
      </c>
      <c r="I478" s="192"/>
      <c r="J478" s="193"/>
      <c r="K478" s="66"/>
      <c r="L478" s="184"/>
      <c r="M478" s="186"/>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8"/>
      <c r="F479" s="93"/>
      <c r="G479" s="190"/>
      <c r="H479" s="194"/>
      <c r="I479" s="194"/>
      <c r="J479" s="195"/>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1"/>
      <c r="H480" s="196"/>
      <c r="I480" s="196"/>
      <c r="J480" s="197"/>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8" t="e">
        <f t="shared" ref="E481" si="1426">C477</f>
        <v>#VALUE!</v>
      </c>
      <c r="F481" s="93"/>
      <c r="G481" s="200" t="s">
        <v>304</v>
      </c>
      <c r="H481" s="202"/>
      <c r="I481" s="203"/>
      <c r="J481" s="203"/>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9"/>
      <c r="F482" s="93"/>
      <c r="G482" s="201"/>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9"/>
      <c r="F483" s="93"/>
      <c r="G483" s="201"/>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9"/>
      <c r="F484" s="93"/>
      <c r="G484" s="201"/>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9"/>
      <c r="F485" s="93"/>
      <c r="G485" s="201"/>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9"/>
      <c r="F486" s="93"/>
      <c r="G486" s="201"/>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9"/>
      <c r="F487" s="93"/>
      <c r="G487" s="201"/>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9"/>
      <c r="F488" s="93"/>
      <c r="G488" s="201"/>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9"/>
      <c r="F489" s="93"/>
      <c r="G489" s="201"/>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9"/>
      <c r="F490" s="93"/>
      <c r="G490" s="201"/>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9"/>
      <c r="F491" s="93"/>
      <c r="G491" s="201"/>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9"/>
      <c r="F492" s="93"/>
      <c r="G492" s="201"/>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9"/>
      <c r="F493" s="93"/>
      <c r="G493" s="201"/>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9"/>
      <c r="F494" s="93"/>
      <c r="G494" s="201"/>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9"/>
      <c r="F495" s="93"/>
      <c r="G495" s="201"/>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9"/>
      <c r="F496" s="136"/>
      <c r="G496" s="201"/>
      <c r="H496" s="204"/>
      <c r="I496" s="204"/>
      <c r="J496" s="205"/>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83" t="s">
        <v>10</v>
      </c>
      <c r="M498" s="185"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7">
        <f t="shared" ref="E499" si="1488">D498</f>
        <v>1</v>
      </c>
      <c r="F499" s="92"/>
      <c r="G499" s="189" t="s">
        <v>1</v>
      </c>
      <c r="H499" s="192" t="e">
        <f>INDEX('BASE FORMAÇÃO'!C:C,B498+1)</f>
        <v>#VALUE!</v>
      </c>
      <c r="I499" s="192"/>
      <c r="J499" s="193"/>
      <c r="K499" s="66"/>
      <c r="L499" s="184"/>
      <c r="M499" s="186"/>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8"/>
      <c r="F500" s="93"/>
      <c r="G500" s="190"/>
      <c r="H500" s="194"/>
      <c r="I500" s="194"/>
      <c r="J500" s="195"/>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1"/>
      <c r="H501" s="196"/>
      <c r="I501" s="196"/>
      <c r="J501" s="197"/>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8" t="e">
        <f t="shared" ref="E502" si="1492">C498</f>
        <v>#VALUE!</v>
      </c>
      <c r="F502" s="93"/>
      <c r="G502" s="200" t="s">
        <v>304</v>
      </c>
      <c r="H502" s="202"/>
      <c r="I502" s="203"/>
      <c r="J502" s="203"/>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9"/>
      <c r="F503" s="93"/>
      <c r="G503" s="201"/>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9"/>
      <c r="F504" s="93"/>
      <c r="G504" s="201"/>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9"/>
      <c r="F505" s="93"/>
      <c r="G505" s="201"/>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9"/>
      <c r="F506" s="93"/>
      <c r="G506" s="201"/>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9"/>
      <c r="F507" s="93"/>
      <c r="G507" s="201"/>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9"/>
      <c r="F508" s="93"/>
      <c r="G508" s="201"/>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9"/>
      <c r="F509" s="93"/>
      <c r="G509" s="201"/>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9"/>
      <c r="F510" s="93"/>
      <c r="G510" s="201"/>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9"/>
      <c r="F511" s="93"/>
      <c r="G511" s="201"/>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9"/>
      <c r="F512" s="93"/>
      <c r="G512" s="201"/>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9"/>
      <c r="F513" s="93"/>
      <c r="G513" s="201"/>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9"/>
      <c r="F514" s="93"/>
      <c r="G514" s="201"/>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9"/>
      <c r="F515" s="93"/>
      <c r="G515" s="201"/>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9"/>
      <c r="F516" s="93"/>
      <c r="G516" s="201"/>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9"/>
      <c r="F517" s="136"/>
      <c r="G517" s="201"/>
      <c r="H517" s="204"/>
      <c r="I517" s="204"/>
      <c r="J517" s="205"/>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99"/>
      <c r="F1966" s="136"/>
      <c r="G1966" s="201"/>
      <c r="H1966" s="204"/>
      <c r="I1966" s="204"/>
      <c r="J1966" s="205"/>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83" t="s">
        <v>10</v>
      </c>
      <c r="M1968" s="185"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87">
        <f t="shared" ref="E1969" si="6109">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98" t="e">
        <f t="shared" ref="E1972" si="6113">C1968</f>
        <v>#VALUE!</v>
      </c>
      <c r="F1972" s="93"/>
      <c r="G1972" s="200" t="s">
        <v>304</v>
      </c>
      <c r="H1972" s="202"/>
      <c r="I1972" s="203"/>
      <c r="J1972" s="203"/>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99"/>
      <c r="F1974" s="93"/>
      <c r="G1974" s="201"/>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99"/>
      <c r="F1975" s="93"/>
      <c r="G1975" s="201"/>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99"/>
      <c r="F1976" s="93"/>
      <c r="G1976" s="201"/>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99"/>
      <c r="F1977" s="93"/>
      <c r="G1977" s="201"/>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99"/>
      <c r="F1978" s="93"/>
      <c r="G1978" s="201"/>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99"/>
      <c r="F1979" s="93"/>
      <c r="G1979" s="201"/>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99"/>
      <c r="F1980" s="93"/>
      <c r="G1980" s="201"/>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99"/>
      <c r="F1981" s="93"/>
      <c r="G1981" s="201"/>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99"/>
      <c r="F1982" s="93"/>
      <c r="G1982" s="201"/>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99"/>
      <c r="F1983" s="93"/>
      <c r="G1983" s="201"/>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99"/>
      <c r="F1984" s="93"/>
      <c r="G1984" s="201"/>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99"/>
      <c r="F1985" s="93"/>
      <c r="G1985" s="201"/>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99"/>
      <c r="F1986" s="93"/>
      <c r="G1986" s="201"/>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99"/>
      <c r="F1987" s="136"/>
      <c r="G1987" s="201"/>
      <c r="H1987" s="204"/>
      <c r="I1987" s="204"/>
      <c r="J1987" s="205"/>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83" t="s">
        <v>10</v>
      </c>
      <c r="M1989" s="185"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87">
        <f t="shared" ref="E1990" si="6178">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98" t="e">
        <f t="shared" ref="E1993" si="6182">C1989</f>
        <v>#VALUE!</v>
      </c>
      <c r="F1993" s="93"/>
      <c r="G1993" s="200" t="s">
        <v>304</v>
      </c>
      <c r="H1993" s="202"/>
      <c r="I1993" s="203"/>
      <c r="J1993" s="203"/>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99"/>
      <c r="F1995" s="93"/>
      <c r="G1995" s="201"/>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99"/>
      <c r="F1996" s="93"/>
      <c r="G1996" s="201"/>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99"/>
      <c r="F1997" s="93"/>
      <c r="G1997" s="201"/>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99"/>
      <c r="F1998" s="93"/>
      <c r="G1998" s="201"/>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99"/>
      <c r="F1999" s="93"/>
      <c r="G1999" s="201"/>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99"/>
      <c r="F2000" s="93"/>
      <c r="G2000" s="201"/>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99"/>
      <c r="F2001" s="93"/>
      <c r="G2001" s="201"/>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99"/>
      <c r="F2002" s="93"/>
      <c r="G2002" s="201"/>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99"/>
      <c r="F2003" s="93"/>
      <c r="G2003" s="201"/>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99"/>
      <c r="F2004" s="93"/>
      <c r="G2004" s="201"/>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99"/>
      <c r="F2005" s="93"/>
      <c r="G2005" s="201"/>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99"/>
      <c r="F2006" s="93"/>
      <c r="G2006" s="201"/>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99"/>
      <c r="F2007" s="93"/>
      <c r="G2007" s="201"/>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99"/>
      <c r="F2008" s="136"/>
      <c r="G2008" s="201"/>
      <c r="H2008" s="204"/>
      <c r="I2008" s="204"/>
      <c r="J2008" s="205"/>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83" t="s">
        <v>10</v>
      </c>
      <c r="M2010" s="185"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87">
        <f t="shared" ref="E2011" si="6247">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98" t="e">
        <f t="shared" ref="E2014" si="6252">C2010</f>
        <v>#VALUE!</v>
      </c>
      <c r="F2014" s="93"/>
      <c r="G2014" s="200" t="s">
        <v>304</v>
      </c>
      <c r="H2014" s="202"/>
      <c r="I2014" s="203"/>
      <c r="J2014" s="203"/>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99"/>
      <c r="F2016" s="93"/>
      <c r="G2016" s="201"/>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99"/>
      <c r="F2017" s="93"/>
      <c r="G2017" s="201"/>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99"/>
      <c r="F2018" s="93"/>
      <c r="G2018" s="201"/>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99"/>
      <c r="F2019" s="93"/>
      <c r="G2019" s="201"/>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99"/>
      <c r="F2020" s="93"/>
      <c r="G2020" s="201"/>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99"/>
      <c r="F2021" s="93"/>
      <c r="G2021" s="201"/>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99"/>
      <c r="F2022" s="93"/>
      <c r="G2022" s="201"/>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99"/>
      <c r="F2023" s="93"/>
      <c r="G2023" s="201"/>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99"/>
      <c r="F2024" s="93"/>
      <c r="G2024" s="201"/>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99"/>
      <c r="F2025" s="93"/>
      <c r="G2025" s="201"/>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99"/>
      <c r="F2026" s="93"/>
      <c r="G2026" s="201"/>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99"/>
      <c r="F2027" s="93"/>
      <c r="G2027" s="201"/>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99"/>
      <c r="F2028" s="93"/>
      <c r="G2028" s="201"/>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99"/>
      <c r="F2029" s="136"/>
      <c r="G2029" s="201"/>
      <c r="H2029" s="204"/>
      <c r="I2029" s="204"/>
      <c r="J2029" s="205"/>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83" t="s">
        <v>10</v>
      </c>
      <c r="M2031" s="185"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87">
        <f t="shared" ref="E2032" si="6314">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98" t="e">
        <f t="shared" ref="E2035" si="6318">C2031</f>
        <v>#VALUE!</v>
      </c>
      <c r="F2035" s="93"/>
      <c r="G2035" s="200" t="s">
        <v>304</v>
      </c>
      <c r="H2035" s="202"/>
      <c r="I2035" s="203"/>
      <c r="J2035" s="203"/>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99"/>
      <c r="F2037" s="93"/>
      <c r="G2037" s="201"/>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99"/>
      <c r="F2038" s="93"/>
      <c r="G2038" s="201"/>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99"/>
      <c r="F2039" s="93"/>
      <c r="G2039" s="201"/>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99"/>
      <c r="F2040" s="93"/>
      <c r="G2040" s="201"/>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99"/>
      <c r="F2041" s="93"/>
      <c r="G2041" s="201"/>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99"/>
      <c r="F2042" s="93"/>
      <c r="G2042" s="201"/>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99"/>
      <c r="F2043" s="93"/>
      <c r="G2043" s="201"/>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99"/>
      <c r="F2044" s="93"/>
      <c r="G2044" s="201"/>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99"/>
      <c r="F2045" s="93"/>
      <c r="G2045" s="201"/>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99"/>
      <c r="F2046" s="93"/>
      <c r="G2046" s="201"/>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99"/>
      <c r="F2047" s="93"/>
      <c r="G2047" s="201"/>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99"/>
      <c r="F2048" s="93"/>
      <c r="G2048" s="201"/>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99"/>
      <c r="F2049" s="93"/>
      <c r="G2049" s="201"/>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99"/>
      <c r="F2050" s="136"/>
      <c r="G2050" s="201"/>
      <c r="H2050" s="204"/>
      <c r="I2050" s="204"/>
      <c r="J2050" s="205"/>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83" t="s">
        <v>10</v>
      </c>
      <c r="M2052" s="185"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87">
        <f t="shared" ref="E2053" si="6380">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98" t="e">
        <f t="shared" ref="E2056" si="6384">C2052</f>
        <v>#VALUE!</v>
      </c>
      <c r="F2056" s="93"/>
      <c r="G2056" s="200" t="s">
        <v>304</v>
      </c>
      <c r="H2056" s="202"/>
      <c r="I2056" s="203"/>
      <c r="J2056" s="203"/>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99"/>
      <c r="F2058" s="93"/>
      <c r="G2058" s="201"/>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99"/>
      <c r="F2059" s="93"/>
      <c r="G2059" s="201"/>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99"/>
      <c r="F2060" s="93"/>
      <c r="G2060" s="201"/>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99"/>
      <c r="F2061" s="93"/>
      <c r="G2061" s="201"/>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99"/>
      <c r="F2062" s="93"/>
      <c r="G2062" s="201"/>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99"/>
      <c r="F2063" s="93"/>
      <c r="G2063" s="201"/>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99"/>
      <c r="F2064" s="93"/>
      <c r="G2064" s="201"/>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99"/>
      <c r="F2065" s="93"/>
      <c r="G2065" s="201"/>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99"/>
      <c r="F2066" s="93"/>
      <c r="G2066" s="201"/>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99"/>
      <c r="F2067" s="93"/>
      <c r="G2067" s="201"/>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99"/>
      <c r="F2068" s="93"/>
      <c r="G2068" s="201"/>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99"/>
      <c r="F2069" s="93"/>
      <c r="G2069" s="201"/>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99"/>
      <c r="F2070" s="93"/>
      <c r="G2070" s="201"/>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99"/>
      <c r="F2071" s="136"/>
      <c r="G2071" s="201"/>
      <c r="H2071" s="204"/>
      <c r="I2071" s="204"/>
      <c r="J2071" s="205"/>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83" t="s">
        <v>10</v>
      </c>
      <c r="M2073" s="185"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87">
        <f t="shared" ref="E2074" si="6446">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99"/>
      <c r="F2079" s="93"/>
      <c r="G2079" s="201"/>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99"/>
      <c r="F2080" s="93"/>
      <c r="G2080" s="201"/>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99"/>
      <c r="F2081" s="93"/>
      <c r="G2081" s="201"/>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99"/>
      <c r="F2082" s="93"/>
      <c r="G2082" s="201"/>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99"/>
      <c r="F2083" s="93"/>
      <c r="G2083" s="201"/>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99"/>
      <c r="F2084" s="93"/>
      <c r="G2084" s="201"/>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99"/>
      <c r="F2085" s="93"/>
      <c r="G2085" s="201"/>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99"/>
      <c r="F2086" s="93"/>
      <c r="G2086" s="201"/>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99"/>
      <c r="F2087" s="93"/>
      <c r="G2087" s="201"/>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99"/>
      <c r="F2088" s="93"/>
      <c r="G2088" s="201"/>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99"/>
      <c r="F2089" s="93"/>
      <c r="G2089" s="201"/>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99"/>
      <c r="F2090" s="93"/>
      <c r="G2090" s="201"/>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99"/>
      <c r="F2091" s="93"/>
      <c r="G2091" s="201"/>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99"/>
      <c r="F2092" s="136"/>
      <c r="G2092" s="201"/>
      <c r="H2092" s="204"/>
      <c r="I2092" s="204"/>
      <c r="J2092" s="205"/>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83" t="s">
        <v>10</v>
      </c>
      <c r="M2094" s="185"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87">
        <f t="shared" ref="E2095" si="6513">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98" t="e">
        <f t="shared" ref="E2098" si="6517">C2094</f>
        <v>#VALUE!</v>
      </c>
      <c r="F2098" s="93"/>
      <c r="G2098" s="200" t="s">
        <v>304</v>
      </c>
      <c r="H2098" s="202"/>
      <c r="I2098" s="203"/>
      <c r="J2098" s="203"/>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99"/>
      <c r="F2100" s="93"/>
      <c r="G2100" s="201"/>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99"/>
      <c r="F2101" s="93"/>
      <c r="G2101" s="201"/>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99"/>
      <c r="F2102" s="93"/>
      <c r="G2102" s="201"/>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99"/>
      <c r="F2103" s="93"/>
      <c r="G2103" s="201"/>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99"/>
      <c r="F2104" s="93"/>
      <c r="G2104" s="201"/>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99"/>
      <c r="F2105" s="93"/>
      <c r="G2105" s="201"/>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99"/>
      <c r="F2106" s="93"/>
      <c r="G2106" s="201"/>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99"/>
      <c r="F2107" s="93"/>
      <c r="G2107" s="201"/>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99"/>
      <c r="F2108" s="93"/>
      <c r="G2108" s="201"/>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99"/>
      <c r="F2109" s="93"/>
      <c r="G2109" s="201"/>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99"/>
      <c r="F2110" s="93"/>
      <c r="G2110" s="201"/>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99"/>
      <c r="F2111" s="93"/>
      <c r="G2111" s="201"/>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99"/>
      <c r="F2112" s="93"/>
      <c r="G2112" s="201"/>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99"/>
      <c r="F2113" s="136"/>
      <c r="G2113" s="201"/>
      <c r="H2113" s="204"/>
      <c r="I2113" s="204"/>
      <c r="J2113" s="205"/>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qV3WpNCR1ymeLte63XAN4/QmlsYVxUCOSD3Bvx1LIoWu2AJnPZoPukaXfzlGG34xa85arbLJGdWz6820w2S+Mw==" saltValue="Vl8RAgnk4kVds6fBqw1cUQ==" spinCount="100000" sheet="1" formatColumns="0" formatRows="0" insertHyperlinks="0"/>
  <mergeCells count="928">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G1930:G1945"/>
    <mergeCell ref="H1930:J1930"/>
    <mergeCell ref="H1945:J1945"/>
    <mergeCell ref="L1947:L1948"/>
    <mergeCell ref="L1926:L1927"/>
    <mergeCell ref="M1926:M1927"/>
    <mergeCell ref="E1927:E1928"/>
    <mergeCell ref="G1927:G1929"/>
    <mergeCell ref="H1927:J1929"/>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E1846:E1861"/>
    <mergeCell ref="G1846:G1861"/>
    <mergeCell ref="H1846:J1846"/>
    <mergeCell ref="H1861:J1861"/>
    <mergeCell ref="L1863:L1864"/>
    <mergeCell ref="L1842:L1843"/>
    <mergeCell ref="M1842:M1843"/>
    <mergeCell ref="E1843:E1844"/>
    <mergeCell ref="G1843:G1845"/>
    <mergeCell ref="H1843:J1845"/>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E1762:E1777"/>
    <mergeCell ref="G1762:G1777"/>
    <mergeCell ref="H1762:J1762"/>
    <mergeCell ref="H1777:J1777"/>
    <mergeCell ref="L1779:L1780"/>
    <mergeCell ref="L1758:L1759"/>
    <mergeCell ref="M1758:M1759"/>
    <mergeCell ref="E1759:E1760"/>
    <mergeCell ref="G1759:G1761"/>
    <mergeCell ref="H1759:J1761"/>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E1678:E1693"/>
    <mergeCell ref="G1678:G1693"/>
    <mergeCell ref="H1678:J1678"/>
    <mergeCell ref="H1693:J1693"/>
    <mergeCell ref="L1695:L1696"/>
    <mergeCell ref="L1674:L1675"/>
    <mergeCell ref="M1674:M1675"/>
    <mergeCell ref="E1675:E1676"/>
    <mergeCell ref="G1675:G1677"/>
    <mergeCell ref="H1675:J1677"/>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E1594:E1609"/>
    <mergeCell ref="G1594:G1609"/>
    <mergeCell ref="H1594:J1594"/>
    <mergeCell ref="H1609:J1609"/>
    <mergeCell ref="L1611:L1612"/>
    <mergeCell ref="L1590:L1591"/>
    <mergeCell ref="M1590:M1591"/>
    <mergeCell ref="E1591:E1592"/>
    <mergeCell ref="G1591:G1593"/>
    <mergeCell ref="H1591:J1593"/>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E1510:E1525"/>
    <mergeCell ref="G1510:G1525"/>
    <mergeCell ref="H1510:J1510"/>
    <mergeCell ref="H1525:J1525"/>
    <mergeCell ref="L1527:L1528"/>
    <mergeCell ref="L1506:L1507"/>
    <mergeCell ref="M1506:M1507"/>
    <mergeCell ref="E1507:E1508"/>
    <mergeCell ref="G1507:G1509"/>
    <mergeCell ref="H1507:J1509"/>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E1426:E1441"/>
    <mergeCell ref="G1426:G1441"/>
    <mergeCell ref="H1426:J1426"/>
    <mergeCell ref="H1441:J1441"/>
    <mergeCell ref="L1443:L1444"/>
    <mergeCell ref="L1422:L1423"/>
    <mergeCell ref="M1422:M1423"/>
    <mergeCell ref="E1423:E1424"/>
    <mergeCell ref="G1423:G1425"/>
    <mergeCell ref="H1423:J1425"/>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E1342:E1357"/>
    <mergeCell ref="G1342:G1357"/>
    <mergeCell ref="H1342:J1342"/>
    <mergeCell ref="H1357:J1357"/>
    <mergeCell ref="L1359:L1360"/>
    <mergeCell ref="L1338:L1339"/>
    <mergeCell ref="M1338:M1339"/>
    <mergeCell ref="E1339:E1340"/>
    <mergeCell ref="G1339:G1341"/>
    <mergeCell ref="H1339:J1341"/>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E1258:E1273"/>
    <mergeCell ref="G1258:G1273"/>
    <mergeCell ref="H1258:J1258"/>
    <mergeCell ref="H1273:J1273"/>
    <mergeCell ref="L1275:L1276"/>
    <mergeCell ref="L1254:L1255"/>
    <mergeCell ref="M1254:M1255"/>
    <mergeCell ref="E1255:E1256"/>
    <mergeCell ref="G1255:G1257"/>
    <mergeCell ref="H1255:J1257"/>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E1174:E1189"/>
    <mergeCell ref="G1174:G1189"/>
    <mergeCell ref="H1174:J1174"/>
    <mergeCell ref="H1189:J1189"/>
    <mergeCell ref="L1191:L1192"/>
    <mergeCell ref="L1170:L1171"/>
    <mergeCell ref="M1170:M1171"/>
    <mergeCell ref="E1171:E1172"/>
    <mergeCell ref="G1171:G1173"/>
    <mergeCell ref="H1171:J1173"/>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E1090:E1105"/>
    <mergeCell ref="G1090:G1105"/>
    <mergeCell ref="H1090:J1090"/>
    <mergeCell ref="H1105:J1105"/>
    <mergeCell ref="L1107:L1108"/>
    <mergeCell ref="L1086:L1087"/>
    <mergeCell ref="M1086:M1087"/>
    <mergeCell ref="E1087:E1088"/>
    <mergeCell ref="G1087:G1089"/>
    <mergeCell ref="H1087:J1089"/>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E1006:E1021"/>
    <mergeCell ref="G1006:G1021"/>
    <mergeCell ref="H1006:J1006"/>
    <mergeCell ref="H1021:J1021"/>
    <mergeCell ref="L1023:L1024"/>
    <mergeCell ref="L1002:L1003"/>
    <mergeCell ref="M1002:M1003"/>
    <mergeCell ref="E1003:E1004"/>
    <mergeCell ref="G1003:G1005"/>
    <mergeCell ref="H1003:J1005"/>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E922:E937"/>
    <mergeCell ref="G922:G937"/>
    <mergeCell ref="H922:J922"/>
    <mergeCell ref="H937:J937"/>
    <mergeCell ref="L939:L940"/>
    <mergeCell ref="L918:L919"/>
    <mergeCell ref="M918:M919"/>
    <mergeCell ref="E919:E920"/>
    <mergeCell ref="G919:G921"/>
    <mergeCell ref="H919:J921"/>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E838:E853"/>
    <mergeCell ref="G838:G853"/>
    <mergeCell ref="H838:J838"/>
    <mergeCell ref="H853:J853"/>
    <mergeCell ref="L855:L856"/>
    <mergeCell ref="L834:L835"/>
    <mergeCell ref="M834:M835"/>
    <mergeCell ref="E835:E836"/>
    <mergeCell ref="G835:G837"/>
    <mergeCell ref="H835:J837"/>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E754:E769"/>
    <mergeCell ref="G754:G769"/>
    <mergeCell ref="H754:J754"/>
    <mergeCell ref="H769:J769"/>
    <mergeCell ref="L771:L772"/>
    <mergeCell ref="L750:L751"/>
    <mergeCell ref="M750:M751"/>
    <mergeCell ref="E751:E752"/>
    <mergeCell ref="G751:G753"/>
    <mergeCell ref="H751:J753"/>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E670:E685"/>
    <mergeCell ref="G670:G685"/>
    <mergeCell ref="H670:J670"/>
    <mergeCell ref="H685:J685"/>
    <mergeCell ref="L687:L688"/>
    <mergeCell ref="L666:L667"/>
    <mergeCell ref="M666:M667"/>
    <mergeCell ref="E667:E668"/>
    <mergeCell ref="G667:G669"/>
    <mergeCell ref="H667:J669"/>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E586:E601"/>
    <mergeCell ref="G586:G601"/>
    <mergeCell ref="H586:J586"/>
    <mergeCell ref="H601:J601"/>
    <mergeCell ref="L603:L604"/>
    <mergeCell ref="L582:L583"/>
    <mergeCell ref="M582:M583"/>
    <mergeCell ref="E583:E584"/>
    <mergeCell ref="G583:G585"/>
    <mergeCell ref="H583:J585"/>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E502:E517"/>
    <mergeCell ref="G502:G517"/>
    <mergeCell ref="H502:J502"/>
    <mergeCell ref="H517:J517"/>
    <mergeCell ref="L519:L520"/>
    <mergeCell ref="L498:L499"/>
    <mergeCell ref="M498:M499"/>
    <mergeCell ref="E499:E500"/>
    <mergeCell ref="G499:G501"/>
    <mergeCell ref="H499:J501"/>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E418:E433"/>
    <mergeCell ref="G418:G433"/>
    <mergeCell ref="H418:J418"/>
    <mergeCell ref="H433:J433"/>
    <mergeCell ref="L435:L436"/>
    <mergeCell ref="L414:L415"/>
    <mergeCell ref="M414:M415"/>
    <mergeCell ref="E415:E416"/>
    <mergeCell ref="G415:G417"/>
    <mergeCell ref="H415:J417"/>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E334:E349"/>
    <mergeCell ref="G334:G349"/>
    <mergeCell ref="H334:J334"/>
    <mergeCell ref="H349:J349"/>
    <mergeCell ref="L351:L352"/>
    <mergeCell ref="L330:L331"/>
    <mergeCell ref="M330:M331"/>
    <mergeCell ref="E331:E332"/>
    <mergeCell ref="G331:G333"/>
    <mergeCell ref="H331:J333"/>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E250:E265"/>
    <mergeCell ref="G250:G265"/>
    <mergeCell ref="H250:J250"/>
    <mergeCell ref="H265:J265"/>
    <mergeCell ref="L267:L268"/>
    <mergeCell ref="L246:L247"/>
    <mergeCell ref="M246:M247"/>
    <mergeCell ref="E247:E248"/>
    <mergeCell ref="G247:G249"/>
    <mergeCell ref="H247:J249"/>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E166:E181"/>
    <mergeCell ref="G166:G181"/>
    <mergeCell ref="H166:J166"/>
    <mergeCell ref="H181:J181"/>
    <mergeCell ref="L183:L184"/>
    <mergeCell ref="L162:L163"/>
    <mergeCell ref="M162:M163"/>
    <mergeCell ref="E163:E164"/>
    <mergeCell ref="G163:G165"/>
    <mergeCell ref="H163:J165"/>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E82:E97"/>
    <mergeCell ref="G82:G97"/>
    <mergeCell ref="H82:J82"/>
    <mergeCell ref="H97:J97"/>
    <mergeCell ref="L99:L100"/>
    <mergeCell ref="L78:L79"/>
    <mergeCell ref="M78:M79"/>
    <mergeCell ref="E79:E80"/>
    <mergeCell ref="G79:G81"/>
    <mergeCell ref="H79:J81"/>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hyperlinks>
    <hyperlink ref="P18" r:id="rId1" xr:uid="{00000000-0004-0000-0200-000000000000}"/>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4" r:id="rId5"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2" t="s">
        <v>305</v>
      </c>
      <c r="F2" s="233"/>
      <c r="G2" s="233"/>
      <c r="H2" s="233"/>
      <c r="I2" s="233"/>
      <c r="J2" s="233"/>
      <c r="K2" s="233"/>
      <c r="L2" s="234"/>
    </row>
    <row r="3" spans="2:14" ht="21" x14ac:dyDescent="0.35">
      <c r="E3" s="235" t="str">
        <f>'MAPA DE PREÇOS'!H5</f>
        <v>SECRETARIA MUNICIPAL GERAL DE GOVERNO (SMGG)</v>
      </c>
      <c r="F3" s="236"/>
      <c r="G3" s="236"/>
      <c r="H3" s="236"/>
      <c r="I3" s="236"/>
      <c r="J3" s="236"/>
      <c r="K3" s="236"/>
      <c r="L3" s="237"/>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8" t="str">
        <f t="shared" ref="E5:E36" si="0">IF($B4="","",IF($C5=$C2,D5,IF($C5=$C3,"Item",IF(AND(MAX(C:C)&gt;1,$C5=$C4),CONCATENATE("LOTE ",C5),""))))</f>
        <v/>
      </c>
      <c r="F5" s="239"/>
      <c r="G5" s="239"/>
      <c r="H5" s="239"/>
      <c r="I5" s="239"/>
      <c r="J5" s="239"/>
      <c r="K5" s="239"/>
      <c r="L5" s="240"/>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45"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6" t="str">
        <f>IF($B7="","",IF($C8=$C5,IF('BASE EDITAL'!$C$2="",INDEX('MAPA DE PREÇOS'!H:H,MATCH(EDITAL!B8,'MAPA DE PREÇOS'!B:B,0)+1),UPPER(INDEX('BASE EDITAL'!$C:$C,EDITAL!B8+1))),IF($C8=$C6,"Especificação do Objeto","")))</f>
        <v>CONTRATAÇÃO AGÉNCIA PARA INTERMEDIAÇÃO DE COMPRA DE PASSAGENS AÉREAS E SEGURO VIAGEM</v>
      </c>
      <c r="H8" s="84">
        <f>IF($B7="","",IF($C8=$C5,INDEX('MAPA DE PREÇOS'!$M:$M,MATCH($B8,'MAPA DE PREÇOS'!$B:$B)-16),IF($C8=$C6,"Unidade","")))</f>
        <v>0</v>
      </c>
      <c r="I8" s="84">
        <f>IF($B7="","",IF($C8=$C5,INDEX('MAPA DE PREÇOS'!$M:$M,MATCH($B8,'MAPA DE PREÇOS'!$B:$B)-17),IF($C8=$C6,"Quant.","")))</f>
        <v>1000</v>
      </c>
      <c r="J8" s="60">
        <f>IF(AND(COUNTBLANK($B5:$B7)=2,$B7="",$B6="",MAX(C:C)&gt;1),"Total Estimado",IF($B7="","",IF($C8=$C5,INDEX('MAPA DE PREÇOS'!$M:$M,MATCH($B8,'MAPA DE PREÇOS'!$B:$B)-19),IF($C8=$C6,"Valor Unit. (R$)",IF(AND($C8&lt;&gt;$C7,$J7&lt;&gt;""),IF(MAX(C:C)=1,"Total Estimado","Subtotal"),"")))))</f>
        <v>58.47</v>
      </c>
      <c r="K8" s="75">
        <f>IFERROR(IF(AND(COUNTBLANK($B5:$B7)=2,$B7="",$B6="",MAX($C:$C)&gt;1),SUM($K$3:K7)/2,IF($B7="","",IF($C8=$C5,ROUND(J8*I8,2),IF($C8=$C6,"Total Item (R$)",IF(AND($C8&lt;&gt;$C7,$J7&lt;&gt;""),SUMIFS(K:K,$C:$C,C7,J:J,"&lt;&gt;Subtotal"),""))))),"")</f>
        <v>58470</v>
      </c>
      <c r="L8" s="75" t="str">
        <f t="shared" si="1"/>
        <v/>
      </c>
      <c r="N8" s="137"/>
    </row>
    <row r="9" spans="2:14"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6"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58470</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6"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6"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6"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5" t="str">
        <f>'MAPA DE PREÇOS'!H5</f>
        <v>SECRETARIA MUNICIPAL GERAL DE GOVERNO (SMGG)</v>
      </c>
      <c r="F3" s="236"/>
      <c r="G3" s="236"/>
      <c r="H3" s="236"/>
      <c r="I3" s="236"/>
      <c r="J3" s="236"/>
      <c r="K3" s="236"/>
      <c r="L3" s="237"/>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7" t="s">
        <v>354</v>
      </c>
      <c r="O7" s="248"/>
      <c r="P7" s="247" t="s">
        <v>364</v>
      </c>
      <c r="Q7" s="248"/>
      <c r="R7" s="247" t="s">
        <v>365</v>
      </c>
      <c r="S7" s="248"/>
      <c r="T7" s="247" t="s">
        <v>366</v>
      </c>
      <c r="U7" s="248"/>
      <c r="V7" s="247" t="s">
        <v>367</v>
      </c>
      <c r="W7" s="248"/>
      <c r="X7" s="247" t="s">
        <v>368</v>
      </c>
      <c r="Y7" s="248"/>
      <c r="Z7" s="247" t="s">
        <v>369</v>
      </c>
      <c r="AA7" s="248"/>
      <c r="AB7" s="247" t="s">
        <v>370</v>
      </c>
      <c r="AC7" s="248"/>
      <c r="AD7" s="247" t="s">
        <v>371</v>
      </c>
      <c r="AE7" s="248"/>
      <c r="AF7" s="247" t="s">
        <v>372</v>
      </c>
      <c r="AG7" s="248"/>
      <c r="AH7" s="247" t="s">
        <v>373</v>
      </c>
      <c r="AI7" s="248"/>
      <c r="AJ7" s="247" t="s">
        <v>374</v>
      </c>
      <c r="AK7" s="248"/>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CONTRATAÇÃO AGÉNCIA PARA INTERMEDIAÇÃO DE COMPRA DE PASSAGENS AÉREAS E SEGURO VIAGEM</v>
      </c>
      <c r="H8" s="84">
        <f>IF($B7="","",IF($C8=$C5,INDEX('MAPA DE PREÇOS'!$M:$M,MATCH($B8,'MAPA DE PREÇOS'!$B:$B)-16),IF($C8=$C6,"Unidade","")))</f>
        <v>0</v>
      </c>
      <c r="I8" s="84">
        <f>IF($B7="","",IF($C8=$C5,INDEX('MAPA DE PREÇOS'!$M:$M,MATCH($B8,'MAPA DE PREÇOS'!$B:$B)-17),IF($C8=$C6,"Quant.","")))</f>
        <v>1000</v>
      </c>
      <c r="J8" s="60">
        <f>IF(J7="Total Mensal","Total Acumulado",IF($B7="","",IF($C8=$C5,INDEX('MAPA DE PREÇOS'!$M:$M,MATCH($B8,'MAPA DE PREÇOS'!$B:$B)-19),IF($C8=$C6,"Valor Unit. (R$)",IF(AND($C8&lt;&gt;$C7,$J7&lt;&gt;""),"Total Mensal","")))))</f>
        <v>58.47</v>
      </c>
      <c r="K8" s="75">
        <f>IF(J8="","",IF(J8="Total Mensal","-",IF(J8="Total Acumulado",SUM(K$7:K7),I8*J8)))</f>
        <v>58470</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58470</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AB7:AC7"/>
    <mergeCell ref="AD7:AE7"/>
    <mergeCell ref="AF7:AG7"/>
    <mergeCell ref="AH7:AI7"/>
    <mergeCell ref="AJ7:AK7"/>
    <mergeCell ref="R7:S7"/>
    <mergeCell ref="T7:U7"/>
    <mergeCell ref="V7:W7"/>
    <mergeCell ref="X7:Y7"/>
    <mergeCell ref="Z7:AA7"/>
    <mergeCell ref="E2:L2"/>
    <mergeCell ref="E3:L3"/>
    <mergeCell ref="E5:L5"/>
    <mergeCell ref="N7:O7"/>
    <mergeCell ref="P7:Q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9" t="s">
        <v>305</v>
      </c>
      <c r="F2" s="250"/>
      <c r="G2" s="250"/>
      <c r="H2" s="250"/>
      <c r="I2" s="250"/>
      <c r="J2" s="250"/>
      <c r="K2" s="250"/>
      <c r="L2" s="250"/>
      <c r="M2" s="250"/>
      <c r="N2" s="250"/>
      <c r="O2" s="250"/>
      <c r="P2" s="251"/>
    </row>
    <row r="3" spans="1:21" ht="21" x14ac:dyDescent="0.35">
      <c r="A3" s="138"/>
      <c r="E3" s="252" t="str">
        <f>IFERROR('MAPA DE PREÇOS'!H5:J5,"")</f>
        <v/>
      </c>
      <c r="F3" s="253"/>
      <c r="G3" s="253"/>
      <c r="H3" s="253"/>
      <c r="I3" s="253"/>
      <c r="J3" s="253"/>
      <c r="K3" s="253"/>
      <c r="L3" s="253"/>
      <c r="M3" s="253"/>
      <c r="N3" s="253"/>
      <c r="O3" s="253"/>
      <c r="P3" s="254"/>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CONTRATAÇÃO AGÉNCIA PARA INTERMEDIAÇÃO DE COMPRA DE PASSAGENS AÉREAS E SEGURO VIAGEM</v>
      </c>
      <c r="J6" s="41">
        <f>IFERROR(IF(E6="","",INDEX('MAPA DE PREÇOS'!M:M,3+MATCH(ABC!E6,'MAPA DE PREÇOS'!B:B,0))),"")</f>
        <v>0</v>
      </c>
      <c r="K6" s="52">
        <f t="array" ref="K6">IFERROR(IF(E6="","",INDEX('MAPA DE PREÇOS'!M:M,2+MATCH(ABC!E6,'MAPA DE PREÇOS'!B:B,0))),"")</f>
        <v>1000</v>
      </c>
      <c r="L6" s="53">
        <f t="array" ref="L6">IFERROR(IF(AND(E5&lt;&gt;"",E6=""),"TOTAL ESTIMADO",INDEX('MAPA DE PREÇOS'!M:M,0+MATCH(ABC!E6,'MAPA DE PREÇOS'!B:B,0))),"")</f>
        <v>58.47</v>
      </c>
      <c r="M6" s="54">
        <f>IFERROR(IF(AND(E5&lt;&gt;"",E6=""),SUM($M$5:M5),INDEX('MAPA DE PREÇOS'!M:M,19+MATCH(ABC!E6,'MAPA DE PREÇOS'!B:B,0))),"")</f>
        <v>58470</v>
      </c>
      <c r="N6" s="90">
        <f t="shared" ref="N6:N37" si="1">IFERROR(VLOOKUP(E6,$B:$C,2),"")</f>
        <v>1</v>
      </c>
      <c r="O6" s="90">
        <f>N6</f>
        <v>1</v>
      </c>
      <c r="P6" s="54" t="str">
        <f>IF(O6="","",IF(OR(N6&gt;=$S$6,O6&lt;=$S$6),"A",IF(O6&lt;=SUM($S$6:$S$7),"B","C")))</f>
        <v>A</v>
      </c>
      <c r="R6" s="157" t="s">
        <v>310</v>
      </c>
      <c r="S6" s="158">
        <v>0.8</v>
      </c>
      <c r="T6" s="157">
        <f>COUNTIF($P$6:$P$107,$R6)</f>
        <v>1</v>
      </c>
      <c r="U6" s="159">
        <f>SUMIFS($M$6:$M$107,$P$6:$P$107,$R6)</f>
        <v>58470</v>
      </c>
    </row>
    <row r="7" spans="1:21" x14ac:dyDescent="0.25">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58470</v>
      </c>
      <c r="N7" s="90" t="str">
        <f t="shared" si="1"/>
        <v/>
      </c>
      <c r="O7" s="90" t="str">
        <f>IFERROR(N7+O6,"")</f>
        <v/>
      </c>
      <c r="P7" s="54" t="str">
        <f t="shared" ref="P7:P70" si="3">IF(O7="","",IF(OR(N7&gt;=$S$6,O7&lt;=$S$6),"A",IF(O7&lt;=SUM($S$6:$S$7),"B","C")))</f>
        <v/>
      </c>
      <c r="R7" s="160" t="s">
        <v>311</v>
      </c>
      <c r="S7" s="161">
        <v>0.15</v>
      </c>
      <c r="T7" s="160">
        <f>COUNTIF($P$6:$P$107,$R7)</f>
        <v>0</v>
      </c>
      <c r="U7" s="162">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4" t="s">
        <v>312</v>
      </c>
      <c r="S8" s="155">
        <v>0.05</v>
      </c>
      <c r="T8" s="154">
        <f>COUNTIF($P$6:$P$107,$R8)</f>
        <v>0</v>
      </c>
      <c r="U8" s="156">
        <f>SUMIFS($M$6:$M$107,$P$6:$P$107,$R8)</f>
        <v>0</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71" t="s">
        <v>35</v>
      </c>
      <c r="C2" s="272"/>
      <c r="D2" s="273"/>
    </row>
    <row r="3" spans="2:4" ht="78" customHeight="1" x14ac:dyDescent="0.2">
      <c r="B3" s="274" t="s">
        <v>384</v>
      </c>
      <c r="C3" s="275"/>
      <c r="D3" s="276"/>
    </row>
    <row r="4" spans="2:4" s="32" customFormat="1" ht="32.1" customHeight="1" x14ac:dyDescent="0.25">
      <c r="B4" s="277" t="s">
        <v>385</v>
      </c>
      <c r="C4" s="277"/>
      <c r="D4" s="277"/>
    </row>
    <row r="5" spans="2:4" ht="61.5" customHeight="1" x14ac:dyDescent="0.2">
      <c r="B5" s="268" t="s">
        <v>386</v>
      </c>
      <c r="C5" s="269"/>
      <c r="D5" s="270"/>
    </row>
    <row r="6" spans="2:4" s="33" customFormat="1" ht="32.1" customHeight="1" x14ac:dyDescent="0.25">
      <c r="B6" s="277" t="s">
        <v>387</v>
      </c>
      <c r="C6" s="277"/>
      <c r="D6" s="277"/>
    </row>
    <row r="7" spans="2:4" ht="61.5" customHeight="1" x14ac:dyDescent="0.2">
      <c r="B7" s="268" t="s">
        <v>388</v>
      </c>
      <c r="C7" s="269"/>
      <c r="D7" s="270"/>
    </row>
    <row r="8" spans="2:4" ht="21.6" customHeight="1" x14ac:dyDescent="0.2">
      <c r="B8" s="255" t="s">
        <v>389</v>
      </c>
      <c r="C8" s="256"/>
      <c r="D8" s="257"/>
    </row>
    <row r="9" spans="2:4" ht="14.25" x14ac:dyDescent="0.2">
      <c r="B9" s="258"/>
      <c r="C9" s="259"/>
      <c r="D9" s="260"/>
    </row>
    <row r="10" spans="2:4" ht="14.25" x14ac:dyDescent="0.2">
      <c r="B10" s="258"/>
      <c r="C10" s="259"/>
      <c r="D10" s="260"/>
    </row>
    <row r="11" spans="2:4" ht="14.25" x14ac:dyDescent="0.2">
      <c r="B11" s="258"/>
      <c r="C11" s="259"/>
      <c r="D11" s="260"/>
    </row>
    <row r="12" spans="2:4" ht="14.25" x14ac:dyDescent="0.2">
      <c r="B12" s="258"/>
      <c r="C12" s="259"/>
      <c r="D12" s="260"/>
    </row>
    <row r="13" spans="2:4" ht="61.5" customHeight="1" x14ac:dyDescent="0.2">
      <c r="B13" s="258"/>
      <c r="C13" s="259"/>
      <c r="D13" s="260"/>
    </row>
    <row r="14" spans="2:4" ht="61.5" customHeight="1" x14ac:dyDescent="0.2">
      <c r="B14" s="258"/>
      <c r="C14" s="259"/>
      <c r="D14" s="260"/>
    </row>
    <row r="15" spans="2:4" ht="61.5" customHeight="1" x14ac:dyDescent="0.2">
      <c r="B15" s="258"/>
      <c r="C15" s="259"/>
      <c r="D15" s="260"/>
    </row>
    <row r="16" spans="2:4" ht="61.5" customHeight="1" x14ac:dyDescent="0.2">
      <c r="B16" s="258"/>
      <c r="C16" s="259"/>
      <c r="D16" s="260"/>
    </row>
    <row r="17" spans="2:4" ht="61.5" customHeight="1" x14ac:dyDescent="0.2">
      <c r="B17" s="258"/>
      <c r="C17" s="259"/>
      <c r="D17" s="260"/>
    </row>
    <row r="18" spans="2:4" ht="61.5" customHeight="1" x14ac:dyDescent="0.2">
      <c r="B18" s="258"/>
      <c r="C18" s="259"/>
      <c r="D18" s="260"/>
    </row>
    <row r="19" spans="2:4" ht="15" customHeight="1" x14ac:dyDescent="0.2">
      <c r="B19" s="258"/>
      <c r="C19" s="259"/>
      <c r="D19" s="260"/>
    </row>
    <row r="20" spans="2:4" ht="15" customHeight="1" x14ac:dyDescent="0.2">
      <c r="B20" s="258"/>
      <c r="C20" s="259"/>
      <c r="D20" s="260"/>
    </row>
    <row r="21" spans="2:4" ht="15" customHeight="1" x14ac:dyDescent="0.2">
      <c r="B21" s="258"/>
      <c r="C21" s="259"/>
      <c r="D21" s="260"/>
    </row>
    <row r="22" spans="2:4" ht="15" customHeight="1" x14ac:dyDescent="0.2">
      <c r="B22" s="258"/>
      <c r="C22" s="259"/>
      <c r="D22" s="260"/>
    </row>
    <row r="23" spans="2:4" ht="15" customHeight="1" x14ac:dyDescent="0.2">
      <c r="B23" s="258"/>
      <c r="C23" s="259"/>
      <c r="D23" s="260"/>
    </row>
    <row r="24" spans="2:4" ht="15" customHeight="1" x14ac:dyDescent="0.2">
      <c r="B24" s="258"/>
      <c r="C24" s="259"/>
      <c r="D24" s="260"/>
    </row>
    <row r="25" spans="2:4" ht="15" customHeight="1" x14ac:dyDescent="0.2">
      <c r="B25" s="258"/>
      <c r="C25" s="259"/>
      <c r="D25" s="260"/>
    </row>
    <row r="26" spans="2:4" ht="15" customHeight="1" x14ac:dyDescent="0.2">
      <c r="B26" s="258"/>
      <c r="C26" s="259"/>
      <c r="D26" s="260"/>
    </row>
    <row r="27" spans="2:4" ht="15" customHeight="1" x14ac:dyDescent="0.2">
      <c r="B27" s="258"/>
      <c r="C27" s="259"/>
      <c r="D27" s="260"/>
    </row>
    <row r="28" spans="2:4" ht="15" customHeight="1" x14ac:dyDescent="0.2">
      <c r="B28" s="258"/>
      <c r="C28" s="259"/>
      <c r="D28" s="260"/>
    </row>
    <row r="29" spans="2:4" ht="15" customHeight="1" x14ac:dyDescent="0.2">
      <c r="B29" s="258"/>
      <c r="C29" s="259"/>
      <c r="D29" s="260"/>
    </row>
    <row r="30" spans="2:4" ht="15" customHeight="1" x14ac:dyDescent="0.2">
      <c r="B30" s="258"/>
      <c r="C30" s="259"/>
      <c r="D30" s="260"/>
    </row>
    <row r="31" spans="2:4" ht="15" customHeight="1" x14ac:dyDescent="0.2">
      <c r="B31" s="258"/>
      <c r="C31" s="259"/>
      <c r="D31" s="260"/>
    </row>
    <row r="32" spans="2:4" ht="15" customHeight="1" x14ac:dyDescent="0.2">
      <c r="B32" s="258"/>
      <c r="C32" s="259"/>
      <c r="D32" s="260"/>
    </row>
    <row r="33" spans="2:4" ht="15" customHeight="1" x14ac:dyDescent="0.2">
      <c r="B33" s="258"/>
      <c r="C33" s="259"/>
      <c r="D33" s="260"/>
    </row>
    <row r="34" spans="2:4" ht="15" customHeight="1" x14ac:dyDescent="0.2">
      <c r="B34" s="258"/>
      <c r="C34" s="259"/>
      <c r="D34" s="260"/>
    </row>
    <row r="35" spans="2:4" ht="15" customHeight="1" x14ac:dyDescent="0.2">
      <c r="B35" s="258"/>
      <c r="C35" s="259"/>
      <c r="D35" s="260"/>
    </row>
    <row r="36" spans="2:4" ht="15" customHeight="1" x14ac:dyDescent="0.2">
      <c r="B36" s="258"/>
      <c r="C36" s="259"/>
      <c r="D36" s="260"/>
    </row>
    <row r="37" spans="2:4" ht="15" customHeight="1" x14ac:dyDescent="0.2">
      <c r="B37" s="258"/>
      <c r="C37" s="259"/>
      <c r="D37" s="260"/>
    </row>
    <row r="38" spans="2:4" s="34" customFormat="1" ht="32.450000000000003" customHeight="1" x14ac:dyDescent="0.2">
      <c r="B38" s="261"/>
      <c r="C38" s="262"/>
      <c r="D38" s="263"/>
    </row>
    <row r="39" spans="2:4" s="32" customFormat="1" ht="32.1" customHeight="1" x14ac:dyDescent="0.25">
      <c r="B39" s="264" t="s">
        <v>390</v>
      </c>
      <c r="C39" s="265"/>
      <c r="D39" s="266"/>
    </row>
    <row r="40" spans="2:4" s="165" customFormat="1" ht="64.900000000000006" customHeight="1" x14ac:dyDescent="0.25">
      <c r="B40" s="267" t="s">
        <v>391</v>
      </c>
      <c r="C40" s="267"/>
      <c r="D40" s="267"/>
    </row>
    <row r="41" spans="2:4" s="165" customFormat="1" ht="64.900000000000006" customHeight="1" x14ac:dyDescent="0.25">
      <c r="B41" s="267"/>
      <c r="C41" s="267"/>
      <c r="D41" s="267"/>
    </row>
    <row r="42" spans="2:4" s="165" customFormat="1" ht="64.900000000000006" customHeight="1" x14ac:dyDescent="0.25">
      <c r="B42" s="267"/>
      <c r="C42" s="267"/>
      <c r="D42" s="267"/>
    </row>
    <row r="43" spans="2:4" s="165" customFormat="1" ht="64.900000000000006" customHeight="1" x14ac:dyDescent="0.25">
      <c r="B43" s="267"/>
      <c r="C43" s="267"/>
      <c r="D43" s="267"/>
    </row>
    <row r="44" spans="2:4" s="165" customFormat="1" ht="64.900000000000006" customHeight="1" x14ac:dyDescent="0.25">
      <c r="B44" s="267"/>
      <c r="C44" s="267"/>
      <c r="D44" s="267"/>
    </row>
    <row r="45" spans="2:4" s="165" customFormat="1" ht="112.15" customHeight="1" x14ac:dyDescent="0.25">
      <c r="B45" s="267"/>
      <c r="C45" s="267"/>
      <c r="D45" s="267"/>
    </row>
    <row r="46" spans="2:4" s="33" customFormat="1" ht="32.1" customHeight="1" x14ac:dyDescent="0.25">
      <c r="B46" s="271" t="s">
        <v>392</v>
      </c>
      <c r="C46" s="272"/>
      <c r="D46" s="273"/>
    </row>
    <row r="47" spans="2:4" ht="140.44999999999999" customHeight="1" x14ac:dyDescent="0.2">
      <c r="B47" s="278" t="s">
        <v>393</v>
      </c>
      <c r="C47" s="279"/>
      <c r="D47" s="280"/>
    </row>
    <row r="48" spans="2:4" s="33" customFormat="1" ht="32.1" customHeight="1" x14ac:dyDescent="0.25">
      <c r="B48" s="277" t="s">
        <v>394</v>
      </c>
      <c r="C48" s="277"/>
      <c r="D48" s="277"/>
    </row>
    <row r="49" spans="2:4" ht="14.25" x14ac:dyDescent="0.2">
      <c r="B49" s="278" t="s">
        <v>395</v>
      </c>
      <c r="C49" s="279"/>
      <c r="D49" s="280"/>
    </row>
    <row r="50" spans="2:4" ht="14.25" x14ac:dyDescent="0.2">
      <c r="B50" s="281"/>
      <c r="C50" s="282"/>
      <c r="D50" s="283"/>
    </row>
    <row r="51" spans="2:4" ht="14.25" x14ac:dyDescent="0.2">
      <c r="B51" s="281"/>
      <c r="C51" s="282"/>
      <c r="D51" s="283"/>
    </row>
    <row r="52" spans="2:4" ht="14.25" x14ac:dyDescent="0.2">
      <c r="B52" s="281"/>
      <c r="C52" s="282"/>
      <c r="D52" s="283"/>
    </row>
    <row r="53" spans="2:4" ht="14.25" x14ac:dyDescent="0.2">
      <c r="B53" s="281"/>
      <c r="C53" s="282"/>
      <c r="D53" s="283"/>
    </row>
    <row r="54" spans="2:4" ht="14.25" x14ac:dyDescent="0.2">
      <c r="B54" s="281"/>
      <c r="C54" s="282"/>
      <c r="D54" s="283"/>
    </row>
    <row r="55" spans="2:4" ht="14.25" x14ac:dyDescent="0.2">
      <c r="B55" s="281"/>
      <c r="C55" s="282"/>
      <c r="D55" s="283"/>
    </row>
    <row r="56" spans="2:4" ht="14.25" x14ac:dyDescent="0.2">
      <c r="B56" s="281"/>
      <c r="C56" s="282"/>
      <c r="D56" s="283"/>
    </row>
    <row r="57" spans="2:4" ht="14.25" x14ac:dyDescent="0.2">
      <c r="B57" s="284"/>
      <c r="C57" s="285"/>
      <c r="D57" s="286"/>
    </row>
    <row r="58" spans="2:4" s="33" customFormat="1" ht="32.1" customHeight="1" x14ac:dyDescent="0.25">
      <c r="B58" s="277" t="s">
        <v>396</v>
      </c>
      <c r="C58" s="277"/>
      <c r="D58" s="277"/>
    </row>
    <row r="59" spans="2:4" ht="14.25" x14ac:dyDescent="0.2">
      <c r="B59" s="278" t="s">
        <v>36</v>
      </c>
      <c r="C59" s="279"/>
      <c r="D59" s="280"/>
    </row>
    <row r="60" spans="2:4" ht="14.25" x14ac:dyDescent="0.2">
      <c r="B60" s="281"/>
      <c r="C60" s="282"/>
      <c r="D60" s="283"/>
    </row>
    <row r="61" spans="2:4" ht="14.25" x14ac:dyDescent="0.2">
      <c r="B61" s="281"/>
      <c r="C61" s="282"/>
      <c r="D61" s="283"/>
    </row>
    <row r="62" spans="2:4" ht="14.25" x14ac:dyDescent="0.2">
      <c r="B62" s="281"/>
      <c r="C62" s="282"/>
      <c r="D62" s="283"/>
    </row>
    <row r="63" spans="2:4" ht="14.25" x14ac:dyDescent="0.2">
      <c r="B63" s="281"/>
      <c r="C63" s="282"/>
      <c r="D63" s="283"/>
    </row>
    <row r="64" spans="2:4" ht="14.25" x14ac:dyDescent="0.2">
      <c r="B64" s="281"/>
      <c r="C64" s="282"/>
      <c r="D64" s="283"/>
    </row>
    <row r="65" spans="2:4" ht="14.25" x14ac:dyDescent="0.2">
      <c r="B65" s="284"/>
      <c r="C65" s="285"/>
      <c r="D65" s="286"/>
    </row>
    <row r="66" spans="2:4" s="33" customFormat="1" ht="32.1" customHeight="1" x14ac:dyDescent="0.25">
      <c r="B66" s="277" t="s">
        <v>397</v>
      </c>
      <c r="C66" s="277"/>
      <c r="D66" s="277"/>
    </row>
    <row r="67" spans="2:4" ht="14.25" x14ac:dyDescent="0.2">
      <c r="B67" s="278" t="s">
        <v>37</v>
      </c>
      <c r="C67" s="279"/>
      <c r="D67" s="280"/>
    </row>
    <row r="68" spans="2:4" ht="14.25" x14ac:dyDescent="0.2">
      <c r="B68" s="281"/>
      <c r="C68" s="282"/>
      <c r="D68" s="283"/>
    </row>
    <row r="69" spans="2:4" ht="14.25" x14ac:dyDescent="0.2">
      <c r="B69" s="281"/>
      <c r="C69" s="282"/>
      <c r="D69" s="283"/>
    </row>
    <row r="70" spans="2:4" ht="14.25" x14ac:dyDescent="0.2">
      <c r="B70" s="284"/>
      <c r="C70" s="285"/>
      <c r="D70" s="286"/>
    </row>
    <row r="71" spans="2:4" s="33" customFormat="1" ht="32.1" customHeight="1" x14ac:dyDescent="0.25">
      <c r="B71" s="277" t="s">
        <v>398</v>
      </c>
      <c r="C71" s="277"/>
      <c r="D71" s="277"/>
    </row>
    <row r="72" spans="2:4" ht="14.25" x14ac:dyDescent="0.2">
      <c r="B72" s="278" t="s">
        <v>34</v>
      </c>
      <c r="C72" s="279"/>
      <c r="D72" s="280"/>
    </row>
    <row r="73" spans="2:4" ht="14.25" x14ac:dyDescent="0.2">
      <c r="B73" s="281"/>
      <c r="C73" s="282"/>
      <c r="D73" s="283"/>
    </row>
    <row r="74" spans="2:4" ht="14.25" x14ac:dyDescent="0.2">
      <c r="B74" s="281"/>
      <c r="C74" s="282"/>
      <c r="D74" s="283"/>
    </row>
    <row r="75" spans="2:4" ht="14.25" x14ac:dyDescent="0.2">
      <c r="B75" s="284"/>
      <c r="C75" s="285"/>
      <c r="D75" s="286"/>
    </row>
  </sheetData>
  <sheetProtection algorithmName="SHA-512" hashValue="M+9HKa0CHpotzeNaxIeeQQsAdsbYFLBIiE4dZyzgZmApGpNEU1V+TRnx9LMxGz+rcUziMGGVOE3tClWfiMO/+A==" saltValue="6xbvMsU7ViAJvhv2E6HczA==" spinCount="100000" sheet="1" objects="1" scenarios="1"/>
  <dataConsolidate link="1"/>
  <mergeCells count="19">
    <mergeCell ref="B59:D65"/>
    <mergeCell ref="B66:D66"/>
    <mergeCell ref="B67:D70"/>
    <mergeCell ref="B71:D71"/>
    <mergeCell ref="B72:D75"/>
    <mergeCell ref="B46:D46"/>
    <mergeCell ref="B47:D47"/>
    <mergeCell ref="B48:D48"/>
    <mergeCell ref="B49:D57"/>
    <mergeCell ref="B58:D58"/>
    <mergeCell ref="B8:D38"/>
    <mergeCell ref="B39:D39"/>
    <mergeCell ref="B40:D45"/>
    <mergeCell ref="B7:D7"/>
    <mergeCell ref="B2:D2"/>
    <mergeCell ref="B3:D3"/>
    <mergeCell ref="B4:D4"/>
    <mergeCell ref="B5:D5"/>
    <mergeCell ref="B6:D6"/>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8" t="s">
        <v>326</v>
      </c>
      <c r="F2" s="288"/>
      <c r="G2" s="28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8" t="s">
        <v>327</v>
      </c>
      <c r="F3" s="216"/>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8" t="s">
        <v>321</v>
      </c>
      <c r="F4" s="216"/>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8" t="s">
        <v>320</v>
      </c>
      <c r="F5" s="216"/>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8" t="s">
        <v>322</v>
      </c>
      <c r="F6" s="216"/>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8" t="s">
        <v>352</v>
      </c>
      <c r="F7" s="216"/>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8" t="s">
        <v>351</v>
      </c>
      <c r="F8" s="216"/>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8" t="s">
        <v>431</v>
      </c>
      <c r="F9" s="216"/>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8" t="s">
        <v>301</v>
      </c>
      <c r="F10" s="216"/>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8" t="s">
        <v>323</v>
      </c>
      <c r="F11" s="216"/>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2" t="s">
        <v>305</v>
      </c>
      <c r="F13" s="233"/>
      <c r="G13" s="233"/>
      <c r="H13" s="233"/>
      <c r="I13" s="233"/>
      <c r="J13" s="233"/>
      <c r="K13" s="287"/>
      <c r="L13" s="287"/>
      <c r="M13" s="233"/>
      <c r="N13" s="234"/>
    </row>
    <row r="14" spans="1:163" s="19" customFormat="1" ht="21" x14ac:dyDescent="0.35">
      <c r="B14" s="41"/>
      <c r="C14" s="41"/>
      <c r="D14" s="41"/>
      <c r="E14" s="235">
        <f>G3</f>
        <v>0</v>
      </c>
      <c r="F14" s="236"/>
      <c r="G14" s="236"/>
      <c r="H14" s="236"/>
      <c r="I14" s="236"/>
      <c r="J14" s="236"/>
      <c r="K14" s="236"/>
      <c r="L14" s="236"/>
      <c r="M14" s="236"/>
      <c r="N14" s="237"/>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8"/>
      <c r="F16" s="239"/>
      <c r="G16" s="239"/>
      <c r="H16" s="239"/>
      <c r="I16" s="239"/>
      <c r="J16" s="239"/>
      <c r="K16" s="239"/>
      <c r="L16" s="239"/>
      <c r="M16" s="239"/>
      <c r="N16" s="240"/>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2:G2"/>
    <mergeCell ref="E3:F3"/>
    <mergeCell ref="E4:F4"/>
    <mergeCell ref="E5:F5"/>
    <mergeCell ref="E6:F6"/>
    <mergeCell ref="E13:N13"/>
    <mergeCell ref="E14:N14"/>
    <mergeCell ref="E16:N16"/>
    <mergeCell ref="E7:F7"/>
    <mergeCell ref="E8:F8"/>
    <mergeCell ref="E9:F9"/>
    <mergeCell ref="E10:F10"/>
    <mergeCell ref="E11:F11"/>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54" zoomScaleNormal="100" workbookViewId="0">
      <selection activeCell="B380" sqref="B380"/>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c r="A376" s="150">
        <v>45717</v>
      </c>
      <c r="B376" s="151">
        <v>7245.38</v>
      </c>
    </row>
    <row r="377" spans="1:2" ht="15" x14ac:dyDescent="0.25">
      <c r="A377" s="150">
        <v>45748</v>
      </c>
      <c r="B377" s="151">
        <v>7276.54</v>
      </c>
    </row>
    <row r="378" spans="1:2" ht="15" x14ac:dyDescent="0.25">
      <c r="A378" s="150">
        <v>45778</v>
      </c>
      <c r="B378" s="151">
        <v>7295.46</v>
      </c>
    </row>
    <row r="379" spans="1:2" ht="15" x14ac:dyDescent="0.25">
      <c r="A379" s="150">
        <v>45809</v>
      </c>
      <c r="B379" s="151">
        <v>7312.97</v>
      </c>
    </row>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2025-09-22T17:32:33Z</dcterms:modified>
</cp:coreProperties>
</file>