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EstaPasta_de_trabalho" defaultThemeVersion="124226"/>
  <xr:revisionPtr revIDLastSave="0" documentId="13_ncr:1_{12BD7201-270D-4A57-B4A5-3BCF418E6A97}" xr6:coauthVersionLast="47" xr6:coauthVersionMax="47" xr10:uidLastSave="{00000000-0000-0000-0000-000000000000}"/>
  <bookViews>
    <workbookView xWindow="28680" yWindow="-177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36" i="2" l="1"/>
  <c r="Q15" i="2"/>
  <c r="P15" i="2"/>
  <c r="L20" i="13"/>
  <c r="M20" i="13"/>
  <c r="L21" i="13"/>
  <c r="M21" i="13" s="1"/>
  <c r="L22" i="13"/>
  <c r="M22" i="13" s="1"/>
  <c r="E14" i="13"/>
  <c r="G11" i="13"/>
  <c r="L19" i="13"/>
  <c r="M19" i="13" s="1"/>
  <c r="M23" i="13" l="1"/>
  <c r="P40" i="2" l="1"/>
  <c r="Q40" i="2"/>
  <c r="R40" i="2"/>
  <c r="S40" i="2"/>
  <c r="T40" i="2"/>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T41" i="2"/>
  <c r="U41" i="2"/>
  <c r="V41" i="2"/>
  <c r="W41" i="2"/>
  <c r="X41" i="2"/>
  <c r="Y41" i="2"/>
  <c r="Z41" i="2"/>
  <c r="AA41" i="2"/>
  <c r="AB41" i="2"/>
  <c r="AC41" i="2"/>
  <c r="AD41" i="2"/>
  <c r="AE41" i="2"/>
  <c r="AF41" i="2"/>
  <c r="AG41" i="2"/>
  <c r="AH41" i="2"/>
  <c r="AI41" i="2"/>
  <c r="J42" i="2"/>
  <c r="O43" i="2"/>
  <c r="P43" i="2"/>
  <c r="Q43" i="2"/>
  <c r="T43" i="2"/>
  <c r="U43" i="2"/>
  <c r="V43" i="2"/>
  <c r="W43" i="2"/>
  <c r="X43" i="2"/>
  <c r="Y43" i="2"/>
  <c r="Z43" i="2"/>
  <c r="AA43" i="2"/>
  <c r="AB43" i="2"/>
  <c r="AC43" i="2"/>
  <c r="AD43" i="2"/>
  <c r="AE43" i="2"/>
  <c r="AF43" i="2"/>
  <c r="AG43" i="2"/>
  <c r="AH43" i="2"/>
  <c r="AI43" i="2"/>
  <c r="O44" i="2"/>
  <c r="O45" i="2"/>
  <c r="P45" i="2"/>
  <c r="Q45" i="2"/>
  <c r="T45" i="2"/>
  <c r="U45" i="2"/>
  <c r="V45" i="2"/>
  <c r="W45" i="2"/>
  <c r="X45" i="2"/>
  <c r="Y45" i="2"/>
  <c r="Z45" i="2"/>
  <c r="AA45" i="2"/>
  <c r="AB45" i="2"/>
  <c r="AC45" i="2"/>
  <c r="AD45" i="2"/>
  <c r="AE45" i="2"/>
  <c r="AF45" i="2"/>
  <c r="AG45" i="2"/>
  <c r="AH45" i="2"/>
  <c r="AI45" i="2"/>
  <c r="O46" i="2"/>
  <c r="O47" i="2"/>
  <c r="P47" i="2"/>
  <c r="Q47" i="2"/>
  <c r="T47" i="2"/>
  <c r="U47" i="2"/>
  <c r="V47" i="2"/>
  <c r="W47" i="2"/>
  <c r="X47" i="2"/>
  <c r="Y47" i="2"/>
  <c r="Z47" i="2"/>
  <c r="AA47" i="2"/>
  <c r="AB47" i="2"/>
  <c r="AC47" i="2"/>
  <c r="AD47" i="2"/>
  <c r="AE47" i="2"/>
  <c r="AF47" i="2"/>
  <c r="AG47" i="2"/>
  <c r="AH47" i="2"/>
  <c r="AI47" i="2"/>
  <c r="O48" i="2"/>
  <c r="O49" i="2"/>
  <c r="P49" i="2"/>
  <c r="Q49" i="2"/>
  <c r="T49" i="2"/>
  <c r="U49" i="2"/>
  <c r="V49" i="2"/>
  <c r="W49" i="2"/>
  <c r="X49" i="2"/>
  <c r="Y49" i="2"/>
  <c r="Z49" i="2"/>
  <c r="AA49" i="2"/>
  <c r="AB49" i="2"/>
  <c r="AC49" i="2"/>
  <c r="AD49" i="2"/>
  <c r="AE49" i="2"/>
  <c r="AF49" i="2"/>
  <c r="AG49" i="2"/>
  <c r="AH49" i="2"/>
  <c r="AI49" i="2"/>
  <c r="O50" i="2"/>
  <c r="O51" i="2"/>
  <c r="P51" i="2"/>
  <c r="Q51" i="2"/>
  <c r="T51" i="2"/>
  <c r="U51" i="2"/>
  <c r="V51" i="2"/>
  <c r="W51" i="2"/>
  <c r="X51" i="2"/>
  <c r="Y51" i="2"/>
  <c r="Z51" i="2"/>
  <c r="AA51" i="2"/>
  <c r="AB51" i="2"/>
  <c r="AC51" i="2"/>
  <c r="AD51" i="2"/>
  <c r="AE51" i="2"/>
  <c r="AF51" i="2"/>
  <c r="AG51" i="2"/>
  <c r="AH51" i="2"/>
  <c r="AI51" i="2"/>
  <c r="O52" i="2"/>
  <c r="O53" i="2"/>
  <c r="P53" i="2"/>
  <c r="Q53" i="2"/>
  <c r="T53" i="2"/>
  <c r="U53" i="2"/>
  <c r="V53" i="2"/>
  <c r="W53" i="2"/>
  <c r="X53" i="2"/>
  <c r="Y53" i="2"/>
  <c r="Z53" i="2"/>
  <c r="AA53" i="2"/>
  <c r="AB53" i="2"/>
  <c r="AC53" i="2"/>
  <c r="AD53" i="2"/>
  <c r="AE53" i="2"/>
  <c r="AF53" i="2"/>
  <c r="AG53" i="2"/>
  <c r="AH53" i="2"/>
  <c r="AI53" i="2"/>
  <c r="O54" i="2"/>
  <c r="P61" i="2"/>
  <c r="Q61" i="2"/>
  <c r="R61" i="2"/>
  <c r="S61" i="2"/>
  <c r="T61" i="2"/>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U62" i="2"/>
  <c r="V62" i="2"/>
  <c r="W62" i="2"/>
  <c r="X62" i="2"/>
  <c r="Y62" i="2"/>
  <c r="Z62" i="2"/>
  <c r="AA62" i="2"/>
  <c r="AB62" i="2"/>
  <c r="AC62" i="2"/>
  <c r="AD62" i="2"/>
  <c r="AE62" i="2"/>
  <c r="AF62" i="2"/>
  <c r="AG62" i="2"/>
  <c r="AH62" i="2"/>
  <c r="AI62" i="2"/>
  <c r="J63" i="2"/>
  <c r="U63" i="2"/>
  <c r="O64" i="2"/>
  <c r="P64" i="2"/>
  <c r="Q64" i="2"/>
  <c r="U64" i="2"/>
  <c r="V64" i="2"/>
  <c r="W64" i="2"/>
  <c r="X64" i="2"/>
  <c r="Y64" i="2"/>
  <c r="Z64" i="2"/>
  <c r="AA64" i="2"/>
  <c r="AB64" i="2"/>
  <c r="AC64" i="2"/>
  <c r="AD64" i="2"/>
  <c r="AE64" i="2"/>
  <c r="AF64" i="2"/>
  <c r="AG64" i="2"/>
  <c r="AH64" i="2"/>
  <c r="AI64" i="2"/>
  <c r="O65" i="2"/>
  <c r="O66" i="2"/>
  <c r="P66" i="2"/>
  <c r="Q66" i="2"/>
  <c r="U66" i="2"/>
  <c r="V66" i="2"/>
  <c r="W66" i="2"/>
  <c r="X66" i="2"/>
  <c r="Y66" i="2"/>
  <c r="Z66" i="2"/>
  <c r="AA66" i="2"/>
  <c r="AB66" i="2"/>
  <c r="AC66" i="2"/>
  <c r="AD66" i="2"/>
  <c r="AE66" i="2"/>
  <c r="AF66" i="2"/>
  <c r="AG66" i="2"/>
  <c r="AH66" i="2"/>
  <c r="AI66" i="2"/>
  <c r="O67" i="2"/>
  <c r="O68" i="2"/>
  <c r="P68" i="2"/>
  <c r="Q68" i="2"/>
  <c r="U68" i="2"/>
  <c r="V68" i="2"/>
  <c r="W68" i="2"/>
  <c r="X68" i="2"/>
  <c r="Y68" i="2"/>
  <c r="Z68" i="2"/>
  <c r="AA68" i="2"/>
  <c r="AB68" i="2"/>
  <c r="AC68" i="2"/>
  <c r="AD68" i="2"/>
  <c r="AE68" i="2"/>
  <c r="AF68" i="2"/>
  <c r="AG68" i="2"/>
  <c r="AH68" i="2"/>
  <c r="AI68" i="2"/>
  <c r="O69" i="2"/>
  <c r="O70" i="2"/>
  <c r="P70" i="2"/>
  <c r="Q70" i="2"/>
  <c r="U70" i="2"/>
  <c r="V70" i="2"/>
  <c r="W70" i="2"/>
  <c r="X70" i="2"/>
  <c r="Y70" i="2"/>
  <c r="Z70" i="2"/>
  <c r="AA70" i="2"/>
  <c r="AB70" i="2"/>
  <c r="AC70" i="2"/>
  <c r="AD70" i="2"/>
  <c r="AE70" i="2"/>
  <c r="AF70" i="2"/>
  <c r="AG70" i="2"/>
  <c r="AH70" i="2"/>
  <c r="AI70" i="2"/>
  <c r="O71" i="2"/>
  <c r="O72" i="2"/>
  <c r="P72" i="2"/>
  <c r="Q72" i="2"/>
  <c r="U72" i="2"/>
  <c r="V72" i="2"/>
  <c r="W72" i="2"/>
  <c r="X72" i="2"/>
  <c r="Y72" i="2"/>
  <c r="Z72" i="2"/>
  <c r="AA72" i="2"/>
  <c r="AB72" i="2"/>
  <c r="AC72" i="2"/>
  <c r="AD72" i="2"/>
  <c r="AE72" i="2"/>
  <c r="AF72" i="2"/>
  <c r="AG72" i="2"/>
  <c r="AH72" i="2"/>
  <c r="AI72" i="2"/>
  <c r="O73" i="2"/>
  <c r="O74" i="2"/>
  <c r="P74" i="2"/>
  <c r="Q74" i="2"/>
  <c r="U74" i="2"/>
  <c r="V74" i="2"/>
  <c r="W74" i="2"/>
  <c r="X74" i="2"/>
  <c r="Y74" i="2"/>
  <c r="Z74" i="2"/>
  <c r="AA74" i="2"/>
  <c r="AB74" i="2"/>
  <c r="AC74" i="2"/>
  <c r="AD74" i="2"/>
  <c r="AE74" i="2"/>
  <c r="AF74" i="2"/>
  <c r="AG74" i="2"/>
  <c r="AH74" i="2"/>
  <c r="AI74" i="2"/>
  <c r="O75" i="2"/>
  <c r="P82" i="2"/>
  <c r="Q82" i="2"/>
  <c r="R82" i="2"/>
  <c r="S82" i="2"/>
  <c r="T82" i="2"/>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T83" i="2"/>
  <c r="U83" i="2"/>
  <c r="V83" i="2"/>
  <c r="W83" i="2"/>
  <c r="X83" i="2"/>
  <c r="Y83" i="2"/>
  <c r="Z83" i="2"/>
  <c r="AA83" i="2"/>
  <c r="AB83" i="2"/>
  <c r="AC83" i="2"/>
  <c r="AD83" i="2"/>
  <c r="AE83" i="2"/>
  <c r="AF83" i="2"/>
  <c r="AG83" i="2"/>
  <c r="AH83" i="2"/>
  <c r="AI83" i="2"/>
  <c r="J84" i="2"/>
  <c r="O85" i="2"/>
  <c r="P85" i="2"/>
  <c r="Q85" i="2"/>
  <c r="T85" i="2"/>
  <c r="U85" i="2"/>
  <c r="V85" i="2"/>
  <c r="W85" i="2"/>
  <c r="X85" i="2"/>
  <c r="Y85" i="2"/>
  <c r="Z85" i="2"/>
  <c r="AA85" i="2"/>
  <c r="AB85" i="2"/>
  <c r="AC85" i="2"/>
  <c r="AD85" i="2"/>
  <c r="AE85" i="2"/>
  <c r="AF85" i="2"/>
  <c r="AG85" i="2"/>
  <c r="AH85" i="2"/>
  <c r="AI85" i="2"/>
  <c r="O86" i="2"/>
  <c r="O87" i="2"/>
  <c r="P87" i="2"/>
  <c r="Q87" i="2"/>
  <c r="T87" i="2"/>
  <c r="U87" i="2"/>
  <c r="V87" i="2"/>
  <c r="W87" i="2"/>
  <c r="X87" i="2"/>
  <c r="Y87" i="2"/>
  <c r="Z87" i="2"/>
  <c r="AA87" i="2"/>
  <c r="AB87" i="2"/>
  <c r="AC87" i="2"/>
  <c r="AD87" i="2"/>
  <c r="AE87" i="2"/>
  <c r="AF87" i="2"/>
  <c r="AG87" i="2"/>
  <c r="AH87" i="2"/>
  <c r="AI87" i="2"/>
  <c r="O88" i="2"/>
  <c r="O89" i="2"/>
  <c r="P89" i="2"/>
  <c r="Q89" i="2"/>
  <c r="T89" i="2"/>
  <c r="U89" i="2"/>
  <c r="V89" i="2"/>
  <c r="W89" i="2"/>
  <c r="X89" i="2"/>
  <c r="Y89" i="2"/>
  <c r="Z89" i="2"/>
  <c r="AA89" i="2"/>
  <c r="AB89" i="2"/>
  <c r="AC89" i="2"/>
  <c r="AD89" i="2"/>
  <c r="AE89" i="2"/>
  <c r="AF89" i="2"/>
  <c r="AG89" i="2"/>
  <c r="AH89" i="2"/>
  <c r="AI89" i="2"/>
  <c r="O90" i="2"/>
  <c r="O91" i="2"/>
  <c r="P91" i="2"/>
  <c r="Q91" i="2"/>
  <c r="T91" i="2"/>
  <c r="U91" i="2"/>
  <c r="V91" i="2"/>
  <c r="W91" i="2"/>
  <c r="X91" i="2"/>
  <c r="Y91" i="2"/>
  <c r="Z91" i="2"/>
  <c r="AA91" i="2"/>
  <c r="AB91" i="2"/>
  <c r="AC91" i="2"/>
  <c r="AD91" i="2"/>
  <c r="AE91" i="2"/>
  <c r="AF91" i="2"/>
  <c r="AG91" i="2"/>
  <c r="AH91" i="2"/>
  <c r="AI91" i="2"/>
  <c r="O92" i="2"/>
  <c r="O93" i="2"/>
  <c r="P93" i="2"/>
  <c r="Q93" i="2"/>
  <c r="T93" i="2"/>
  <c r="U93" i="2"/>
  <c r="V93" i="2"/>
  <c r="W93" i="2"/>
  <c r="X93" i="2"/>
  <c r="Y93" i="2"/>
  <c r="Z93" i="2"/>
  <c r="AA93" i="2"/>
  <c r="AB93" i="2"/>
  <c r="AC93" i="2"/>
  <c r="AD93" i="2"/>
  <c r="AE93" i="2"/>
  <c r="AF93" i="2"/>
  <c r="AG93" i="2"/>
  <c r="AH93" i="2"/>
  <c r="AI93" i="2"/>
  <c r="O94" i="2"/>
  <c r="O95" i="2"/>
  <c r="P95" i="2"/>
  <c r="Q95" i="2"/>
  <c r="T95" i="2"/>
  <c r="U95" i="2"/>
  <c r="V95" i="2"/>
  <c r="W95" i="2"/>
  <c r="X95" i="2"/>
  <c r="Y95" i="2"/>
  <c r="Z95" i="2"/>
  <c r="AA95" i="2"/>
  <c r="AB95" i="2"/>
  <c r="AC95" i="2"/>
  <c r="AD95" i="2"/>
  <c r="AE95" i="2"/>
  <c r="AF95" i="2"/>
  <c r="AG95" i="2"/>
  <c r="AH95" i="2"/>
  <c r="AI95" i="2"/>
  <c r="O96" i="2"/>
  <c r="P103" i="2"/>
  <c r="Q103" i="2"/>
  <c r="R103" i="2"/>
  <c r="S103" i="2"/>
  <c r="T103" i="2"/>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T104" i="2"/>
  <c r="U104" i="2"/>
  <c r="V104" i="2"/>
  <c r="W104" i="2"/>
  <c r="X104" i="2"/>
  <c r="Y104" i="2"/>
  <c r="Z104" i="2"/>
  <c r="AA104" i="2"/>
  <c r="AB104" i="2"/>
  <c r="AC104" i="2"/>
  <c r="AD104" i="2"/>
  <c r="AE104" i="2"/>
  <c r="AF104" i="2"/>
  <c r="AG104" i="2"/>
  <c r="AH104" i="2"/>
  <c r="AI104" i="2"/>
  <c r="J105" i="2"/>
  <c r="O106" i="2"/>
  <c r="P106" i="2"/>
  <c r="Q106" i="2"/>
  <c r="T106" i="2"/>
  <c r="U106" i="2"/>
  <c r="V106" i="2"/>
  <c r="W106" i="2"/>
  <c r="X106" i="2"/>
  <c r="Y106" i="2"/>
  <c r="Z106" i="2"/>
  <c r="AA106" i="2"/>
  <c r="AB106" i="2"/>
  <c r="AC106" i="2"/>
  <c r="AD106" i="2"/>
  <c r="AE106" i="2"/>
  <c r="AF106" i="2"/>
  <c r="AG106" i="2"/>
  <c r="AH106" i="2"/>
  <c r="AI106" i="2"/>
  <c r="O107" i="2"/>
  <c r="O108" i="2"/>
  <c r="P108" i="2"/>
  <c r="Q108" i="2"/>
  <c r="T108" i="2"/>
  <c r="U108" i="2"/>
  <c r="V108" i="2"/>
  <c r="W108" i="2"/>
  <c r="X108" i="2"/>
  <c r="Y108" i="2"/>
  <c r="Z108" i="2"/>
  <c r="AA108" i="2"/>
  <c r="AB108" i="2"/>
  <c r="AC108" i="2"/>
  <c r="AD108" i="2"/>
  <c r="AE108" i="2"/>
  <c r="AF108" i="2"/>
  <c r="AG108" i="2"/>
  <c r="AH108" i="2"/>
  <c r="AI108" i="2"/>
  <c r="O109" i="2"/>
  <c r="O110" i="2"/>
  <c r="P110" i="2"/>
  <c r="Q110" i="2"/>
  <c r="T110" i="2"/>
  <c r="U110" i="2"/>
  <c r="V110" i="2"/>
  <c r="W110" i="2"/>
  <c r="X110" i="2"/>
  <c r="Y110" i="2"/>
  <c r="Z110" i="2"/>
  <c r="AA110" i="2"/>
  <c r="AB110" i="2"/>
  <c r="AC110" i="2"/>
  <c r="AD110" i="2"/>
  <c r="AE110" i="2"/>
  <c r="AF110" i="2"/>
  <c r="AG110" i="2"/>
  <c r="AH110" i="2"/>
  <c r="AI110" i="2"/>
  <c r="O111" i="2"/>
  <c r="O112" i="2"/>
  <c r="P112" i="2"/>
  <c r="Q112" i="2"/>
  <c r="T112" i="2"/>
  <c r="U112" i="2"/>
  <c r="V112" i="2"/>
  <c r="W112" i="2"/>
  <c r="X112" i="2"/>
  <c r="Y112" i="2"/>
  <c r="Z112" i="2"/>
  <c r="AA112" i="2"/>
  <c r="AB112" i="2"/>
  <c r="AC112" i="2"/>
  <c r="AD112" i="2"/>
  <c r="AE112" i="2"/>
  <c r="AF112" i="2"/>
  <c r="AG112" i="2"/>
  <c r="AH112" i="2"/>
  <c r="AI112" i="2"/>
  <c r="O113" i="2"/>
  <c r="O114" i="2"/>
  <c r="P114" i="2"/>
  <c r="Q114" i="2"/>
  <c r="T114" i="2"/>
  <c r="U114" i="2"/>
  <c r="V114" i="2"/>
  <c r="W114" i="2"/>
  <c r="X114" i="2"/>
  <c r="Y114" i="2"/>
  <c r="Z114" i="2"/>
  <c r="AA114" i="2"/>
  <c r="AB114" i="2"/>
  <c r="AC114" i="2"/>
  <c r="AD114" i="2"/>
  <c r="AE114" i="2"/>
  <c r="AF114" i="2"/>
  <c r="AG114" i="2"/>
  <c r="AH114" i="2"/>
  <c r="AI114" i="2"/>
  <c r="O115" i="2"/>
  <c r="O116" i="2"/>
  <c r="P116" i="2"/>
  <c r="Q116" i="2"/>
  <c r="T116" i="2"/>
  <c r="U116" i="2"/>
  <c r="V116" i="2"/>
  <c r="W116" i="2"/>
  <c r="X116" i="2"/>
  <c r="Y116" i="2"/>
  <c r="Z116" i="2"/>
  <c r="AA116" i="2"/>
  <c r="AB116" i="2"/>
  <c r="AC116" i="2"/>
  <c r="AD116" i="2"/>
  <c r="AE116" i="2"/>
  <c r="AF116" i="2"/>
  <c r="AG116" i="2"/>
  <c r="AH116" i="2"/>
  <c r="AI116" i="2"/>
  <c r="O117" i="2"/>
  <c r="P124" i="2"/>
  <c r="Q124" i="2"/>
  <c r="R124" i="2"/>
  <c r="S124" i="2"/>
  <c r="T124" i="2"/>
  <c r="T126" i="2" s="1"/>
  <c r="T125" i="2" s="1"/>
  <c r="U124" i="2"/>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Q125" i="2"/>
  <c r="R125" i="2"/>
  <c r="V125" i="2"/>
  <c r="W125" i="2"/>
  <c r="X125" i="2"/>
  <c r="Y125" i="2"/>
  <c r="Z125" i="2"/>
  <c r="AA125" i="2"/>
  <c r="AB125" i="2"/>
  <c r="AC125" i="2"/>
  <c r="AD125" i="2"/>
  <c r="AE125" i="2"/>
  <c r="AF125" i="2"/>
  <c r="AG125" i="2"/>
  <c r="AH125" i="2"/>
  <c r="AI125" i="2"/>
  <c r="J126" i="2"/>
  <c r="O127" i="2"/>
  <c r="Q127" i="2"/>
  <c r="R127" i="2"/>
  <c r="V127" i="2"/>
  <c r="W127" i="2"/>
  <c r="X127" i="2"/>
  <c r="Y127" i="2"/>
  <c r="Z127" i="2"/>
  <c r="AA127" i="2"/>
  <c r="AB127" i="2"/>
  <c r="AC127" i="2"/>
  <c r="AD127" i="2"/>
  <c r="AE127" i="2"/>
  <c r="AF127" i="2"/>
  <c r="AG127" i="2"/>
  <c r="AH127" i="2"/>
  <c r="AI127" i="2"/>
  <c r="O128" i="2"/>
  <c r="O129" i="2"/>
  <c r="Q129" i="2"/>
  <c r="R129" i="2"/>
  <c r="V129" i="2"/>
  <c r="W129" i="2"/>
  <c r="X129" i="2"/>
  <c r="Y129" i="2"/>
  <c r="Z129" i="2"/>
  <c r="AA129" i="2"/>
  <c r="AB129" i="2"/>
  <c r="AC129" i="2"/>
  <c r="AD129" i="2"/>
  <c r="AE129" i="2"/>
  <c r="AF129" i="2"/>
  <c r="AG129" i="2"/>
  <c r="AH129" i="2"/>
  <c r="AI129" i="2"/>
  <c r="O130" i="2"/>
  <c r="O131" i="2"/>
  <c r="Q131" i="2"/>
  <c r="R131" i="2"/>
  <c r="V131" i="2"/>
  <c r="W131" i="2"/>
  <c r="X131" i="2"/>
  <c r="Y131" i="2"/>
  <c r="Z131" i="2"/>
  <c r="AA131" i="2"/>
  <c r="AB131" i="2"/>
  <c r="AC131" i="2"/>
  <c r="AD131" i="2"/>
  <c r="AE131" i="2"/>
  <c r="AF131" i="2"/>
  <c r="AG131" i="2"/>
  <c r="AH131" i="2"/>
  <c r="AI131" i="2"/>
  <c r="O132" i="2"/>
  <c r="O133" i="2"/>
  <c r="Q133" i="2"/>
  <c r="R133" i="2"/>
  <c r="V133" i="2"/>
  <c r="W133" i="2"/>
  <c r="X133" i="2"/>
  <c r="Y133" i="2"/>
  <c r="Z133" i="2"/>
  <c r="AA133" i="2"/>
  <c r="AB133" i="2"/>
  <c r="AC133" i="2"/>
  <c r="AD133" i="2"/>
  <c r="AE133" i="2"/>
  <c r="AF133" i="2"/>
  <c r="AG133" i="2"/>
  <c r="AH133" i="2"/>
  <c r="AI133" i="2"/>
  <c r="O134" i="2"/>
  <c r="O135" i="2"/>
  <c r="Q135" i="2"/>
  <c r="R135" i="2"/>
  <c r="V135" i="2"/>
  <c r="W135" i="2"/>
  <c r="X135" i="2"/>
  <c r="Y135" i="2"/>
  <c r="Z135" i="2"/>
  <c r="AA135" i="2"/>
  <c r="AB135" i="2"/>
  <c r="AC135" i="2"/>
  <c r="AD135" i="2"/>
  <c r="AE135" i="2"/>
  <c r="AF135" i="2"/>
  <c r="AG135" i="2"/>
  <c r="AH135" i="2"/>
  <c r="AI135" i="2"/>
  <c r="O136" i="2"/>
  <c r="O137" i="2"/>
  <c r="Q137" i="2"/>
  <c r="R137" i="2"/>
  <c r="V137" i="2"/>
  <c r="W137" i="2"/>
  <c r="X137" i="2"/>
  <c r="Y137" i="2"/>
  <c r="Z137" i="2"/>
  <c r="AA137" i="2"/>
  <c r="AB137" i="2"/>
  <c r="AC137" i="2"/>
  <c r="AD137" i="2"/>
  <c r="AE137" i="2"/>
  <c r="AF137" i="2"/>
  <c r="AG137" i="2"/>
  <c r="AH137" i="2"/>
  <c r="AI137" i="2"/>
  <c r="O138" i="2"/>
  <c r="P145" i="2"/>
  <c r="Q145" i="2"/>
  <c r="R145" i="2"/>
  <c r="S145" i="2"/>
  <c r="T145" i="2"/>
  <c r="U145" i="2"/>
  <c r="V145" i="2"/>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O148" i="2"/>
  <c r="P148" i="2"/>
  <c r="Q148" i="2"/>
  <c r="T148" i="2"/>
  <c r="U148" i="2"/>
  <c r="V148" i="2"/>
  <c r="W148" i="2"/>
  <c r="X148" i="2"/>
  <c r="Y148" i="2"/>
  <c r="Z148" i="2"/>
  <c r="AA148" i="2"/>
  <c r="AB148" i="2"/>
  <c r="AC148" i="2"/>
  <c r="AD148" i="2"/>
  <c r="AE148" i="2"/>
  <c r="AF148" i="2"/>
  <c r="AG148" i="2"/>
  <c r="AH148" i="2"/>
  <c r="AI148" i="2"/>
  <c r="O149" i="2"/>
  <c r="O150" i="2"/>
  <c r="P150" i="2"/>
  <c r="Q150" i="2"/>
  <c r="T150" i="2"/>
  <c r="U150" i="2"/>
  <c r="V150" i="2"/>
  <c r="W150" i="2"/>
  <c r="X150" i="2"/>
  <c r="Y150" i="2"/>
  <c r="Z150" i="2"/>
  <c r="AA150" i="2"/>
  <c r="AB150" i="2"/>
  <c r="AC150" i="2"/>
  <c r="AD150" i="2"/>
  <c r="AE150" i="2"/>
  <c r="AF150" i="2"/>
  <c r="AG150" i="2"/>
  <c r="AH150" i="2"/>
  <c r="AI150" i="2"/>
  <c r="O151" i="2"/>
  <c r="O152" i="2"/>
  <c r="P152" i="2"/>
  <c r="Q152" i="2"/>
  <c r="T152" i="2"/>
  <c r="U152" i="2"/>
  <c r="V152" i="2"/>
  <c r="W152" i="2"/>
  <c r="X152" i="2"/>
  <c r="Y152" i="2"/>
  <c r="Z152" i="2"/>
  <c r="AA152" i="2"/>
  <c r="AB152" i="2"/>
  <c r="AC152" i="2"/>
  <c r="AD152" i="2"/>
  <c r="AE152" i="2"/>
  <c r="AF152" i="2"/>
  <c r="AG152" i="2"/>
  <c r="AH152" i="2"/>
  <c r="AI152" i="2"/>
  <c r="O153" i="2"/>
  <c r="O154" i="2"/>
  <c r="P154" i="2"/>
  <c r="Q154" i="2"/>
  <c r="T154" i="2"/>
  <c r="U154" i="2"/>
  <c r="V154" i="2"/>
  <c r="W154" i="2"/>
  <c r="X154" i="2"/>
  <c r="Y154" i="2"/>
  <c r="Z154" i="2"/>
  <c r="AA154" i="2"/>
  <c r="AB154" i="2"/>
  <c r="AC154" i="2"/>
  <c r="AD154" i="2"/>
  <c r="AE154" i="2"/>
  <c r="AF154" i="2"/>
  <c r="AG154" i="2"/>
  <c r="AH154" i="2"/>
  <c r="AI154" i="2"/>
  <c r="O155" i="2"/>
  <c r="O156" i="2"/>
  <c r="P156" i="2"/>
  <c r="Q156" i="2"/>
  <c r="T156" i="2"/>
  <c r="U156" i="2"/>
  <c r="V156" i="2"/>
  <c r="W156" i="2"/>
  <c r="X156" i="2"/>
  <c r="Y156" i="2"/>
  <c r="Z156" i="2"/>
  <c r="AA156" i="2"/>
  <c r="AB156" i="2"/>
  <c r="AC156" i="2"/>
  <c r="AD156" i="2"/>
  <c r="AE156" i="2"/>
  <c r="AF156" i="2"/>
  <c r="AG156" i="2"/>
  <c r="AH156" i="2"/>
  <c r="AI156" i="2"/>
  <c r="O157" i="2"/>
  <c r="O158" i="2"/>
  <c r="P158" i="2"/>
  <c r="Q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Q760" i="2"/>
  <c r="Q762" i="2" s="1"/>
  <c r="Q764" i="2" s="1"/>
  <c r="Q766" i="2" s="1"/>
  <c r="Q768" i="2" s="1"/>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V924" i="2"/>
  <c r="V926" i="2" s="1"/>
  <c r="V928" i="2" s="1"/>
  <c r="V930" i="2" s="1"/>
  <c r="V932" i="2" s="1"/>
  <c r="V934" i="2" s="1"/>
  <c r="V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U966" i="2"/>
  <c r="U968" i="2" s="1"/>
  <c r="U970" i="2" s="1"/>
  <c r="U972" i="2" s="1"/>
  <c r="U974" i="2" s="1"/>
  <c r="U976" i="2" s="1"/>
  <c r="U978" i="2" s="1"/>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U1260" i="2"/>
  <c r="U1262" i="2" s="1"/>
  <c r="U1264" i="2" s="1"/>
  <c r="U1266" i="2" s="1"/>
  <c r="U1268" i="2" s="1"/>
  <c r="U1270" i="2" s="1"/>
  <c r="U1272" i="2" s="1"/>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S147" i="2" l="1"/>
  <c r="S146" i="2" s="1"/>
  <c r="S105" i="2"/>
  <c r="R105" i="2"/>
  <c r="S63" i="2"/>
  <c r="R63" i="2"/>
  <c r="R84" i="2"/>
  <c r="R83" i="2" s="1"/>
  <c r="R42" i="2"/>
  <c r="R41" i="2" s="1"/>
  <c r="R147" i="2"/>
  <c r="Q147" i="2"/>
  <c r="P147" i="2"/>
  <c r="T147" i="2"/>
  <c r="S126" i="2"/>
  <c r="R126" i="2"/>
  <c r="Q126" i="2"/>
  <c r="P126" i="2"/>
  <c r="P125" i="2" s="1"/>
  <c r="U126" i="2"/>
  <c r="H126" i="2" s="1"/>
  <c r="T105" i="2"/>
  <c r="Q105" i="2"/>
  <c r="P105" i="2"/>
  <c r="S104" i="2"/>
  <c r="R104" i="2"/>
  <c r="T84" i="2"/>
  <c r="S84" i="2"/>
  <c r="Q84" i="2"/>
  <c r="T63" i="2"/>
  <c r="Q63" i="2"/>
  <c r="S62" i="2"/>
  <c r="R62" i="2"/>
  <c r="T42" i="2"/>
  <c r="S42" i="2"/>
  <c r="Q42" i="2"/>
  <c r="P84" i="2"/>
  <c r="P42" i="2"/>
  <c r="P63" i="2"/>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I1724"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70"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H212" i="2"/>
  <c r="M232" i="2"/>
  <c r="I189" i="2"/>
  <c r="M194" i="2"/>
  <c r="M189" i="2" s="1"/>
  <c r="M155" i="2"/>
  <c r="M156" i="2"/>
  <c r="H147" i="2"/>
  <c r="M154" i="2"/>
  <c r="M153" i="2"/>
  <c r="M106" i="2"/>
  <c r="M111" i="2"/>
  <c r="M110" i="2"/>
  <c r="M173" i="2"/>
  <c r="M168" i="2" s="1"/>
  <c r="I105" i="2"/>
  <c r="AA44" i="2"/>
  <c r="AA46" i="2" s="1"/>
  <c r="AA48" i="2" s="1"/>
  <c r="AA50" i="2" s="1"/>
  <c r="AA52" i="2" s="1"/>
  <c r="AA54" i="2" s="1"/>
  <c r="M44" i="2"/>
  <c r="U22" i="2"/>
  <c r="V22" i="2"/>
  <c r="W22" i="2"/>
  <c r="X22" i="2"/>
  <c r="Y22" i="2"/>
  <c r="Z22" i="2"/>
  <c r="AA22" i="2"/>
  <c r="AB22" i="2"/>
  <c r="AC22" i="2"/>
  <c r="AD22" i="2"/>
  <c r="AE22" i="2"/>
  <c r="AF22" i="2"/>
  <c r="AG22" i="2"/>
  <c r="AH22" i="2"/>
  <c r="AI22" i="2"/>
  <c r="U24" i="2"/>
  <c r="V24" i="2"/>
  <c r="W24" i="2"/>
  <c r="X24" i="2"/>
  <c r="Y24" i="2"/>
  <c r="Z24" i="2"/>
  <c r="AA24" i="2"/>
  <c r="AB24" i="2"/>
  <c r="AC24" i="2"/>
  <c r="AD24" i="2"/>
  <c r="AE24" i="2"/>
  <c r="AF24" i="2"/>
  <c r="AG24" i="2"/>
  <c r="AH24" i="2"/>
  <c r="AI24" i="2"/>
  <c r="U26" i="2"/>
  <c r="V26" i="2"/>
  <c r="W26" i="2"/>
  <c r="X26" i="2"/>
  <c r="Y26" i="2"/>
  <c r="Z26" i="2"/>
  <c r="AA26" i="2"/>
  <c r="AB26" i="2"/>
  <c r="AC26" i="2"/>
  <c r="AD26" i="2"/>
  <c r="AE26" i="2"/>
  <c r="AF26" i="2"/>
  <c r="AG26" i="2"/>
  <c r="AH26" i="2"/>
  <c r="AI26" i="2"/>
  <c r="U28" i="2"/>
  <c r="V28" i="2"/>
  <c r="W28" i="2"/>
  <c r="X28" i="2"/>
  <c r="Y28" i="2"/>
  <c r="Z28" i="2"/>
  <c r="AA28" i="2"/>
  <c r="AB28" i="2"/>
  <c r="AC28" i="2"/>
  <c r="AD28" i="2"/>
  <c r="AE28" i="2"/>
  <c r="AF28" i="2"/>
  <c r="AG28" i="2"/>
  <c r="AH28" i="2"/>
  <c r="AI28" i="2"/>
  <c r="U30" i="2"/>
  <c r="V30" i="2"/>
  <c r="W30" i="2"/>
  <c r="X30" i="2"/>
  <c r="Y30" i="2"/>
  <c r="Z30" i="2"/>
  <c r="AA30" i="2"/>
  <c r="AB30" i="2"/>
  <c r="AC30" i="2"/>
  <c r="AD30" i="2"/>
  <c r="AE30" i="2"/>
  <c r="AF30" i="2"/>
  <c r="AG30" i="2"/>
  <c r="AH30" i="2"/>
  <c r="AI30" i="2"/>
  <c r="U32" i="2"/>
  <c r="V32" i="2"/>
  <c r="W32" i="2"/>
  <c r="X32" i="2"/>
  <c r="Y32" i="2"/>
  <c r="Z32" i="2"/>
  <c r="AA32" i="2"/>
  <c r="AB32" i="2"/>
  <c r="AC32" i="2"/>
  <c r="AD32" i="2"/>
  <c r="AE32" i="2"/>
  <c r="AF32" i="2"/>
  <c r="AG32" i="2"/>
  <c r="AH32" i="2"/>
  <c r="AI32" i="2"/>
  <c r="M148" i="2" l="1"/>
  <c r="S107" i="2"/>
  <c r="M114" i="2"/>
  <c r="M69" i="2"/>
  <c r="M149" i="2"/>
  <c r="R146" i="2"/>
  <c r="M133" i="2"/>
  <c r="M132" i="2"/>
  <c r="M127" i="2"/>
  <c r="M128" i="2"/>
  <c r="U125" i="2"/>
  <c r="U128" i="2" s="1"/>
  <c r="M134" i="2"/>
  <c r="M135" i="2"/>
  <c r="S125" i="2"/>
  <c r="S106" i="2"/>
  <c r="P107" i="2"/>
  <c r="M107" i="2"/>
  <c r="M113" i="2"/>
  <c r="Q107" i="2"/>
  <c r="M112" i="2"/>
  <c r="R107" i="2"/>
  <c r="H105" i="2"/>
  <c r="T107" i="2"/>
  <c r="M90" i="2"/>
  <c r="M86" i="2"/>
  <c r="S83" i="2"/>
  <c r="Q86" i="2" s="1"/>
  <c r="M91" i="2"/>
  <c r="M72" i="2"/>
  <c r="M71" i="2"/>
  <c r="M64" i="2"/>
  <c r="M65" i="2"/>
  <c r="T65" i="2"/>
  <c r="T62" i="2"/>
  <c r="I63" i="2" s="1"/>
  <c r="H63" i="2"/>
  <c r="S41" i="2"/>
  <c r="R44" i="2" s="1"/>
  <c r="I1283" i="2"/>
  <c r="H84" i="2"/>
  <c r="M50" i="2"/>
  <c r="M93" i="2"/>
  <c r="I42" i="2"/>
  <c r="M85" i="2"/>
  <c r="M92" i="2"/>
  <c r="M43" i="2"/>
  <c r="H42" i="2"/>
  <c r="M49" i="2"/>
  <c r="M51" i="2"/>
  <c r="M48" i="2"/>
  <c r="I296" i="2"/>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I1514" i="2"/>
  <c r="H317" i="2"/>
  <c r="J317" i="2" s="1"/>
  <c r="J1598" i="2"/>
  <c r="P424" i="2"/>
  <c r="H422" i="2"/>
  <c r="I422" i="2"/>
  <c r="J548" i="2"/>
  <c r="J338"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321" i="2"/>
  <c r="P407" i="2"/>
  <c r="I1073" i="2"/>
  <c r="H1493" i="2"/>
  <c r="P1495" i="2"/>
  <c r="I1493" i="2"/>
  <c r="U1600" i="2"/>
  <c r="U1602" i="2" s="1"/>
  <c r="U1604" i="2" s="1"/>
  <c r="U1606" i="2" s="1"/>
  <c r="U1608" i="2" s="1"/>
  <c r="I1598" i="2"/>
  <c r="M1599" i="2" s="1"/>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J716"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1745" i="2"/>
  <c r="H2060" i="2"/>
  <c r="P2062" i="2"/>
  <c r="P1642" i="2"/>
  <c r="H1640" i="2"/>
  <c r="P172" i="2"/>
  <c r="H170" i="2"/>
  <c r="H254" i="2"/>
  <c r="P256" i="2"/>
  <c r="I569" i="2"/>
  <c r="P867" i="2"/>
  <c r="I1052" i="2"/>
  <c r="I1178" i="2"/>
  <c r="H779" i="2"/>
  <c r="P781" i="2"/>
  <c r="I968" i="2"/>
  <c r="P1558" i="2"/>
  <c r="H1556" i="2"/>
  <c r="P1726" i="2"/>
  <c r="H1724" i="2"/>
  <c r="I1934" i="2"/>
  <c r="I2102" i="2"/>
  <c r="H296" i="2"/>
  <c r="P298" i="2"/>
  <c r="P554" i="2"/>
  <c r="H674" i="2"/>
  <c r="P676"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M68" i="2" l="1"/>
  <c r="P65" i="2"/>
  <c r="I84" i="2"/>
  <c r="M47" i="2"/>
  <c r="U65" i="2"/>
  <c r="Q65" i="2"/>
  <c r="T86" i="2"/>
  <c r="S65" i="2"/>
  <c r="S86" i="2"/>
  <c r="R65" i="2"/>
  <c r="P149" i="2"/>
  <c r="M152" i="2"/>
  <c r="Q149" i="2"/>
  <c r="S149" i="2"/>
  <c r="I147" i="2"/>
  <c r="R149" i="2"/>
  <c r="T149" i="2"/>
  <c r="U127" i="2"/>
  <c r="S128" i="2"/>
  <c r="R128" i="2"/>
  <c r="Q128" i="2"/>
  <c r="P128" i="2"/>
  <c r="I126" i="2"/>
  <c r="M131" i="2"/>
  <c r="T128" i="2"/>
  <c r="R106" i="2"/>
  <c r="Q109" i="2" s="1"/>
  <c r="H107" i="2"/>
  <c r="R86" i="2"/>
  <c r="M89" i="2"/>
  <c r="S85" i="2"/>
  <c r="P86" i="2"/>
  <c r="S64" i="2"/>
  <c r="T64" i="2"/>
  <c r="R64" i="2"/>
  <c r="T44" i="2"/>
  <c r="R43" i="2"/>
  <c r="S44" i="2"/>
  <c r="Q44" i="2"/>
  <c r="P44" i="2"/>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M1704" i="2"/>
  <c r="J1703" i="2"/>
  <c r="P995" i="2"/>
  <c r="J107" i="2"/>
  <c r="M423" i="2"/>
  <c r="J422" i="2"/>
  <c r="J1052" i="2"/>
  <c r="M1053" i="2"/>
  <c r="P239" i="2"/>
  <c r="H237" i="2"/>
  <c r="J237" i="2" s="1"/>
  <c r="I237" i="2"/>
  <c r="P762" i="2"/>
  <c r="H760" i="2"/>
  <c r="J760" i="2" s="1"/>
  <c r="I760" i="2"/>
  <c r="J170" i="2"/>
  <c r="M171" i="2"/>
  <c r="J1073" i="2"/>
  <c r="M1074" i="2"/>
  <c r="M864" i="2"/>
  <c r="J863" i="2"/>
  <c r="P344" i="2"/>
  <c r="H342" i="2"/>
  <c r="J342" i="2" s="1"/>
  <c r="I342" i="2"/>
  <c r="M1452" i="2"/>
  <c r="J1451" i="2"/>
  <c r="P531" i="2"/>
  <c r="H529" i="2"/>
  <c r="J529" i="2" s="1"/>
  <c r="I529" i="2"/>
  <c r="P2005" i="2"/>
  <c r="H2003" i="2"/>
  <c r="I2003" i="2"/>
  <c r="H1663" i="2"/>
  <c r="J1663" i="2" s="1"/>
  <c r="P1665" i="2"/>
  <c r="I1663" i="2"/>
  <c r="J1535" i="2"/>
  <c r="M1536" i="2"/>
  <c r="T1350" i="2"/>
  <c r="T1352" i="2" s="1"/>
  <c r="T1354" i="2" s="1"/>
  <c r="T1356" i="2" s="1"/>
  <c r="I1348" i="2"/>
  <c r="M1494" i="2"/>
  <c r="J1493" i="2"/>
  <c r="P930" i="2"/>
  <c r="H928" i="2"/>
  <c r="J928" i="2" s="1"/>
  <c r="I928" i="2"/>
  <c r="H1705" i="2"/>
  <c r="J1705" i="2" s="1"/>
  <c r="P1707" i="2"/>
  <c r="I1705" i="2"/>
  <c r="J1577" i="2"/>
  <c r="M1578" i="2"/>
  <c r="W321" i="2"/>
  <c r="W323" i="2" s="1"/>
  <c r="W325" i="2" s="1"/>
  <c r="W327" i="2" s="1"/>
  <c r="I31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H907" i="2"/>
  <c r="J907" i="2" s="1"/>
  <c r="P909" i="2"/>
  <c r="I907" i="2"/>
  <c r="E2" i="2"/>
  <c r="W19" i="2"/>
  <c r="X19" i="2"/>
  <c r="Y19" i="2"/>
  <c r="Z19" i="2"/>
  <c r="AA19" i="2"/>
  <c r="AB19" i="2"/>
  <c r="AC19" i="2"/>
  <c r="AD19" i="2"/>
  <c r="AE19" i="2"/>
  <c r="AF19" i="2"/>
  <c r="AG19" i="2"/>
  <c r="AH19" i="2"/>
  <c r="AI19" i="2"/>
  <c r="Q19" i="2"/>
  <c r="R19" i="2"/>
  <c r="S19" i="2"/>
  <c r="T19" i="2"/>
  <c r="U19" i="2"/>
  <c r="U67" i="2" l="1"/>
  <c r="H65" i="2"/>
  <c r="J65" i="2" s="1"/>
  <c r="R148" i="2"/>
  <c r="S151" i="2" s="1"/>
  <c r="S148" i="2"/>
  <c r="Q151" i="2" s="1"/>
  <c r="H149" i="2"/>
  <c r="T127" i="2"/>
  <c r="P127" i="2"/>
  <c r="H128" i="2"/>
  <c r="S127" i="2"/>
  <c r="S109" i="2"/>
  <c r="P109" i="2"/>
  <c r="I107" i="2"/>
  <c r="R109" i="2"/>
  <c r="T109" i="2"/>
  <c r="H86" i="2"/>
  <c r="J86" i="2" s="1"/>
  <c r="R85" i="2"/>
  <c r="R88" i="2" s="1"/>
  <c r="S67" i="2"/>
  <c r="R67" i="2"/>
  <c r="T67" i="2"/>
  <c r="P67" i="2"/>
  <c r="I65" i="2"/>
  <c r="Q67" i="2"/>
  <c r="H44" i="2"/>
  <c r="J44" i="2" s="1"/>
  <c r="S43" i="2"/>
  <c r="P46" i="2" s="1"/>
  <c r="T46" i="2"/>
  <c r="I1350" i="2"/>
  <c r="H321" i="2"/>
  <c r="J321" i="2" s="1"/>
  <c r="H1350" i="2"/>
  <c r="J1350" i="2" s="1"/>
  <c r="H1371" i="2"/>
  <c r="P1373" i="2"/>
  <c r="I137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346" i="2"/>
  <c r="H344" i="2"/>
  <c r="J344" i="2" s="1"/>
  <c r="I344" i="2"/>
  <c r="P764" i="2"/>
  <c r="H762" i="2"/>
  <c r="J762" i="2" s="1"/>
  <c r="I762" i="2"/>
  <c r="P1541" i="2"/>
  <c r="H1539" i="2"/>
  <c r="J1539" i="2" s="1"/>
  <c r="I1539" i="2"/>
  <c r="H1627" i="2"/>
  <c r="J1627" i="2" s="1"/>
  <c r="P1629" i="2"/>
  <c r="I1627" i="2"/>
  <c r="P577" i="2"/>
  <c r="H575" i="2"/>
  <c r="I575" i="2"/>
  <c r="P1205" i="2"/>
  <c r="H1203" i="2"/>
  <c r="I1203" i="2"/>
  <c r="P2108" i="2"/>
  <c r="H2106" i="2"/>
  <c r="J2106" i="2" s="1"/>
  <c r="I2106"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U130" i="2" l="1"/>
  <c r="P151" i="2"/>
  <c r="S150" i="2"/>
  <c r="T151" i="2"/>
  <c r="J149" i="2"/>
  <c r="I149" i="2"/>
  <c r="M150" i="2" s="1"/>
  <c r="M147" i="2" s="1"/>
  <c r="M141" i="2" s="1"/>
  <c r="R151" i="2"/>
  <c r="Q130" i="2"/>
  <c r="S130" i="2"/>
  <c r="R130" i="2"/>
  <c r="J128" i="2"/>
  <c r="P130" i="2"/>
  <c r="U129" i="2"/>
  <c r="I128" i="2"/>
  <c r="T130" i="2"/>
  <c r="R108" i="2"/>
  <c r="H109" i="2"/>
  <c r="J109" i="2" s="1"/>
  <c r="S108" i="2"/>
  <c r="S111" i="2" s="1"/>
  <c r="T88" i="2"/>
  <c r="S88" i="2"/>
  <c r="Q88" i="2"/>
  <c r="R87" i="2"/>
  <c r="P88" i="2"/>
  <c r="I86" i="2"/>
  <c r="H67" i="2"/>
  <c r="J67" i="2" s="1"/>
  <c r="T66" i="2"/>
  <c r="R66" i="2"/>
  <c r="S66" i="2"/>
  <c r="R46" i="2"/>
  <c r="I44" i="2"/>
  <c r="S46" i="2"/>
  <c r="Q46" i="2"/>
  <c r="W1399" i="2"/>
  <c r="AB1399" i="2"/>
  <c r="AI1399" i="2"/>
  <c r="X1399" i="2"/>
  <c r="AC1399" i="2"/>
  <c r="AE1399" i="2"/>
  <c r="V1399" i="2"/>
  <c r="Y1399" i="2"/>
  <c r="AG1399" i="2"/>
  <c r="U1399" i="2"/>
  <c r="AA1399" i="2"/>
  <c r="J678" i="2"/>
  <c r="P850" i="2"/>
  <c r="H848" i="2"/>
  <c r="J848" i="2" s="1"/>
  <c r="I848" i="2"/>
  <c r="H2108" i="2"/>
  <c r="P2110" i="2"/>
  <c r="I2108"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J1371" i="2"/>
  <c r="H829" i="2"/>
  <c r="J829" i="2" s="1"/>
  <c r="P831" i="2"/>
  <c r="I829" i="2"/>
  <c r="H1793" i="2"/>
  <c r="J1793" i="2" s="1"/>
  <c r="P1795" i="2"/>
  <c r="I1793" i="2"/>
  <c r="J1308" i="2"/>
  <c r="J888" i="2"/>
  <c r="H1438" i="2"/>
  <c r="J1438" i="2" s="1"/>
  <c r="P1440" i="2"/>
  <c r="I1438" i="2"/>
  <c r="J783" i="2"/>
  <c r="P934" i="2"/>
  <c r="H932" i="2"/>
  <c r="J932" i="2" s="1"/>
  <c r="I932" i="2"/>
  <c r="H600" i="2"/>
  <c r="J600" i="2" s="1"/>
  <c r="W601" i="2" s="1"/>
  <c r="I600" i="2"/>
  <c r="J195" i="2"/>
  <c r="H1457" i="2"/>
  <c r="P1459" i="2"/>
  <c r="I1457"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T1399" i="2"/>
  <c r="O33" i="2"/>
  <c r="O32" i="2"/>
  <c r="O31" i="2"/>
  <c r="O30" i="2"/>
  <c r="O29" i="2"/>
  <c r="O28" i="2"/>
  <c r="O27" i="2"/>
  <c r="O26" i="2"/>
  <c r="O25" i="2"/>
  <c r="O24" i="2"/>
  <c r="O23" i="2"/>
  <c r="O22" i="2"/>
  <c r="P111" i="2" l="1"/>
  <c r="Q69" i="2"/>
  <c r="S69" i="2"/>
  <c r="R150" i="2"/>
  <c r="T153" i="2" s="1"/>
  <c r="H151" i="2"/>
  <c r="J151" i="2" s="1"/>
  <c r="T129" i="2"/>
  <c r="P129" i="2"/>
  <c r="H130" i="2"/>
  <c r="J130" i="2" s="1"/>
  <c r="S129" i="2"/>
  <c r="P132" i="2" s="1"/>
  <c r="S110" i="2"/>
  <c r="I109" i="2"/>
  <c r="Q111" i="2"/>
  <c r="R111" i="2"/>
  <c r="T111" i="2"/>
  <c r="H88" i="2"/>
  <c r="J88" i="2" s="1"/>
  <c r="S87" i="2"/>
  <c r="P90" i="2" s="1"/>
  <c r="S68" i="2"/>
  <c r="I67" i="2"/>
  <c r="U69" i="2"/>
  <c r="R69" i="2"/>
  <c r="T69" i="2"/>
  <c r="P69" i="2"/>
  <c r="S45" i="2"/>
  <c r="R45" i="2"/>
  <c r="H46" i="2"/>
  <c r="J46" i="2" s="1"/>
  <c r="T2008" i="2"/>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H1984" i="2"/>
  <c r="P1986" i="2"/>
  <c r="I1984"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R132" i="2" l="1"/>
  <c r="I151" i="2"/>
  <c r="Q153" i="2"/>
  <c r="P153" i="2"/>
  <c r="S153" i="2"/>
  <c r="R153" i="2"/>
  <c r="P131" i="2"/>
  <c r="Q132" i="2"/>
  <c r="S132" i="2"/>
  <c r="I130" i="2"/>
  <c r="U132" i="2"/>
  <c r="T132" i="2"/>
  <c r="R110" i="2"/>
  <c r="Q113" i="2" s="1"/>
  <c r="H111" i="2"/>
  <c r="T90" i="2"/>
  <c r="R90" i="2"/>
  <c r="S90" i="2"/>
  <c r="Q90" i="2"/>
  <c r="I88" i="2"/>
  <c r="H69" i="2"/>
  <c r="J69" i="2" s="1"/>
  <c r="T68" i="2"/>
  <c r="R68" i="2"/>
  <c r="I46" i="2"/>
  <c r="P48" i="2"/>
  <c r="T48" i="2"/>
  <c r="R48" i="2"/>
  <c r="S48" i="2"/>
  <c r="Q48" i="2"/>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H1881" i="2"/>
  <c r="J1881" i="2" s="1"/>
  <c r="I1881" i="2"/>
  <c r="H1692" i="2"/>
  <c r="J1692" i="2" s="1"/>
  <c r="I1692" i="2"/>
  <c r="J978" i="2"/>
  <c r="M970" i="2"/>
  <c r="H1566" i="2"/>
  <c r="J1566" i="2" s="1"/>
  <c r="W1567" i="2" s="1"/>
  <c r="I1566" i="2"/>
  <c r="H1377" i="2"/>
  <c r="J1377" i="2" s="1"/>
  <c r="I1377" i="2"/>
  <c r="H369" i="2"/>
  <c r="J369" i="2" s="1"/>
  <c r="I369" i="2"/>
  <c r="J2089" i="2"/>
  <c r="J1186" i="2"/>
  <c r="J1690" i="2"/>
  <c r="H852" i="2"/>
  <c r="J852" i="2" s="1"/>
  <c r="AG853" i="2" s="1"/>
  <c r="I852" i="2"/>
  <c r="H285" i="2"/>
  <c r="I285"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H558" i="2"/>
  <c r="J558" i="2" s="1"/>
  <c r="I558" i="2"/>
  <c r="H1314" i="2"/>
  <c r="J1314" i="2" s="1"/>
  <c r="I1314" i="2"/>
  <c r="H1188" i="2"/>
  <c r="J1188" i="2" s="1"/>
  <c r="I1188" i="2"/>
  <c r="J304" i="2"/>
  <c r="J327" i="2"/>
  <c r="M319" i="2"/>
  <c r="J1249" i="2"/>
  <c r="H2091" i="2"/>
  <c r="J2091" i="2" s="1"/>
  <c r="I2091" i="2"/>
  <c r="H1860" i="2"/>
  <c r="J1860" i="2" s="1"/>
  <c r="AC1861" i="2" s="1"/>
  <c r="I1860" i="2"/>
  <c r="H453" i="2"/>
  <c r="J453" i="2" s="1"/>
  <c r="I453" i="2"/>
  <c r="H789" i="2"/>
  <c r="I789" i="2"/>
  <c r="J1543" i="2"/>
  <c r="J472" i="2"/>
  <c r="J999" i="2"/>
  <c r="M991" i="2"/>
  <c r="J388" i="2"/>
  <c r="H642" i="2"/>
  <c r="J642" i="2" s="1"/>
  <c r="AE643" i="2" s="1"/>
  <c r="I642" i="2"/>
  <c r="H390" i="2"/>
  <c r="J390" i="2" s="1"/>
  <c r="I390" i="2"/>
  <c r="H1251" i="2"/>
  <c r="J1251" i="2" s="1"/>
  <c r="I1251" i="2"/>
  <c r="J430" i="2"/>
  <c r="J451" i="2"/>
  <c r="H1797" i="2"/>
  <c r="I1797" i="2"/>
  <c r="J873" i="2"/>
  <c r="M865" i="2"/>
  <c r="H1545" i="2"/>
  <c r="J1545" i="2" s="1"/>
  <c r="I1545" i="2"/>
  <c r="J831" i="2"/>
  <c r="M823" i="2"/>
  <c r="H1671" i="2"/>
  <c r="J1671" i="2" s="1"/>
  <c r="AI1672" i="2" s="1"/>
  <c r="I1671" i="2"/>
  <c r="H474" i="2"/>
  <c r="J474" i="2" s="1"/>
  <c r="I474" i="2"/>
  <c r="H495" i="2"/>
  <c r="I49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2070" i="2"/>
  <c r="I2070"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U71" i="2" l="1"/>
  <c r="R113" i="2"/>
  <c r="T113" i="2"/>
  <c r="R152" i="2"/>
  <c r="H153" i="2"/>
  <c r="J153" i="2" s="1"/>
  <c r="S152" i="2"/>
  <c r="Q155" i="2" s="1"/>
  <c r="T131" i="2"/>
  <c r="U131" i="2"/>
  <c r="S131" i="2"/>
  <c r="P134" i="2" s="1"/>
  <c r="H132" i="2"/>
  <c r="J111" i="2"/>
  <c r="I111" i="2"/>
  <c r="S113" i="2"/>
  <c r="P113" i="2"/>
  <c r="R112" i="2"/>
  <c r="S89" i="2"/>
  <c r="R89" i="2"/>
  <c r="T92" i="2" s="1"/>
  <c r="H90" i="2"/>
  <c r="J90" i="2" s="1"/>
  <c r="I69" i="2"/>
  <c r="Q71" i="2"/>
  <c r="S71" i="2"/>
  <c r="R71" i="2"/>
  <c r="T71" i="2"/>
  <c r="P71" i="2"/>
  <c r="S47" i="2"/>
  <c r="R47" i="2"/>
  <c r="T50" i="2" s="1"/>
  <c r="H48" i="2"/>
  <c r="M760" i="2"/>
  <c r="V769" i="2"/>
  <c r="AH769" i="2"/>
  <c r="AI769" i="2"/>
  <c r="AD769" i="2"/>
  <c r="T769" i="2"/>
  <c r="P769" i="2"/>
  <c r="AA769" i="2"/>
  <c r="Z769" i="2"/>
  <c r="AG769" i="2"/>
  <c r="Q769" i="2"/>
  <c r="M739" i="2"/>
  <c r="V475" i="2"/>
  <c r="M550" i="2"/>
  <c r="AB769" i="2"/>
  <c r="Y769" i="2"/>
  <c r="AE769" i="2"/>
  <c r="X769" i="2"/>
  <c r="R769" i="2"/>
  <c r="W769" i="2"/>
  <c r="S769" i="2"/>
  <c r="M754" i="2"/>
  <c r="U769" i="2"/>
  <c r="AC769" i="2"/>
  <c r="S1567" i="2"/>
  <c r="M1852" i="2"/>
  <c r="R1483" i="2"/>
  <c r="M66" i="2"/>
  <c r="M63" i="2" s="1"/>
  <c r="M57" i="2" s="1"/>
  <c r="AG1483" i="2"/>
  <c r="AI1483" i="2"/>
  <c r="M802" i="2"/>
  <c r="AE475" i="2"/>
  <c r="U1546" i="2"/>
  <c r="M403" i="2"/>
  <c r="M67" i="2"/>
  <c r="R1546" i="2"/>
  <c r="AI1546" i="2"/>
  <c r="AD1546" i="2"/>
  <c r="M445" i="2"/>
  <c r="X1987" i="2"/>
  <c r="W475" i="2"/>
  <c r="M1264"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567" i="2"/>
  <c r="U1462" i="2"/>
  <c r="R1567" i="2"/>
  <c r="AD622" i="2"/>
  <c r="W643" i="2"/>
  <c r="M676" i="2"/>
  <c r="AI1567" i="2"/>
  <c r="P853" i="2"/>
  <c r="AC622" i="2"/>
  <c r="V1567" i="2"/>
  <c r="AG1567" i="2"/>
  <c r="T1567" i="2"/>
  <c r="AH1567" i="2"/>
  <c r="V1588" i="2"/>
  <c r="AG685" i="2"/>
  <c r="AB622" i="2"/>
  <c r="R622" i="2"/>
  <c r="M1720" i="2"/>
  <c r="W895" i="2"/>
  <c r="T895" i="2"/>
  <c r="U1819" i="2"/>
  <c r="M1573" i="2"/>
  <c r="AD1672" i="2"/>
  <c r="P622" i="2"/>
  <c r="Q622" i="2"/>
  <c r="AH1777" i="2"/>
  <c r="M907" i="2"/>
  <c r="P1588" i="2"/>
  <c r="AB1672" i="2"/>
  <c r="M424" i="2"/>
  <c r="M382" i="2"/>
  <c r="U622" i="2"/>
  <c r="M1762" i="2"/>
  <c r="AI622" i="2"/>
  <c r="S1483" i="2"/>
  <c r="M151" i="2"/>
  <c r="M1558"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P155" i="2" l="1"/>
  <c r="P50" i="2"/>
  <c r="S155" i="2"/>
  <c r="I153" i="2"/>
  <c r="T155" i="2"/>
  <c r="R155" i="2"/>
  <c r="P133" i="2"/>
  <c r="I132" i="2"/>
  <c r="J132" i="2"/>
  <c r="R134" i="2"/>
  <c r="Q134" i="2"/>
  <c r="S134" i="2"/>
  <c r="U134" i="2"/>
  <c r="T134" i="2"/>
  <c r="H113" i="2"/>
  <c r="J113" i="2" s="1"/>
  <c r="S112" i="2"/>
  <c r="I113" i="2" s="1"/>
  <c r="Q92" i="2"/>
  <c r="I90" i="2"/>
  <c r="P92" i="2"/>
  <c r="R92" i="2"/>
  <c r="S92" i="2"/>
  <c r="H71" i="2"/>
  <c r="J71" i="2" s="1"/>
  <c r="T70" i="2"/>
  <c r="R70" i="2"/>
  <c r="S73" i="2" s="1"/>
  <c r="S70" i="2"/>
  <c r="J48" i="2"/>
  <c r="I48" i="2"/>
  <c r="R50" i="2"/>
  <c r="S50" i="2"/>
  <c r="Q50" i="2"/>
  <c r="AI1903" i="2"/>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AF1231" i="2"/>
  <c r="AI1231" i="2"/>
  <c r="U1231" i="2"/>
  <c r="AD1231" i="2"/>
  <c r="Q1231" i="2"/>
  <c r="AC1231" i="2"/>
  <c r="AB1231" i="2"/>
  <c r="X1231" i="2"/>
  <c r="S1231" i="2"/>
  <c r="R1231" i="2"/>
  <c r="AG1231" i="2"/>
  <c r="AH1231" i="2"/>
  <c r="P1231" i="2"/>
  <c r="V1231" i="2"/>
  <c r="Z1231" i="2"/>
  <c r="T1231" i="2"/>
  <c r="AA1231" i="2"/>
  <c r="AE1231" i="2"/>
  <c r="M1216" i="2"/>
  <c r="Y1231" i="2"/>
  <c r="W1231"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Q73" i="2" l="1"/>
  <c r="S154" i="2"/>
  <c r="R154" i="2"/>
  <c r="T157" i="2" s="1"/>
  <c r="H155" i="2"/>
  <c r="J155" i="2" s="1"/>
  <c r="T133" i="2"/>
  <c r="U133" i="2"/>
  <c r="S133" i="2"/>
  <c r="P136" i="2" s="1"/>
  <c r="H134" i="2"/>
  <c r="Q115" i="2"/>
  <c r="S115" i="2"/>
  <c r="P115" i="2"/>
  <c r="R115" i="2"/>
  <c r="T115" i="2"/>
  <c r="S91" i="2"/>
  <c r="R91" i="2"/>
  <c r="H92" i="2"/>
  <c r="J92" i="2" s="1"/>
  <c r="S72" i="2"/>
  <c r="I71" i="2"/>
  <c r="U73" i="2"/>
  <c r="R73" i="2"/>
  <c r="T73" i="2"/>
  <c r="P73" i="2"/>
  <c r="S49" i="2"/>
  <c r="R49" i="2"/>
  <c r="H50" i="2"/>
  <c r="B5" i="12"/>
  <c r="E3" i="12"/>
  <c r="U136" i="2" l="1"/>
  <c r="Q52" i="2"/>
  <c r="I155" i="2"/>
  <c r="Q157" i="2"/>
  <c r="P157" i="2"/>
  <c r="R157" i="2"/>
  <c r="S157" i="2"/>
  <c r="P135" i="2"/>
  <c r="U135" i="2"/>
  <c r="R136" i="2"/>
  <c r="S136" i="2"/>
  <c r="I134" i="2"/>
  <c r="J134" i="2"/>
  <c r="T136" i="2"/>
  <c r="Q136" i="2"/>
  <c r="H115" i="2"/>
  <c r="R114" i="2"/>
  <c r="R117" i="2" s="1"/>
  <c r="R116" i="2" s="1"/>
  <c r="S114" i="2"/>
  <c r="I92" i="2"/>
  <c r="T94" i="2"/>
  <c r="S94" i="2"/>
  <c r="Q94" i="2"/>
  <c r="P94" i="2"/>
  <c r="R94" i="2"/>
  <c r="R72" i="2"/>
  <c r="U75" i="2" s="1"/>
  <c r="T72" i="2"/>
  <c r="H73" i="2"/>
  <c r="J73" i="2" s="1"/>
  <c r="S52" i="2"/>
  <c r="J50" i="2"/>
  <c r="I50" i="2"/>
  <c r="T52" i="2"/>
  <c r="P52" i="2"/>
  <c r="R52" i="2"/>
  <c r="Z20" i="2"/>
  <c r="AA20" i="2"/>
  <c r="AB20" i="2"/>
  <c r="AC20" i="2"/>
  <c r="AD20" i="2"/>
  <c r="AE20" i="2"/>
  <c r="AF20" i="2"/>
  <c r="AG20" i="2"/>
  <c r="AH20" i="2"/>
  <c r="AI20" i="2"/>
  <c r="R156" i="2" l="1"/>
  <c r="H157" i="2"/>
  <c r="J157" i="2" s="1"/>
  <c r="S156" i="2"/>
  <c r="T135" i="2"/>
  <c r="S135" i="2"/>
  <c r="U138" i="2" s="1"/>
  <c r="U137" i="2" s="1"/>
  <c r="H136" i="2"/>
  <c r="Q117" i="2"/>
  <c r="T117" i="2"/>
  <c r="S117" i="2"/>
  <c r="S116" i="2" s="1"/>
  <c r="I117" i="2" s="1"/>
  <c r="I115" i="2"/>
  <c r="P117" i="2"/>
  <c r="H117" i="2" s="1"/>
  <c r="J117" i="2" s="1"/>
  <c r="J115" i="2"/>
  <c r="S93" i="2"/>
  <c r="R93" i="2"/>
  <c r="R96" i="2" s="1"/>
  <c r="R95" i="2" s="1"/>
  <c r="H94" i="2"/>
  <c r="J94" i="2" s="1"/>
  <c r="T75" i="2"/>
  <c r="T74" i="2" s="1"/>
  <c r="P75" i="2"/>
  <c r="I73" i="2"/>
  <c r="Q75" i="2"/>
  <c r="S75" i="2"/>
  <c r="S74" i="2" s="1"/>
  <c r="R75" i="2"/>
  <c r="R74" i="2" s="1"/>
  <c r="H52" i="2"/>
  <c r="R51" i="2"/>
  <c r="S51" i="2"/>
  <c r="E3" i="11"/>
  <c r="B5" i="11"/>
  <c r="C5" i="11" s="1"/>
  <c r="P104" i="10"/>
  <c r="P105" i="10"/>
  <c r="H75" i="2" l="1"/>
  <c r="J75" i="2" s="1"/>
  <c r="T76" i="2" s="1"/>
  <c r="P159" i="2"/>
  <c r="S159" i="2"/>
  <c r="S158" i="2" s="1"/>
  <c r="Q159" i="2"/>
  <c r="I157" i="2"/>
  <c r="T159" i="2"/>
  <c r="R159" i="2"/>
  <c r="R158" i="2" s="1"/>
  <c r="J136" i="2"/>
  <c r="I136" i="2"/>
  <c r="S138" i="2"/>
  <c r="S137" i="2" s="1"/>
  <c r="T138" i="2"/>
  <c r="T137" i="2" s="1"/>
  <c r="R138" i="2"/>
  <c r="Q138" i="2"/>
  <c r="P138" i="2"/>
  <c r="AI118" i="2"/>
  <c r="U118" i="2"/>
  <c r="Z118" i="2"/>
  <c r="P118" i="2"/>
  <c r="T118" i="2"/>
  <c r="W118" i="2"/>
  <c r="AF118" i="2"/>
  <c r="X118" i="2"/>
  <c r="R118" i="2"/>
  <c r="AB118" i="2"/>
  <c r="S118" i="2"/>
  <c r="AG118" i="2"/>
  <c r="Y118" i="2"/>
  <c r="V118" i="2"/>
  <c r="AA118" i="2"/>
  <c r="Q118" i="2"/>
  <c r="AH118" i="2"/>
  <c r="M103" i="2"/>
  <c r="AC118" i="2"/>
  <c r="AD118" i="2"/>
  <c r="AE118" i="2"/>
  <c r="M108" i="2"/>
  <c r="M105" i="2" s="1"/>
  <c r="M99" i="2" s="1"/>
  <c r="P96" i="2"/>
  <c r="H96" i="2" s="1"/>
  <c r="Q96" i="2"/>
  <c r="I94" i="2"/>
  <c r="T96" i="2"/>
  <c r="S96" i="2"/>
  <c r="S95" i="2" s="1"/>
  <c r="I96" i="2" s="1"/>
  <c r="Z76" i="2"/>
  <c r="AG76" i="2"/>
  <c r="AB76" i="2"/>
  <c r="AA76" i="2"/>
  <c r="AE76" i="2"/>
  <c r="P76" i="2"/>
  <c r="AF76" i="2"/>
  <c r="X76" i="2"/>
  <c r="S76" i="2"/>
  <c r="AD76" i="2"/>
  <c r="U76" i="2"/>
  <c r="Q76" i="2"/>
  <c r="Y76" i="2"/>
  <c r="W76" i="2"/>
  <c r="I75" i="2"/>
  <c r="M61" i="2" s="1"/>
  <c r="AC76" i="2"/>
  <c r="AH76" i="2"/>
  <c r="AI76" i="2"/>
  <c r="V76" i="2"/>
  <c r="R76" i="2"/>
  <c r="I52" i="2"/>
  <c r="Q54" i="2"/>
  <c r="T54" i="2"/>
  <c r="J52" i="2"/>
  <c r="S54" i="2"/>
  <c r="S53" i="2" s="1"/>
  <c r="R54" i="2"/>
  <c r="R53" i="2" s="1"/>
  <c r="P54" i="2"/>
  <c r="D15" i="2"/>
  <c r="H159" i="2" l="1"/>
  <c r="J159" i="2" s="1"/>
  <c r="U160" i="2" s="1"/>
  <c r="AG160" i="2"/>
  <c r="R160" i="2"/>
  <c r="W160" i="2"/>
  <c r="AF160" i="2"/>
  <c r="AH160" i="2"/>
  <c r="AC160" i="2"/>
  <c r="AE160" i="2"/>
  <c r="V160" i="2"/>
  <c r="Z160" i="2"/>
  <c r="X160" i="2"/>
  <c r="S160" i="2"/>
  <c r="AA160" i="2"/>
  <c r="AD160" i="2"/>
  <c r="Q160" i="2"/>
  <c r="I159" i="2"/>
  <c r="M145" i="2" s="1"/>
  <c r="P137" i="2"/>
  <c r="I138" i="2" s="1"/>
  <c r="H138" i="2"/>
  <c r="J138" i="2" s="1"/>
  <c r="AE139" i="2" s="1"/>
  <c r="M87" i="2"/>
  <c r="M84" i="2" s="1"/>
  <c r="M78" i="2" s="1"/>
  <c r="J96" i="2"/>
  <c r="I54" i="2"/>
  <c r="H54" i="2"/>
  <c r="D16" i="2"/>
  <c r="D17" i="2" s="1"/>
  <c r="D18" i="2" s="1"/>
  <c r="D19" i="2" s="1"/>
  <c r="D20" i="2" s="1"/>
  <c r="D21" i="2" s="1"/>
  <c r="D22" i="2" s="1"/>
  <c r="D23" i="2" s="1"/>
  <c r="D24" i="2" s="1"/>
  <c r="D25" i="2" s="1"/>
  <c r="D26" i="2" s="1"/>
  <c r="D27" i="2" s="1"/>
  <c r="D28" i="2" s="1"/>
  <c r="D29" i="2" s="1"/>
  <c r="D30" i="2" s="1"/>
  <c r="D31" i="2" s="1"/>
  <c r="D32" i="2" s="1"/>
  <c r="D33" i="2" s="1"/>
  <c r="D34" i="2" s="1"/>
  <c r="C16" i="2"/>
  <c r="H15" i="2"/>
  <c r="J15" i="2"/>
  <c r="B16" i="2"/>
  <c r="P160" i="2" l="1"/>
  <c r="T160" i="2"/>
  <c r="AB160" i="2"/>
  <c r="Y160" i="2"/>
  <c r="AI160" i="2"/>
  <c r="Y139" i="2"/>
  <c r="R139" i="2"/>
  <c r="X139" i="2"/>
  <c r="AI139" i="2"/>
  <c r="T139" i="2"/>
  <c r="AF139" i="2"/>
  <c r="AC139" i="2"/>
  <c r="AG139" i="2"/>
  <c r="Q139" i="2"/>
  <c r="S139" i="2"/>
  <c r="P139" i="2"/>
  <c r="AB139" i="2"/>
  <c r="V139" i="2"/>
  <c r="Z139" i="2"/>
  <c r="M124" i="2"/>
  <c r="AH139" i="2"/>
  <c r="W139" i="2"/>
  <c r="AD139" i="2"/>
  <c r="U139" i="2"/>
  <c r="AA139" i="2"/>
  <c r="M129" i="2"/>
  <c r="M126" i="2" s="1"/>
  <c r="M120" i="2" s="1"/>
  <c r="AB97" i="2"/>
  <c r="AF97" i="2"/>
  <c r="M82" i="2"/>
  <c r="Q97" i="2"/>
  <c r="T97" i="2"/>
  <c r="AH97" i="2"/>
  <c r="X97" i="2"/>
  <c r="V97" i="2"/>
  <c r="W97" i="2"/>
  <c r="S97" i="2"/>
  <c r="AE97" i="2"/>
  <c r="U97" i="2"/>
  <c r="AC97" i="2"/>
  <c r="P97" i="2"/>
  <c r="Z97" i="2"/>
  <c r="AA97" i="2"/>
  <c r="AD97" i="2"/>
  <c r="AI97" i="2"/>
  <c r="AG97" i="2"/>
  <c r="Y97" i="2"/>
  <c r="R97" i="2"/>
  <c r="J54" i="2"/>
  <c r="M45" i="2"/>
  <c r="M46" i="2"/>
  <c r="B17" i="2"/>
  <c r="B18" i="2" s="1"/>
  <c r="Y20" i="2"/>
  <c r="M42" i="2" l="1"/>
  <c r="M36" i="2" s="1"/>
  <c r="Q55" i="2"/>
  <c r="AG55" i="2"/>
  <c r="Z55" i="2"/>
  <c r="AF55" i="2"/>
  <c r="AB55" i="2"/>
  <c r="R55" i="2"/>
  <c r="S55" i="2"/>
  <c r="X55" i="2"/>
  <c r="U55" i="2"/>
  <c r="AC55" i="2"/>
  <c r="T55" i="2"/>
  <c r="AD55" i="2"/>
  <c r="AE55" i="2"/>
  <c r="P55" i="2"/>
  <c r="V55" i="2"/>
  <c r="AA55" i="2"/>
  <c r="AH55" i="2"/>
  <c r="M40" i="2"/>
  <c r="W55" i="2"/>
  <c r="Y55" i="2"/>
  <c r="AI55" i="2"/>
  <c r="B19" i="2"/>
  <c r="B20" i="2" s="1"/>
  <c r="W20" i="2"/>
  <c r="X20" i="2"/>
  <c r="C17" i="2"/>
  <c r="C18" i="2" s="1"/>
  <c r="B21" i="2" l="1"/>
  <c r="C19" i="2"/>
  <c r="B22" i="2" l="1"/>
  <c r="B23" i="2" s="1"/>
  <c r="B24" i="2" s="1"/>
  <c r="B25" i="2" s="1"/>
  <c r="B26" i="2" s="1"/>
  <c r="B27" i="2" s="1"/>
  <c r="B28" i="2" s="1"/>
  <c r="B29" i="2" s="1"/>
  <c r="B30" i="2" s="1"/>
  <c r="B31" i="2" s="1"/>
  <c r="B32" i="2" s="1"/>
  <c r="B33" i="2" s="1"/>
  <c r="B34" i="2" s="1"/>
  <c r="B36" i="2" s="1"/>
  <c r="B37" i="2" s="1"/>
  <c r="B38" i="2" s="1"/>
  <c r="C20" i="2"/>
  <c r="H36" i="2" l="1"/>
  <c r="C36" i="2"/>
  <c r="C37" i="2" s="1"/>
  <c r="C38" i="2" s="1"/>
  <c r="J36"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P24" i="2"/>
  <c r="C57" i="2" l="1"/>
  <c r="H57" i="2"/>
  <c r="J57" i="2"/>
  <c r="B58" i="2"/>
  <c r="B59" i="2" s="1"/>
  <c r="D37" i="2"/>
  <c r="D38" i="2" s="1"/>
  <c r="D39" i="2" s="1"/>
  <c r="D40" i="2" s="1"/>
  <c r="D41" i="2" s="1"/>
  <c r="D42" i="2" s="1"/>
  <c r="D43" i="2" s="1"/>
  <c r="D44" i="2" s="1"/>
  <c r="D45" i="2" s="1"/>
  <c r="D46" i="2" s="1"/>
  <c r="D47" i="2" s="1"/>
  <c r="D48" i="2" s="1"/>
  <c r="D49" i="2" s="1"/>
  <c r="D50" i="2" s="1"/>
  <c r="D51" i="2" s="1"/>
  <c r="D52" i="2" s="1"/>
  <c r="D53" i="2" s="1"/>
  <c r="D54" i="2" s="1"/>
  <c r="D55" i="2" s="1"/>
  <c r="E37" i="2"/>
  <c r="B60" i="2" l="1"/>
  <c r="B61" i="2"/>
  <c r="D57" i="2"/>
  <c r="C58" i="2"/>
  <c r="C59" i="2" s="1"/>
  <c r="E61" i="2"/>
  <c r="P26" i="2"/>
  <c r="M76" i="2" l="1"/>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P28" i="2"/>
  <c r="C78" i="2" l="1"/>
  <c r="H78" i="2"/>
  <c r="J78" i="2"/>
  <c r="B79" i="2"/>
  <c r="B80" i="2" s="1"/>
  <c r="B82" i="2" l="1"/>
  <c r="B81" i="2"/>
  <c r="C79" i="2"/>
  <c r="C80" i="2" s="1"/>
  <c r="D78" i="2"/>
  <c r="E82" i="2"/>
  <c r="B83" i="2" l="1"/>
  <c r="B84" i="2" s="1"/>
  <c r="B85" i="2" s="1"/>
  <c r="B86" i="2" s="1"/>
  <c r="B87" i="2" s="1"/>
  <c r="B88" i="2" s="1"/>
  <c r="B89" i="2" s="1"/>
  <c r="B90" i="2" s="1"/>
  <c r="B91" i="2" s="1"/>
  <c r="B92" i="2" s="1"/>
  <c r="B93" i="2" s="1"/>
  <c r="B94" i="2" s="1"/>
  <c r="B95" i="2" s="1"/>
  <c r="B96" i="2" s="1"/>
  <c r="B97" i="2" s="1"/>
  <c r="B99" i="2" s="1"/>
  <c r="M97" i="2"/>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P32" i="2"/>
  <c r="B100" i="2" l="1"/>
  <c r="B101" i="2" s="1"/>
  <c r="C99" i="2"/>
  <c r="H99" i="2"/>
  <c r="J99" i="2"/>
  <c r="C100" i="2" l="1"/>
  <c r="C101" i="2" s="1"/>
  <c r="D99" i="2"/>
  <c r="E103" i="2"/>
  <c r="B103" i="2"/>
  <c r="B102" i="2"/>
  <c r="C102" i="2" l="1"/>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B121" i="2" l="1"/>
  <c r="B122" i="2" s="1"/>
  <c r="C120" i="2"/>
  <c r="H120" i="2"/>
  <c r="J120" i="2"/>
  <c r="C5" i="12"/>
  <c r="B6" i="12" s="1"/>
  <c r="C6" i="12" s="1"/>
  <c r="B7" i="12" s="1"/>
  <c r="B6" i="11"/>
  <c r="C121" i="2" l="1"/>
  <c r="C122" i="2" s="1"/>
  <c r="E124" i="2"/>
  <c r="D120" i="2"/>
  <c r="B124" i="2"/>
  <c r="B123" i="2"/>
  <c r="C6" i="11"/>
  <c r="C7" i="12"/>
  <c r="B8" i="12" s="1"/>
  <c r="B125" i="2" l="1"/>
  <c r="B126" i="2" s="1"/>
  <c r="B127" i="2" s="1"/>
  <c r="B128" i="2" s="1"/>
  <c r="B129" i="2" s="1"/>
  <c r="B130" i="2" s="1"/>
  <c r="B131" i="2" s="1"/>
  <c r="B132" i="2" s="1"/>
  <c r="B133" i="2" s="1"/>
  <c r="B134" i="2" s="1"/>
  <c r="B135" i="2" s="1"/>
  <c r="B136" i="2" s="1"/>
  <c r="B137" i="2" s="1"/>
  <c r="B138" i="2" s="1"/>
  <c r="B139" i="2" s="1"/>
  <c r="B141" i="2" s="1"/>
  <c r="M139" i="2"/>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B146" i="2"/>
  <c r="B147" i="2" s="1"/>
  <c r="B148" i="2" s="1"/>
  <c r="B149" i="2" s="1"/>
  <c r="B150" i="2" s="1"/>
  <c r="B151" i="2" s="1"/>
  <c r="B152" i="2" s="1"/>
  <c r="B153" i="2" s="1"/>
  <c r="B154" i="2" s="1"/>
  <c r="B155" i="2" s="1"/>
  <c r="B156" i="2" s="1"/>
  <c r="B157" i="2" s="1"/>
  <c r="B158" i="2" s="1"/>
  <c r="B159" i="2" s="1"/>
  <c r="B160" i="2" s="1"/>
  <c r="B162" i="2" s="1"/>
  <c r="M160" i="2"/>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C205" i="2"/>
  <c r="C206" i="2" s="1"/>
  <c r="C207" i="2" s="1"/>
  <c r="D204" i="2"/>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6" i="2"/>
  <c r="M223" i="2" s="1"/>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B229" i="2"/>
  <c r="E229" i="2"/>
  <c r="D225" i="2"/>
  <c r="C226" i="2"/>
  <c r="C227" i="2" s="1"/>
  <c r="C229" i="2" l="1"/>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s="1"/>
  <c r="B2076" i="2" s="1"/>
  <c r="D2073" i="2" l="1"/>
  <c r="E2077" i="2"/>
  <c r="B2077" i="2"/>
  <c r="M2076" i="2"/>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B10" i="11" l="1"/>
  <c r="L9" i="11"/>
  <c r="G9" i="11"/>
  <c r="F9" i="11"/>
  <c r="H9" i="11"/>
  <c r="I9" i="11"/>
  <c r="G9" i="12"/>
  <c r="B10" i="12"/>
  <c r="I9" i="12"/>
  <c r="F9" i="12"/>
  <c r="H9" i="12"/>
  <c r="D10" i="12" l="1"/>
  <c r="C10" i="12"/>
  <c r="C10" i="11"/>
  <c r="D10" i="11"/>
  <c r="G10" i="11" l="1"/>
  <c r="L10" i="11"/>
  <c r="I10" i="11"/>
  <c r="F10" i="11"/>
  <c r="H10" i="11"/>
  <c r="G10" i="12"/>
  <c r="F10" i="12"/>
  <c r="I10" i="12"/>
  <c r="H10" i="12"/>
  <c r="B11" i="11"/>
  <c r="B11" i="12"/>
  <c r="C11" i="12" l="1"/>
  <c r="D11" i="12"/>
  <c r="D11" i="11"/>
  <c r="C11" i="11"/>
  <c r="L11" i="11" l="1"/>
  <c r="I11" i="11"/>
  <c r="F11" i="11"/>
  <c r="G11" i="11"/>
  <c r="H11" i="11"/>
  <c r="H11" i="12"/>
  <c r="I11" i="12"/>
  <c r="G11" i="12"/>
  <c r="F11" i="12"/>
  <c r="B12" i="11"/>
  <c r="B12" i="12"/>
  <c r="C12" i="11" l="1"/>
  <c r="D12" i="11"/>
  <c r="D12" i="12"/>
  <c r="C12" i="12"/>
  <c r="I12" i="11" l="1"/>
  <c r="H12" i="11"/>
  <c r="F12" i="11"/>
  <c r="L12" i="11"/>
  <c r="G12" i="11"/>
  <c r="G12" i="12"/>
  <c r="F12" i="12"/>
  <c r="H12" i="12"/>
  <c r="I12" i="12"/>
  <c r="B13" i="11"/>
  <c r="B13" i="12"/>
  <c r="C13" i="12" l="1"/>
  <c r="D13" i="12"/>
  <c r="C13" i="11"/>
  <c r="D13" i="11"/>
  <c r="E13" i="11" l="1"/>
  <c r="I13" i="12"/>
  <c r="H13" i="12"/>
  <c r="G13" i="12"/>
  <c r="F13" i="12"/>
  <c r="E13" i="12"/>
  <c r="L13" i="11"/>
  <c r="H13" i="11"/>
  <c r="G13" i="11"/>
  <c r="F13" i="11"/>
  <c r="I13" i="11"/>
  <c r="B14" i="12"/>
  <c r="B14" i="11"/>
  <c r="C14" i="11" l="1"/>
  <c r="D14" i="11"/>
  <c r="D14" i="12"/>
  <c r="C14" i="12"/>
  <c r="L14" i="11" l="1"/>
  <c r="G14" i="11"/>
  <c r="I14" i="11"/>
  <c r="F14" i="11"/>
  <c r="H14" i="11"/>
  <c r="G14" i="12"/>
  <c r="F14" i="12"/>
  <c r="H14" i="12"/>
  <c r="I14" i="12"/>
  <c r="B15" i="11"/>
  <c r="D15" i="11" s="1"/>
  <c r="B15" i="12"/>
  <c r="C15" i="12" s="1"/>
  <c r="H15" i="12" l="1"/>
  <c r="G15" i="12"/>
  <c r="I15" i="12"/>
  <c r="F15" i="12"/>
  <c r="C15" i="11"/>
  <c r="D15" i="12"/>
  <c r="B16" i="12"/>
  <c r="D16" i="12" s="1"/>
  <c r="B16" i="11" l="1"/>
  <c r="G15" i="11"/>
  <c r="I15" i="11"/>
  <c r="L15" i="11"/>
  <c r="H15" i="11"/>
  <c r="F15" i="11"/>
  <c r="C16" i="12"/>
  <c r="B17" i="12" l="1"/>
  <c r="F16" i="12"/>
  <c r="H16" i="12"/>
  <c r="G16" i="12"/>
  <c r="I16" i="12"/>
  <c r="E16" i="12"/>
  <c r="D16" i="11"/>
  <c r="C16" i="11"/>
  <c r="C17" i="12"/>
  <c r="D17" i="12"/>
  <c r="B18" i="12" l="1"/>
  <c r="F19" i="12" s="1"/>
  <c r="F17" i="12"/>
  <c r="H17" i="12"/>
  <c r="E17" i="12"/>
  <c r="I17" i="12"/>
  <c r="B17" i="11"/>
  <c r="E16" i="11"/>
  <c r="I16" i="11"/>
  <c r="F16" i="11"/>
  <c r="L16" i="11"/>
  <c r="G16" i="11"/>
  <c r="H16" i="11"/>
  <c r="C18" i="12" l="1"/>
  <c r="I18" i="12" s="1"/>
  <c r="I19" i="12"/>
  <c r="D18" i="12"/>
  <c r="G19" i="12"/>
  <c r="H19" i="12"/>
  <c r="C17" i="11"/>
  <c r="D17" i="11"/>
  <c r="B19" i="12"/>
  <c r="H20" i="12" s="1"/>
  <c r="F18" i="12"/>
  <c r="G18" i="12"/>
  <c r="H18" i="12"/>
  <c r="G17" i="12"/>
  <c r="D19" i="12" l="1"/>
  <c r="E19" i="12" s="1"/>
  <c r="I20" i="12"/>
  <c r="C19" i="12"/>
  <c r="B20" i="12" s="1"/>
  <c r="E21" i="12" s="1"/>
  <c r="B18" i="11"/>
  <c r="F17" i="11"/>
  <c r="L17" i="11"/>
  <c r="H17" i="11"/>
  <c r="E17" i="11"/>
  <c r="G17" i="11"/>
  <c r="I17" i="11"/>
  <c r="G20" i="12"/>
  <c r="F20" i="12"/>
  <c r="E20" i="12"/>
  <c r="G21" i="12" l="1"/>
  <c r="I21" i="12"/>
  <c r="D20" i="12"/>
  <c r="C20" i="12"/>
  <c r="B21" i="12" s="1"/>
  <c r="C21" i="12" s="1"/>
  <c r="B22" i="12" s="1"/>
  <c r="E23" i="12" s="1"/>
  <c r="H21" i="12"/>
  <c r="F21" i="12"/>
  <c r="F19" i="11"/>
  <c r="E19" i="11"/>
  <c r="H19" i="11"/>
  <c r="I19" i="11"/>
  <c r="C18" i="11"/>
  <c r="D18" i="11"/>
  <c r="L19" i="11"/>
  <c r="G19" i="11"/>
  <c r="D22" i="12" l="1"/>
  <c r="C22" i="12"/>
  <c r="B23" i="12" s="1"/>
  <c r="D23" i="12" s="1"/>
  <c r="G22" i="12"/>
  <c r="E22" i="12"/>
  <c r="I22" i="12"/>
  <c r="D21" i="12"/>
  <c r="F22" i="12"/>
  <c r="F23" i="12"/>
  <c r="I23" i="12"/>
  <c r="H22" i="12"/>
  <c r="H23" i="12"/>
  <c r="G23" i="12"/>
  <c r="B19" i="11"/>
  <c r="G18" i="11"/>
  <c r="F18" i="11"/>
  <c r="H18" i="11"/>
  <c r="L18" i="11"/>
  <c r="I18" i="11"/>
  <c r="F24" i="12" l="1"/>
  <c r="H24" i="12"/>
  <c r="G24" i="12"/>
  <c r="C23" i="12"/>
  <c r="B24" i="12" s="1"/>
  <c r="H25" i="12" s="1"/>
  <c r="I24" i="12"/>
  <c r="E24" i="12"/>
  <c r="D19" i="11"/>
  <c r="F20" i="11"/>
  <c r="L20" i="11"/>
  <c r="G20" i="11"/>
  <c r="E20" i="11"/>
  <c r="C19" i="11"/>
  <c r="I20" i="11"/>
  <c r="H20" i="11"/>
  <c r="I25" i="12" l="1"/>
  <c r="G25" i="12"/>
  <c r="E25" i="12"/>
  <c r="C24" i="12"/>
  <c r="B25" i="12" s="1"/>
  <c r="G26" i="12" s="1"/>
  <c r="F25" i="12"/>
  <c r="D24" i="12"/>
  <c r="B20" i="11"/>
  <c r="I26" i="12" l="1"/>
  <c r="D25" i="12"/>
  <c r="C25" i="12"/>
  <c r="B26" i="12" s="1"/>
  <c r="C26" i="12" s="1"/>
  <c r="B27" i="12" s="1"/>
  <c r="H26" i="12"/>
  <c r="F26" i="12"/>
  <c r="C20" i="11"/>
  <c r="G21" i="11"/>
  <c r="E21" i="11"/>
  <c r="D20" i="11"/>
  <c r="L21" i="11"/>
  <c r="F21" i="11"/>
  <c r="H21" i="11"/>
  <c r="I21" i="11"/>
  <c r="F27" i="12" l="1"/>
  <c r="I27" i="12"/>
  <c r="H27" i="12"/>
  <c r="G27" i="12"/>
  <c r="D26" i="12"/>
  <c r="E26" i="12" s="1"/>
  <c r="B21" i="11"/>
  <c r="C27" i="12"/>
  <c r="B28" i="12" s="1"/>
  <c r="D27" i="12"/>
  <c r="E27" i="12" s="1"/>
  <c r="G28" i="12"/>
  <c r="H28" i="12"/>
  <c r="F28" i="12"/>
  <c r="I28" i="12"/>
  <c r="C21" i="11" l="1"/>
  <c r="L22" i="11"/>
  <c r="G22" i="11"/>
  <c r="I22" i="11"/>
  <c r="E22" i="11"/>
  <c r="F22" i="11"/>
  <c r="H22" i="11"/>
  <c r="D21" i="11"/>
  <c r="C28" i="12"/>
  <c r="B29" i="12" s="1"/>
  <c r="D28" i="12"/>
  <c r="E28" i="12" s="1"/>
  <c r="G29" i="12"/>
  <c r="H29" i="12"/>
  <c r="I29" i="12"/>
  <c r="F29" i="12"/>
  <c r="B22" i="11" l="1"/>
  <c r="C29" i="12"/>
  <c r="B30" i="12" s="1"/>
  <c r="D29" i="12"/>
  <c r="E29" i="12" s="1"/>
  <c r="G30" i="12"/>
  <c r="H30" i="12"/>
  <c r="I30" i="12"/>
  <c r="F30" i="12"/>
  <c r="G23" i="11" l="1"/>
  <c r="H23" i="11"/>
  <c r="C22" i="11"/>
  <c r="B23" i="11" s="1"/>
  <c r="E23" i="11"/>
  <c r="I23" i="11"/>
  <c r="D22" i="11"/>
  <c r="L23" i="11"/>
  <c r="F23" i="11"/>
  <c r="C30" i="12"/>
  <c r="B31" i="12" s="1"/>
  <c r="D30" i="12"/>
  <c r="E30" i="12" s="1"/>
  <c r="G31" i="12"/>
  <c r="F31" i="12"/>
  <c r="H31" i="12"/>
  <c r="I31" i="12"/>
  <c r="E24" i="11" l="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C32" i="12"/>
  <c r="B33" i="12" s="1"/>
  <c r="D32" i="12"/>
  <c r="E32" i="12" s="1"/>
  <c r="G33" i="12"/>
  <c r="H33" i="12"/>
  <c r="F33" i="12"/>
  <c r="I33" i="12"/>
  <c r="I26" i="11" l="1"/>
  <c r="G26" i="11"/>
  <c r="C25" i="11"/>
  <c r="B26" i="11" s="1"/>
  <c r="D25" i="11"/>
  <c r="F26" i="11"/>
  <c r="L26" i="11"/>
  <c r="H26" i="11"/>
  <c r="C33" i="12"/>
  <c r="B34" i="12" s="1"/>
  <c r="D33" i="12"/>
  <c r="E33" i="12" s="1"/>
  <c r="G34" i="12"/>
  <c r="F34" i="12"/>
  <c r="H34" i="12"/>
  <c r="I34" i="12"/>
  <c r="H27" i="11" l="1"/>
  <c r="I27" i="11"/>
  <c r="F27" i="11"/>
  <c r="D26" i="11"/>
  <c r="E26" i="11" s="1"/>
  <c r="L27" i="11"/>
  <c r="C26" i="11"/>
  <c r="B27" i="11" s="1"/>
  <c r="G27" i="11"/>
  <c r="C34" i="12"/>
  <c r="B35" i="12" s="1"/>
  <c r="D34" i="12"/>
  <c r="E34" i="12" s="1"/>
  <c r="G35" i="12"/>
  <c r="I35" i="12"/>
  <c r="F35" i="12"/>
  <c r="H35" i="12"/>
  <c r="G28" i="11" l="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C36" i="12"/>
  <c r="B37" i="12" s="1"/>
  <c r="D36" i="12"/>
  <c r="E36" i="12" s="1"/>
  <c r="G37" i="12"/>
  <c r="I37" i="12"/>
  <c r="F37" i="12"/>
  <c r="H37" i="12"/>
  <c r="L30" i="11" l="1"/>
  <c r="G30" i="11"/>
  <c r="H30" i="11"/>
  <c r="F30" i="11"/>
  <c r="I30" i="11"/>
  <c r="D29" i="11"/>
  <c r="E29" i="11" s="1"/>
  <c r="C29" i="11"/>
  <c r="B30" i="11" s="1"/>
  <c r="C37" i="12"/>
  <c r="B38" i="12" s="1"/>
  <c r="D37" i="12"/>
  <c r="E37" i="12" s="1"/>
  <c r="G38" i="12"/>
  <c r="F38" i="12"/>
  <c r="H38" i="12"/>
  <c r="I38" i="12"/>
  <c r="I31" i="11" l="1"/>
  <c r="F31" i="11"/>
  <c r="H31" i="11"/>
  <c r="L31" i="11"/>
  <c r="D30" i="11"/>
  <c r="E30" i="11" s="1"/>
  <c r="G31" i="11"/>
  <c r="C30" i="11"/>
  <c r="B31" i="11" s="1"/>
  <c r="C38" i="12"/>
  <c r="B39" i="12" s="1"/>
  <c r="D38" i="12"/>
  <c r="E38" i="12" s="1"/>
  <c r="G39" i="12"/>
  <c r="I39" i="12"/>
  <c r="F39" i="12"/>
  <c r="H39" i="12"/>
  <c r="D31" i="11" l="1"/>
  <c r="E31" i="11" s="1"/>
  <c r="H32" i="11"/>
  <c r="C31" i="11"/>
  <c r="B32" i="11" s="1"/>
  <c r="L32" i="11"/>
  <c r="I32" i="11"/>
  <c r="G32" i="11"/>
  <c r="F32" i="11"/>
  <c r="C39" i="12"/>
  <c r="B40" i="12" s="1"/>
  <c r="D39" i="12"/>
  <c r="E39" i="12" s="1"/>
  <c r="G40" i="12"/>
  <c r="H40" i="12"/>
  <c r="F40" i="12"/>
  <c r="I40" i="12"/>
  <c r="I33" i="11" l="1"/>
  <c r="F33" i="11"/>
  <c r="L33" i="11"/>
  <c r="G33" i="11"/>
  <c r="C32" i="11"/>
  <c r="B33" i="11" s="1"/>
  <c r="H33" i="11"/>
  <c r="D32" i="11"/>
  <c r="E32" i="11" s="1"/>
  <c r="C40" i="12"/>
  <c r="B41" i="12" s="1"/>
  <c r="D40" i="12"/>
  <c r="E40" i="12" s="1"/>
  <c r="G41" i="12"/>
  <c r="H41" i="12"/>
  <c r="I41" i="12"/>
  <c r="F41" i="12"/>
  <c r="C33" i="11" l="1"/>
  <c r="B34" i="11" s="1"/>
  <c r="D33" i="11"/>
  <c r="E33" i="11" s="1"/>
  <c r="G34" i="11"/>
  <c r="L34" i="11"/>
  <c r="H34" i="11"/>
  <c r="F34" i="11"/>
  <c r="I34" i="11"/>
  <c r="C41" i="12"/>
  <c r="B42" i="12" s="1"/>
  <c r="D41" i="12"/>
  <c r="E41" i="12" s="1"/>
  <c r="G42" i="12"/>
  <c r="I42" i="12"/>
  <c r="F42" i="12"/>
  <c r="H42" i="12"/>
  <c r="H35" i="11" l="1"/>
  <c r="I35" i="11"/>
  <c r="D34" i="11"/>
  <c r="E34" i="11" s="1"/>
  <c r="G35" i="11"/>
  <c r="F35" i="11"/>
  <c r="C34" i="11"/>
  <c r="B35" i="11" s="1"/>
  <c r="L35" i="11"/>
  <c r="C42" i="12"/>
  <c r="B43" i="12" s="1"/>
  <c r="D42" i="12"/>
  <c r="E42" i="12" s="1"/>
  <c r="G43" i="12"/>
  <c r="H43" i="12"/>
  <c r="F43" i="12"/>
  <c r="I43" i="12"/>
  <c r="C35" i="11" l="1"/>
  <c r="B36" i="11" s="1"/>
  <c r="F36" i="11"/>
  <c r="D35" i="11"/>
  <c r="E35" i="11" s="1"/>
  <c r="G36" i="11"/>
  <c r="L36" i="11"/>
  <c r="H36" i="11"/>
  <c r="I36" i="11"/>
  <c r="C43" i="12"/>
  <c r="B44" i="12" s="1"/>
  <c r="D43" i="12"/>
  <c r="E43" i="12" s="1"/>
  <c r="G44" i="12"/>
  <c r="I44" i="12"/>
  <c r="F44" i="12"/>
  <c r="H44" i="12"/>
  <c r="F37" i="11" l="1"/>
  <c r="H37" i="11"/>
  <c r="I37" i="11"/>
  <c r="C36" i="11"/>
  <c r="B37" i="11" s="1"/>
  <c r="L37" i="11"/>
  <c r="G37" i="11"/>
  <c r="D36" i="11"/>
  <c r="E36" i="11" s="1"/>
  <c r="C44" i="12"/>
  <c r="B45" i="12" s="1"/>
  <c r="D44" i="12"/>
  <c r="E44" i="12" s="1"/>
  <c r="G45" i="12"/>
  <c r="H45" i="12"/>
  <c r="F45" i="12"/>
  <c r="I45" i="12"/>
  <c r="D37" i="11" l="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C46" i="12"/>
  <c r="B47" i="12" s="1"/>
  <c r="D46" i="12"/>
  <c r="E46" i="12" s="1"/>
  <c r="G47" i="12"/>
  <c r="I47" i="12"/>
  <c r="F47" i="12"/>
  <c r="H47" i="12"/>
  <c r="H40" i="11" l="1"/>
  <c r="I40" i="11"/>
  <c r="G40" i="11"/>
  <c r="F40" i="11"/>
  <c r="D39" i="11"/>
  <c r="E39" i="11" s="1"/>
  <c r="L40" i="11"/>
  <c r="C39" i="11"/>
  <c r="B40" i="11" s="1"/>
  <c r="C47" i="12"/>
  <c r="B48" i="12" s="1"/>
  <c r="D47" i="12"/>
  <c r="E47" i="12" s="1"/>
  <c r="G48" i="12"/>
  <c r="I48" i="12"/>
  <c r="F48" i="12"/>
  <c r="H48" i="12"/>
  <c r="G41" i="11" l="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C49" i="12"/>
  <c r="B50" i="12" s="1"/>
  <c r="D49" i="12"/>
  <c r="E49" i="12" s="1"/>
  <c r="G50" i="12"/>
  <c r="I50" i="12"/>
  <c r="H50" i="12"/>
  <c r="F50" i="12"/>
  <c r="F43" i="11" l="1"/>
  <c r="H43" i="11"/>
  <c r="C42" i="11"/>
  <c r="B43" i="11" s="1"/>
  <c r="I43" i="11"/>
  <c r="G43" i="11"/>
  <c r="D42" i="11"/>
  <c r="E42" i="11" s="1"/>
  <c r="L43" i="11"/>
  <c r="C50" i="12"/>
  <c r="B51" i="12" s="1"/>
  <c r="D50" i="12"/>
  <c r="E50" i="12" s="1"/>
  <c r="E51" i="12"/>
  <c r="G51" i="12"/>
  <c r="F51" i="12"/>
  <c r="I51" i="12"/>
  <c r="H51" i="12"/>
  <c r="C43" i="11" l="1"/>
  <c r="B44" i="11" s="1"/>
  <c r="L44" i="11"/>
  <c r="I44" i="11"/>
  <c r="G44" i="11"/>
  <c r="D43" i="11"/>
  <c r="E43" i="11" s="1"/>
  <c r="F44" i="11"/>
  <c r="H44" i="11"/>
  <c r="C51" i="12"/>
  <c r="B52" i="12" s="1"/>
  <c r="D51" i="12"/>
  <c r="G52" i="12"/>
  <c r="F52" i="12"/>
  <c r="H52" i="12"/>
  <c r="I52" i="12"/>
  <c r="L45" i="11" l="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C53" i="12"/>
  <c r="B54" i="12" s="1"/>
  <c r="D53" i="12"/>
  <c r="E53" i="12" s="1"/>
  <c r="G54" i="12"/>
  <c r="H54" i="12"/>
  <c r="I54" i="12"/>
  <c r="F54" i="12"/>
  <c r="L47" i="11" l="1"/>
  <c r="I47" i="11"/>
  <c r="G47" i="11"/>
  <c r="F47" i="11"/>
  <c r="C46" i="11"/>
  <c r="B47" i="11" s="1"/>
  <c r="H47" i="11"/>
  <c r="D46" i="11"/>
  <c r="E46" i="11" s="1"/>
  <c r="C54" i="12"/>
  <c r="B55" i="12" s="1"/>
  <c r="D54" i="12"/>
  <c r="E54" i="12" s="1"/>
  <c r="G55" i="12"/>
  <c r="I55" i="12"/>
  <c r="H55" i="12"/>
  <c r="F55" i="12"/>
  <c r="D47" i="11" l="1"/>
  <c r="E47" i="11" s="1"/>
  <c r="C47" i="11"/>
  <c r="B48" i="11" s="1"/>
  <c r="F48" i="11"/>
  <c r="G48" i="11"/>
  <c r="H48" i="11"/>
  <c r="I48" i="11"/>
  <c r="L48" i="11"/>
  <c r="C55" i="12"/>
  <c r="B56" i="12" s="1"/>
  <c r="D55" i="12"/>
  <c r="E55" i="12" s="1"/>
  <c r="G56" i="12"/>
  <c r="I56" i="12"/>
  <c r="H56" i="12"/>
  <c r="F56" i="12"/>
  <c r="C48" i="11" l="1"/>
  <c r="B49" i="11" s="1"/>
  <c r="D48" i="11"/>
  <c r="E48" i="11" s="1"/>
  <c r="G49" i="11"/>
  <c r="L49" i="11"/>
  <c r="H49" i="11"/>
  <c r="F49" i="11"/>
  <c r="I49" i="11"/>
  <c r="C56" i="12"/>
  <c r="B57" i="12" s="1"/>
  <c r="D56" i="12"/>
  <c r="E56" i="12" s="1"/>
  <c r="G57" i="12"/>
  <c r="F57" i="12"/>
  <c r="H57" i="12"/>
  <c r="I57" i="12"/>
  <c r="C49" i="11" l="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C58" i="12"/>
  <c r="B59" i="12" s="1"/>
  <c r="D58" i="12"/>
  <c r="E58" i="12" s="1"/>
  <c r="G59" i="12"/>
  <c r="F59" i="12"/>
  <c r="I59" i="12"/>
  <c r="H59" i="12"/>
  <c r="F52" i="11" l="1"/>
  <c r="I52" i="11"/>
  <c r="H52" i="11"/>
  <c r="L52" i="11"/>
  <c r="C51" i="11"/>
  <c r="B52" i="11" s="1"/>
  <c r="D51" i="11"/>
  <c r="E51" i="11" s="1"/>
  <c r="G52" i="11"/>
  <c r="C59" i="12"/>
  <c r="B60" i="12" s="1"/>
  <c r="D59" i="12"/>
  <c r="E59" i="12" s="1"/>
  <c r="G60" i="12"/>
  <c r="I60" i="12"/>
  <c r="F60" i="12"/>
  <c r="H60" i="12"/>
  <c r="C52" i="11" l="1"/>
  <c r="B53" i="11" s="1"/>
  <c r="H53" i="11"/>
  <c r="D52" i="11"/>
  <c r="E52" i="11" s="1"/>
  <c r="G53" i="11"/>
  <c r="I53" i="11"/>
  <c r="F53" i="11"/>
  <c r="L53" i="11"/>
  <c r="C60" i="12"/>
  <c r="B61" i="12" s="1"/>
  <c r="D60" i="12"/>
  <c r="E60" i="12" s="1"/>
  <c r="G61" i="12"/>
  <c r="I61" i="12"/>
  <c r="F61" i="12"/>
  <c r="H61" i="12"/>
  <c r="G54" i="11" l="1"/>
  <c r="L54" i="11"/>
  <c r="C53" i="11"/>
  <c r="B54" i="11" s="1"/>
  <c r="I54" i="11"/>
  <c r="H54" i="11"/>
  <c r="F54" i="11"/>
  <c r="D53" i="11"/>
  <c r="E53" i="11" s="1"/>
  <c r="C61" i="12"/>
  <c r="B62" i="12" s="1"/>
  <c r="D61" i="12"/>
  <c r="E61" i="12" s="1"/>
  <c r="G62" i="12"/>
  <c r="I62" i="12"/>
  <c r="F62" i="12"/>
  <c r="H62" i="12"/>
  <c r="H55" i="11" l="1"/>
  <c r="D54" i="11"/>
  <c r="E54" i="11" s="1"/>
  <c r="C54" i="11"/>
  <c r="B55" i="11" s="1"/>
  <c r="L55" i="11"/>
  <c r="F55" i="11"/>
  <c r="G55" i="11"/>
  <c r="I55" i="11"/>
  <c r="C62" i="12"/>
  <c r="B63" i="12" s="1"/>
  <c r="D62" i="12"/>
  <c r="E62" i="12" s="1"/>
  <c r="G63" i="12"/>
  <c r="I63" i="12"/>
  <c r="H63" i="12"/>
  <c r="F63" i="12"/>
  <c r="G56" i="11" l="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C64" i="12"/>
  <c r="B65" i="12" s="1"/>
  <c r="D64" i="12"/>
  <c r="E64" i="12" s="1"/>
  <c r="G65" i="12"/>
  <c r="I65" i="12"/>
  <c r="H65" i="12"/>
  <c r="F65" i="12"/>
  <c r="G58" i="11" l="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C66" i="12"/>
  <c r="B67" i="12" s="1"/>
  <c r="D66" i="12"/>
  <c r="G67" i="12"/>
  <c r="I67" i="12"/>
  <c r="H67" i="12"/>
  <c r="F67" i="12"/>
  <c r="F60" i="11" l="1"/>
  <c r="C59" i="11"/>
  <c r="B60" i="11" s="1"/>
  <c r="D59" i="11"/>
  <c r="E59" i="11" s="1"/>
  <c r="L60" i="11"/>
  <c r="I60" i="11"/>
  <c r="G60" i="11"/>
  <c r="H60" i="11"/>
  <c r="C67" i="12"/>
  <c r="B68" i="12" s="1"/>
  <c r="D67" i="12"/>
  <c r="E67" i="12" s="1"/>
  <c r="G68" i="12" a="1"/>
  <c r="G68" i="12" s="1"/>
  <c r="F68" i="12"/>
  <c r="I68" i="12"/>
  <c r="H68" i="12"/>
  <c r="G61" i="11" l="1"/>
  <c r="L61" i="11"/>
  <c r="H61" i="11"/>
  <c r="I61" i="11"/>
  <c r="C60" i="11"/>
  <c r="B61" i="11" s="1"/>
  <c r="F61" i="11"/>
  <c r="D60" i="11"/>
  <c r="E60" i="11" s="1"/>
  <c r="C68" i="12"/>
  <c r="D68" i="12"/>
  <c r="E68" i="12" s="1"/>
  <c r="E14" i="12" l="1"/>
  <c r="E15" i="12"/>
  <c r="E18" i="12"/>
  <c r="I62" i="11"/>
  <c r="D61" i="11"/>
  <c r="E61" i="11" s="1"/>
  <c r="F62" i="11"/>
  <c r="H62" i="11"/>
  <c r="C61" i="11"/>
  <c r="B62" i="11" s="1"/>
  <c r="G62" i="11"/>
  <c r="L62" i="11"/>
  <c r="E11" i="12"/>
  <c r="E12" i="12"/>
  <c r="E9" i="12"/>
  <c r="E10" i="12"/>
  <c r="L63" i="11" l="1"/>
  <c r="D62" i="11"/>
  <c r="E62" i="11" s="1"/>
  <c r="G63" i="11"/>
  <c r="F63" i="11"/>
  <c r="C62" i="11"/>
  <c r="B63" i="11" s="1"/>
  <c r="H63" i="11"/>
  <c r="I63" i="11"/>
  <c r="C63" i="11" l="1"/>
  <c r="B64" i="11" s="1"/>
  <c r="L64" i="11"/>
  <c r="H64" i="11"/>
  <c r="I64" i="11"/>
  <c r="G64" i="11"/>
  <c r="D63" i="11"/>
  <c r="E63" i="11" s="1"/>
  <c r="F64" i="11"/>
  <c r="D64" i="11" l="1"/>
  <c r="E64" i="11" s="1"/>
  <c r="G65" i="11"/>
  <c r="H65" i="11"/>
  <c r="F65" i="11"/>
  <c r="L65" i="11"/>
  <c r="I65" i="11"/>
  <c r="C64" i="11"/>
  <c r="B65" i="11" s="1"/>
  <c r="H66" i="11" l="1"/>
  <c r="F66" i="11"/>
  <c r="I66" i="11"/>
  <c r="C65" i="11"/>
  <c r="B66" i="11" s="1"/>
  <c r="G66" i="11"/>
  <c r="L66" i="11"/>
  <c r="D65" i="11"/>
  <c r="E65" i="11" s="1"/>
  <c r="C66" i="11" l="1"/>
  <c r="B67" i="11" s="1"/>
  <c r="I67" i="11"/>
  <c r="G67" i="11"/>
  <c r="D66" i="11"/>
  <c r="E66" i="11" s="1"/>
  <c r="L67" i="11"/>
  <c r="F67" i="11"/>
  <c r="H67" i="11"/>
  <c r="C67" i="11" l="1"/>
  <c r="B68" i="11" s="1"/>
  <c r="H68" i="11"/>
  <c r="G68" i="11"/>
  <c r="F68" i="11"/>
  <c r="I68" i="11"/>
  <c r="D67" i="11"/>
  <c r="E67" i="11" s="1"/>
  <c r="L68" i="11"/>
  <c r="H69" i="11" l="1"/>
  <c r="F69" i="11"/>
  <c r="I69" i="11"/>
  <c r="D68" i="11"/>
  <c r="E68" i="11" s="1"/>
  <c r="C68" i="11"/>
  <c r="B69" i="11" s="1"/>
  <c r="L69" i="11"/>
  <c r="G69" i="11"/>
  <c r="G70" i="11" l="1"/>
  <c r="C69" i="11"/>
  <c r="B70" i="11" s="1"/>
  <c r="D69" i="11"/>
  <c r="E69" i="11" s="1"/>
  <c r="F70" i="11"/>
  <c r="L70" i="11"/>
  <c r="H70" i="11"/>
  <c r="I70" i="11"/>
  <c r="C70" i="11" l="1"/>
  <c r="B71" i="11" s="1"/>
  <c r="G71" i="11"/>
  <c r="D70" i="11"/>
  <c r="E70" i="11" s="1"/>
  <c r="I71" i="11"/>
  <c r="L71" i="11"/>
  <c r="H71" i="11"/>
  <c r="F71" i="11"/>
  <c r="C71" i="11" l="1"/>
  <c r="B72" i="11" s="1"/>
  <c r="H72" i="11"/>
  <c r="F72" i="11"/>
  <c r="L72" i="11"/>
  <c r="D71" i="11"/>
  <c r="E71" i="11" s="1"/>
  <c r="I72" i="11"/>
  <c r="G72" i="11"/>
  <c r="F73" i="11" l="1"/>
  <c r="D72" i="11"/>
  <c r="E72" i="11" s="1"/>
  <c r="C72" i="11"/>
  <c r="B73" i="11" s="1"/>
  <c r="H73" i="11"/>
  <c r="L73" i="11"/>
  <c r="G73" i="11"/>
  <c r="I73" i="11"/>
  <c r="H74" i="11" l="1"/>
  <c r="C73" i="11"/>
  <c r="B74" i="11" s="1"/>
  <c r="G74" i="11"/>
  <c r="D73" i="11"/>
  <c r="E73" i="11" s="1"/>
  <c r="L74" i="11"/>
  <c r="F74" i="11"/>
  <c r="I74" i="11"/>
  <c r="I75" i="11" l="1"/>
  <c r="C74" i="11"/>
  <c r="B75" i="11" s="1"/>
  <c r="H75" i="11"/>
  <c r="F75" i="11"/>
  <c r="D74" i="11"/>
  <c r="E74" i="11" s="1"/>
  <c r="G75" i="11"/>
  <c r="L75" i="11"/>
  <c r="C75" i="11" l="1"/>
  <c r="B76" i="11" s="1"/>
  <c r="I76" i="11"/>
  <c r="H76" i="11"/>
  <c r="G76" i="11"/>
  <c r="D75" i="11"/>
  <c r="E75" i="11" s="1"/>
  <c r="L76" i="11"/>
  <c r="F76" i="11"/>
  <c r="D76" i="11" l="1"/>
  <c r="E76" i="11" s="1"/>
  <c r="I77" i="11"/>
  <c r="C76" i="11"/>
  <c r="B77" i="11" s="1"/>
  <c r="L77" i="11"/>
  <c r="G77" i="11"/>
  <c r="H77" i="11"/>
  <c r="F77" i="11"/>
  <c r="G78" i="11" l="1"/>
  <c r="I78" i="11"/>
  <c r="C77" i="11"/>
  <c r="B78" i="11" s="1"/>
  <c r="D77" i="11"/>
  <c r="E77" i="11" s="1"/>
  <c r="L78" i="11"/>
  <c r="H78" i="11"/>
  <c r="F78" i="11"/>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s="1"/>
  <c r="D107" i="11" l="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22" i="11"/>
  <c r="K22" i="11" s="1"/>
  <c r="J24" i="11"/>
  <c r="K24" i="11" s="1"/>
  <c r="J47" i="11"/>
  <c r="K47" i="11" s="1"/>
  <c r="J19" i="11"/>
  <c r="K19" i="11" s="1"/>
  <c r="J76" i="11"/>
  <c r="K76" i="11" s="1"/>
  <c r="J16" i="11"/>
  <c r="K16" i="11" s="1"/>
  <c r="J7" i="11"/>
  <c r="J36" i="11"/>
  <c r="K36" i="11" s="1"/>
  <c r="E6" i="11"/>
  <c r="J45" i="11"/>
  <c r="K45" i="11" s="1"/>
  <c r="J106" i="11"/>
  <c r="K106" i="11" s="1"/>
  <c r="J13" i="11"/>
  <c r="K13"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8" i="11"/>
  <c r="J14" i="11"/>
  <c r="K9" i="11" l="1"/>
  <c r="K12" i="11"/>
  <c r="K11" i="11"/>
  <c r="K14" i="11"/>
  <c r="J15" i="11"/>
  <c r="K20" i="11" l="1"/>
  <c r="K18" i="11" l="1"/>
  <c r="Q32" i="2"/>
  <c r="P30" i="2"/>
  <c r="Q30" i="2"/>
  <c r="Q28" i="2"/>
  <c r="Q26" i="2"/>
  <c r="Q24" i="2"/>
  <c r="P22" i="2"/>
  <c r="Q22" i="2"/>
  <c r="V19" i="2"/>
  <c r="U21" i="2" s="1"/>
  <c r="V21" i="2" l="1"/>
  <c r="V23" i="2" s="1"/>
  <c r="V25" i="2" s="1"/>
  <c r="V27" i="2" s="1"/>
  <c r="V29" i="2" s="1"/>
  <c r="V31" i="2" s="1"/>
  <c r="V33" i="2" s="1"/>
  <c r="T21" i="2"/>
  <c r="T20" i="2" s="1"/>
  <c r="S21" i="2"/>
  <c r="S20" i="2" s="1"/>
  <c r="P21" i="2"/>
  <c r="Q21" i="2"/>
  <c r="R21" i="2"/>
  <c r="R20" i="2" l="1"/>
  <c r="R23" i="2" s="1"/>
  <c r="M27" i="2"/>
  <c r="M23" i="2"/>
  <c r="M28" i="2"/>
  <c r="H21" i="2"/>
  <c r="M30" i="2"/>
  <c r="M22" i="2"/>
  <c r="M29" i="2"/>
  <c r="R22" i="2" l="1"/>
  <c r="M26" i="2"/>
  <c r="I21" i="2"/>
  <c r="P23" i="2"/>
  <c r="Q23" i="2"/>
  <c r="S23" i="2"/>
  <c r="T23" i="2"/>
  <c r="U23" i="2"/>
  <c r="H23" i="2" l="1"/>
  <c r="S22" i="2"/>
  <c r="T22" i="2"/>
  <c r="R25" i="2" l="1"/>
  <c r="R24" i="2" s="1"/>
  <c r="I23" i="2"/>
  <c r="Q25" i="2"/>
  <c r="T25" i="2"/>
  <c r="S25" i="2"/>
  <c r="P25" i="2"/>
  <c r="J23" i="2"/>
  <c r="M25" i="2"/>
  <c r="U25" i="2"/>
  <c r="S24" i="2" l="1"/>
  <c r="T24" i="2"/>
  <c r="I25" i="2" s="1"/>
  <c r="H25" i="2"/>
  <c r="R27" i="2" l="1"/>
  <c r="R26" i="2" s="1"/>
  <c r="T27" i="2"/>
  <c r="J25" i="2"/>
  <c r="Q27" i="2"/>
  <c r="P27" i="2"/>
  <c r="U27" i="2"/>
  <c r="S27" i="2"/>
  <c r="S26" i="2" l="1"/>
  <c r="H27" i="2"/>
  <c r="T26" i="2"/>
  <c r="U29" i="2" s="1"/>
  <c r="R29" i="2" l="1"/>
  <c r="R28" i="2"/>
  <c r="I27" i="2"/>
  <c r="J27" i="2"/>
  <c r="T29" i="2"/>
  <c r="Q29" i="2"/>
  <c r="P29" i="2"/>
  <c r="S29" i="2"/>
  <c r="T28" i="2" l="1"/>
  <c r="P31" i="2" s="1"/>
  <c r="S28" i="2"/>
  <c r="Q31" i="2" s="1"/>
  <c r="H29" i="2"/>
  <c r="R31" i="2"/>
  <c r="U31" i="2"/>
  <c r="R30" i="2" l="1"/>
  <c r="I29" i="2"/>
  <c r="T31" i="2"/>
  <c r="J29" i="2"/>
  <c r="S31" i="2"/>
  <c r="S30" i="2" l="1"/>
  <c r="T30" i="2"/>
  <c r="I31" i="2" s="1"/>
  <c r="H31" i="2"/>
  <c r="U33" i="2" l="1"/>
  <c r="Q33" i="2"/>
  <c r="P33" i="2"/>
  <c r="R33" i="2"/>
  <c r="R32" i="2" s="1"/>
  <c r="S33" i="2"/>
  <c r="S32" i="2" s="1"/>
  <c r="J31" i="2"/>
  <c r="T33" i="2"/>
  <c r="T32" i="2" s="1"/>
  <c r="I33" i="2" l="1"/>
  <c r="H33" i="2"/>
  <c r="J33" i="2" l="1"/>
  <c r="M24" i="2"/>
  <c r="M21" i="2" s="1"/>
  <c r="M15" i="2" s="1"/>
  <c r="J8" i="11" l="1"/>
  <c r="M34" i="2"/>
  <c r="J8" i="12"/>
  <c r="Z34" i="2"/>
  <c r="S34" i="2"/>
  <c r="M19" i="2"/>
  <c r="Q34" i="2"/>
  <c r="W34" i="2"/>
  <c r="R34" i="2"/>
  <c r="AE34" i="2"/>
  <c r="AD34" i="2"/>
  <c r="P34" i="2"/>
  <c r="AH34" i="2"/>
  <c r="AI34" i="2"/>
  <c r="V34" i="2"/>
  <c r="U34" i="2"/>
  <c r="AF34" i="2"/>
  <c r="AC34" i="2"/>
  <c r="X34" i="2"/>
  <c r="AA34" i="2"/>
  <c r="AG34" i="2"/>
  <c r="AB34" i="2"/>
  <c r="T34" i="2"/>
  <c r="Y34" i="2"/>
  <c r="J9" i="12" l="1"/>
  <c r="K8" i="12"/>
  <c r="AH8" i="12"/>
  <c r="AD8" i="12"/>
  <c r="AE8" i="12" s="1"/>
  <c r="T8" i="12"/>
  <c r="U8" i="12" s="1"/>
  <c r="Z8" i="12"/>
  <c r="AA8" i="12" s="1"/>
  <c r="AF8" i="12"/>
  <c r="AG8" i="12" s="1"/>
  <c r="N8" i="12"/>
  <c r="O8" i="12" s="1"/>
  <c r="AB8" i="12"/>
  <c r="AC8" i="12" s="1"/>
  <c r="X8" i="12"/>
  <c r="Y8" i="12" s="1"/>
  <c r="AI8" i="12"/>
  <c r="V8" i="12"/>
  <c r="W8" i="12" s="1"/>
  <c r="R8" i="12"/>
  <c r="S8" i="12" s="1"/>
  <c r="AJ8" i="12"/>
  <c r="AK8" i="12" s="1"/>
  <c r="P8" i="12"/>
  <c r="Q8" i="12" s="1"/>
  <c r="C6" i="10"/>
  <c r="D6" i="10" s="1"/>
  <c r="H9" i="2"/>
  <c r="C18" i="10"/>
  <c r="C25" i="10"/>
  <c r="C16" i="10"/>
  <c r="C20" i="10"/>
  <c r="C15" i="10"/>
  <c r="C21" i="10"/>
  <c r="C12" i="10"/>
  <c r="C22" i="10"/>
  <c r="C8" i="10"/>
  <c r="C23" i="10"/>
  <c r="C24" i="10"/>
  <c r="C35" i="10"/>
  <c r="C47" i="10"/>
  <c r="C59" i="10"/>
  <c r="C71" i="10"/>
  <c r="C83" i="10"/>
  <c r="C95" i="10"/>
  <c r="C7" i="10"/>
  <c r="D7" i="10" s="1"/>
  <c r="C36" i="10"/>
  <c r="C48" i="10"/>
  <c r="C60" i="10"/>
  <c r="C72" i="10"/>
  <c r="C84" i="10"/>
  <c r="C96" i="10"/>
  <c r="C98" i="10"/>
  <c r="C10" i="10"/>
  <c r="C37" i="10"/>
  <c r="C49" i="10"/>
  <c r="C61" i="10"/>
  <c r="C73" i="10"/>
  <c r="C85" i="10"/>
  <c r="C97" i="10"/>
  <c r="C100" i="10"/>
  <c r="C26" i="10"/>
  <c r="C38" i="10"/>
  <c r="C50" i="10"/>
  <c r="C62" i="10"/>
  <c r="C74" i="10"/>
  <c r="C86" i="10"/>
  <c r="K8" i="11"/>
  <c r="K15" i="11" s="1"/>
  <c r="C99" i="10"/>
  <c r="C27" i="10"/>
  <c r="C39" i="10"/>
  <c r="C51" i="10"/>
  <c r="C63" i="10"/>
  <c r="C75" i="10"/>
  <c r="C87" i="10"/>
  <c r="C17" i="10"/>
  <c r="C28" i="10"/>
  <c r="C40" i="10"/>
  <c r="C52" i="10"/>
  <c r="C64" i="10"/>
  <c r="C76" i="10"/>
  <c r="C88" i="10"/>
  <c r="C11" i="10"/>
  <c r="C29" i="10"/>
  <c r="C41" i="10"/>
  <c r="C53" i="10"/>
  <c r="C65" i="10"/>
  <c r="C77" i="10"/>
  <c r="C89" i="10"/>
  <c r="C101" i="10"/>
  <c r="C30" i="10"/>
  <c r="C42" i="10"/>
  <c r="C54" i="10"/>
  <c r="C66" i="10"/>
  <c r="C78" i="10"/>
  <c r="C90" i="10"/>
  <c r="C102" i="10"/>
  <c r="C31" i="10"/>
  <c r="C43" i="10"/>
  <c r="C55" i="10"/>
  <c r="C67" i="10"/>
  <c r="C79" i="10"/>
  <c r="C91" i="10"/>
  <c r="C103" i="10"/>
  <c r="C32" i="10"/>
  <c r="C44" i="10"/>
  <c r="C56" i="10"/>
  <c r="C68" i="10"/>
  <c r="C80" i="10"/>
  <c r="C92" i="10"/>
  <c r="C104" i="10"/>
  <c r="C33" i="10"/>
  <c r="C45" i="10"/>
  <c r="C57" i="10"/>
  <c r="C69" i="10"/>
  <c r="C81" i="10"/>
  <c r="C93" i="10"/>
  <c r="C105" i="10"/>
  <c r="C34" i="10"/>
  <c r="C46" i="10"/>
  <c r="C58" i="10"/>
  <c r="C70" i="10"/>
  <c r="C82" i="10"/>
  <c r="C94" i="10"/>
  <c r="C19" i="10"/>
  <c r="C13" i="10"/>
  <c r="D13" i="10" s="1"/>
  <c r="C9" i="10"/>
  <c r="C14" i="10"/>
  <c r="D14" i="10" l="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D8" i="10"/>
  <c r="AH9" i="12"/>
  <c r="P9" i="12"/>
  <c r="AF9" i="12"/>
  <c r="K9" i="12"/>
  <c r="Z9" i="12"/>
  <c r="AB9" i="12"/>
  <c r="AJ9" i="12"/>
  <c r="X9" i="12"/>
  <c r="N9" i="12"/>
  <c r="J10" i="12"/>
  <c r="T9" i="12"/>
  <c r="R9" i="12"/>
  <c r="V9" i="12"/>
  <c r="AD9" i="12"/>
  <c r="AA9" i="12" l="1"/>
  <c r="AK9" i="12"/>
  <c r="U9" i="12"/>
  <c r="AG9" i="12"/>
  <c r="Q9" i="12"/>
  <c r="O9" i="12"/>
  <c r="Y9" i="12"/>
  <c r="AE9" i="12"/>
  <c r="W9" i="12"/>
  <c r="S9" i="12"/>
  <c r="AI9" i="12"/>
  <c r="D9" i="10"/>
  <c r="X10" i="12"/>
  <c r="V10" i="12"/>
  <c r="AB10" i="12"/>
  <c r="P10" i="12"/>
  <c r="AD10" i="12"/>
  <c r="T10" i="12"/>
  <c r="K10" i="12"/>
  <c r="J11" i="12"/>
  <c r="AF10" i="12"/>
  <c r="AG10" i="12" s="1"/>
  <c r="N10" i="12"/>
  <c r="O10" i="12" s="1"/>
  <c r="Z10" i="12"/>
  <c r="AA10" i="12" s="1"/>
  <c r="AH10" i="12"/>
  <c r="R10" i="12"/>
  <c r="AJ10" i="12"/>
  <c r="AC9" i="12"/>
  <c r="AK10" i="12" l="1"/>
  <c r="Q10" i="12"/>
  <c r="AC10" i="12"/>
  <c r="U10" i="12"/>
  <c r="AE10" i="12"/>
  <c r="S10" i="12"/>
  <c r="AI10" i="12"/>
  <c r="W10" i="12"/>
  <c r="Y10" i="12"/>
  <c r="D10" i="10"/>
  <c r="J12" i="12"/>
  <c r="AH11" i="12"/>
  <c r="N11" i="12"/>
  <c r="K11" i="12"/>
  <c r="X11" i="12"/>
  <c r="P11" i="12"/>
  <c r="R11" i="12"/>
  <c r="AF11" i="12"/>
  <c r="AJ11" i="12"/>
  <c r="T11" i="12"/>
  <c r="Z11" i="12"/>
  <c r="AD11" i="12"/>
  <c r="V11" i="12"/>
  <c r="AB11" i="12"/>
  <c r="AC11" i="12" l="1"/>
  <c r="AA11" i="12"/>
  <c r="W11" i="12"/>
  <c r="AI11" i="12"/>
  <c r="AK11" i="12"/>
  <c r="O11" i="12"/>
  <c r="AE11" i="12"/>
  <c r="AG11" i="12"/>
  <c r="Y11" i="12"/>
  <c r="U11" i="12"/>
  <c r="S11" i="12"/>
  <c r="Q11" i="12"/>
  <c r="D11" i="10"/>
  <c r="AJ12" i="12"/>
  <c r="AB12" i="12"/>
  <c r="P12" i="12"/>
  <c r="AH12" i="12"/>
  <c r="R12" i="12"/>
  <c r="V12" i="12"/>
  <c r="Z12" i="12"/>
  <c r="K12" i="12"/>
  <c r="X12" i="12"/>
  <c r="Y12" i="12" s="1"/>
  <c r="AD12" i="12"/>
  <c r="AE12" i="12" s="1"/>
  <c r="J13" i="12"/>
  <c r="N12" i="12"/>
  <c r="AF12" i="12"/>
  <c r="T12" i="12"/>
  <c r="O12" i="12" l="1"/>
  <c r="AA12" i="12"/>
  <c r="AI12" i="12"/>
  <c r="U12" i="12"/>
  <c r="Q12" i="12"/>
  <c r="AG12" i="12"/>
  <c r="AC12" i="12"/>
  <c r="S12" i="12"/>
  <c r="AK12" i="12"/>
  <c r="K13" i="12"/>
  <c r="R13" i="12"/>
  <c r="T13" i="12"/>
  <c r="V13" i="12"/>
  <c r="J14" i="12"/>
  <c r="N13" i="12"/>
  <c r="X13" i="12"/>
  <c r="P13" i="12"/>
  <c r="Z13" i="12"/>
  <c r="AJ13" i="12"/>
  <c r="AD13" i="12"/>
  <c r="AH13" i="12"/>
  <c r="AF13" i="12"/>
  <c r="AB13" i="12"/>
  <c r="W12" i="12"/>
  <c r="D12" i="10"/>
  <c r="E30" i="10" s="1"/>
  <c r="E16" i="10"/>
  <c r="E41" i="10" l="1"/>
  <c r="E46" i="10"/>
  <c r="K46" i="10" s="1" a="1"/>
  <c r="K46" i="10" s="1"/>
  <c r="U13" i="12"/>
  <c r="E86" i="10"/>
  <c r="K86" i="10" s="1" a="1"/>
  <c r="K86" i="10" s="1"/>
  <c r="AA13" i="12"/>
  <c r="E66" i="10"/>
  <c r="I66" i="10" s="1"/>
  <c r="Q13" i="12"/>
  <c r="E43" i="10"/>
  <c r="K43" i="10" s="1" a="1"/>
  <c r="K43" i="10" s="1"/>
  <c r="AE13" i="12"/>
  <c r="E19" i="10"/>
  <c r="H19" i="10" s="1" a="1"/>
  <c r="H19" i="10" s="1"/>
  <c r="E18" i="10"/>
  <c r="G18" i="10" s="1"/>
  <c r="E52" i="10"/>
  <c r="F52" i="10" s="1"/>
  <c r="Y13" i="12"/>
  <c r="E33" i="10"/>
  <c r="H33" i="10" s="1" a="1"/>
  <c r="H33" i="10" s="1"/>
  <c r="E84" i="10"/>
  <c r="I84" i="10" s="1"/>
  <c r="E50" i="10"/>
  <c r="G50" i="10" s="1"/>
  <c r="AC13" i="12"/>
  <c r="W13" i="12"/>
  <c r="E62" i="10"/>
  <c r="K62" i="10" s="1" a="1"/>
  <c r="K62" i="10" s="1"/>
  <c r="E102" i="10"/>
  <c r="F102" i="10" s="1"/>
  <c r="E55" i="10"/>
  <c r="N55" i="10" s="1"/>
  <c r="AG13" i="12"/>
  <c r="E49" i="10"/>
  <c r="H49" i="10" s="1" a="1"/>
  <c r="H49" i="10" s="1"/>
  <c r="AI13" i="12"/>
  <c r="E93" i="10"/>
  <c r="H93" i="10" s="1" a="1"/>
  <c r="H93" i="10" s="1"/>
  <c r="O13" i="12"/>
  <c r="E98" i="10"/>
  <c r="I98" i="10" s="1"/>
  <c r="E87" i="10"/>
  <c r="J87" i="10" s="1"/>
  <c r="E96" i="10"/>
  <c r="I96" i="10" s="1"/>
  <c r="E20" i="10"/>
  <c r="N20" i="10" s="1"/>
  <c r="E54" i="10"/>
  <c r="N54" i="10" s="1"/>
  <c r="AK13" i="12"/>
  <c r="E67" i="10"/>
  <c r="G67" i="10" s="1"/>
  <c r="E48" i="10"/>
  <c r="K48" i="10" s="1" a="1"/>
  <c r="K48" i="10" s="1"/>
  <c r="S13" i="12"/>
  <c r="E37" i="10"/>
  <c r="H37" i="10" s="1" a="1"/>
  <c r="H37" i="10" s="1"/>
  <c r="E23" i="10"/>
  <c r="H23" i="10" s="1" a="1"/>
  <c r="H23" i="10" s="1"/>
  <c r="E91" i="10"/>
  <c r="N91" i="10" s="1"/>
  <c r="E99" i="10"/>
  <c r="J99" i="10" s="1"/>
  <c r="E78" i="10"/>
  <c r="F78" i="10" s="1"/>
  <c r="E82" i="10"/>
  <c r="H82" i="10" s="1" a="1"/>
  <c r="H82" i="10" s="1"/>
  <c r="E10" i="10"/>
  <c r="F10" i="10" s="1"/>
  <c r="H43" i="10" a="1"/>
  <c r="H43" i="10" s="1"/>
  <c r="J43" i="10"/>
  <c r="N16" i="10"/>
  <c r="F16" i="10"/>
  <c r="K16" i="10" a="1"/>
  <c r="K16" i="10" s="1"/>
  <c r="J16" i="10"/>
  <c r="G16" i="10"/>
  <c r="H16" i="10" a="1"/>
  <c r="H16" i="10" s="1"/>
  <c r="I16" i="10"/>
  <c r="N30" i="10"/>
  <c r="H30" i="10" a="1"/>
  <c r="H30" i="10" s="1"/>
  <c r="G30" i="10"/>
  <c r="K30" i="10" a="1"/>
  <c r="K30" i="10" s="1"/>
  <c r="I30" i="10"/>
  <c r="F30" i="10"/>
  <c r="J30" i="10"/>
  <c r="H46" i="10" a="1"/>
  <c r="H46" i="10" s="1"/>
  <c r="N23" i="10"/>
  <c r="N62" i="10"/>
  <c r="G62" i="10"/>
  <c r="F62" i="10"/>
  <c r="H62" i="10" a="1"/>
  <c r="H62" i="10" s="1"/>
  <c r="G55" i="10"/>
  <c r="E89" i="10"/>
  <c r="E31" i="10"/>
  <c r="L31" i="10" s="1" a="1"/>
  <c r="L31" i="10" s="1"/>
  <c r="E22" i="10"/>
  <c r="E97" i="10"/>
  <c r="M97" i="10" s="1"/>
  <c r="E13" i="10"/>
  <c r="E59" i="10"/>
  <c r="E29" i="10"/>
  <c r="E61" i="10"/>
  <c r="E83" i="10"/>
  <c r="E74" i="10"/>
  <c r="E11" i="10"/>
  <c r="E103" i="10"/>
  <c r="E14" i="10"/>
  <c r="E47" i="10"/>
  <c r="L47" i="10" s="1" a="1"/>
  <c r="L47" i="10" s="1"/>
  <c r="E90" i="10"/>
  <c r="E56" i="10"/>
  <c r="E68" i="10"/>
  <c r="E15" i="10"/>
  <c r="E9" i="10"/>
  <c r="E21" i="10"/>
  <c r="E105" i="10"/>
  <c r="E38" i="10"/>
  <c r="E73" i="10"/>
  <c r="E70" i="10"/>
  <c r="E57" i="10"/>
  <c r="E40" i="10"/>
  <c r="E17" i="10"/>
  <c r="L17" i="10" s="1" a="1"/>
  <c r="L17" i="10" s="1"/>
  <c r="E77" i="10"/>
  <c r="E75" i="10"/>
  <c r="E45" i="10"/>
  <c r="E71" i="10"/>
  <c r="E63" i="10"/>
  <c r="E6" i="10"/>
  <c r="E26" i="10"/>
  <c r="E60" i="10"/>
  <c r="E65" i="10"/>
  <c r="E35" i="10"/>
  <c r="E44" i="10"/>
  <c r="E95" i="10"/>
  <c r="E53" i="10"/>
  <c r="E64" i="10"/>
  <c r="E85" i="10"/>
  <c r="E34" i="10"/>
  <c r="L34" i="10" s="1" a="1"/>
  <c r="L34" i="10" s="1"/>
  <c r="E69" i="10"/>
  <c r="E101" i="10"/>
  <c r="E25" i="10"/>
  <c r="E100" i="10"/>
  <c r="E7" i="10"/>
  <c r="E72" i="10"/>
  <c r="E104" i="10"/>
  <c r="E88" i="10"/>
  <c r="E76" i="10"/>
  <c r="AH14" i="12"/>
  <c r="AB14" i="12"/>
  <c r="AJ14" i="12"/>
  <c r="P14" i="12"/>
  <c r="J15" i="12"/>
  <c r="V14" i="12"/>
  <c r="N14" i="12"/>
  <c r="AF14" i="12"/>
  <c r="Z14" i="12"/>
  <c r="R14" i="12"/>
  <c r="X14" i="12"/>
  <c r="T14" i="12"/>
  <c r="AD14" i="12"/>
  <c r="K14" i="12"/>
  <c r="N84" i="10"/>
  <c r="F84" i="10"/>
  <c r="K84" i="10" a="1"/>
  <c r="K84" i="10" s="1"/>
  <c r="G84" i="10"/>
  <c r="J84" i="10"/>
  <c r="H84" i="10" a="1"/>
  <c r="H84" i="10" s="1"/>
  <c r="N82" i="10"/>
  <c r="I82" i="10"/>
  <c r="G82" i="10"/>
  <c r="J82" i="10"/>
  <c r="N66" i="10"/>
  <c r="L67" i="10" a="1"/>
  <c r="L67" i="10" s="1"/>
  <c r="H66" i="10" a="1"/>
  <c r="H66" i="10" s="1"/>
  <c r="J66" i="10"/>
  <c r="N99" i="10"/>
  <c r="F99" i="10"/>
  <c r="K99" i="10" a="1"/>
  <c r="K99" i="10" s="1"/>
  <c r="I99" i="10"/>
  <c r="H99" i="10" a="1"/>
  <c r="H99" i="10" s="1"/>
  <c r="G99" i="10"/>
  <c r="E32" i="10"/>
  <c r="N98" i="10"/>
  <c r="L99" i="10" a="1"/>
  <c r="L99" i="10" s="1"/>
  <c r="M99" i="10"/>
  <c r="K98" i="10" a="1"/>
  <c r="K98" i="10" s="1"/>
  <c r="J98" i="10"/>
  <c r="G98" i="10"/>
  <c r="F98" i="10"/>
  <c r="N93" i="10"/>
  <c r="I93" i="10"/>
  <c r="F93" i="10"/>
  <c r="K93" i="10" a="1"/>
  <c r="K93" i="10" s="1"/>
  <c r="J93" i="10"/>
  <c r="G93" i="10"/>
  <c r="H96" i="10" a="1"/>
  <c r="H96" i="10" s="1"/>
  <c r="J96" i="10"/>
  <c r="F96" i="10"/>
  <c r="K96" i="10" a="1"/>
  <c r="K96" i="10" s="1"/>
  <c r="M55" i="10"/>
  <c r="I54" i="10"/>
  <c r="G54" i="10"/>
  <c r="J54" i="10"/>
  <c r="L55" i="10" a="1"/>
  <c r="L55" i="10" s="1"/>
  <c r="F54" i="10"/>
  <c r="K54" i="10" a="1"/>
  <c r="K54" i="10" s="1"/>
  <c r="E24" i="10"/>
  <c r="E94" i="10"/>
  <c r="L94" i="10" s="1" a="1"/>
  <c r="L94" i="10" s="1"/>
  <c r="E36" i="10"/>
  <c r="E80" i="10"/>
  <c r="E42" i="10"/>
  <c r="M42" i="10" s="1"/>
  <c r="N86" i="10"/>
  <c r="H86" i="10" a="1"/>
  <c r="H86" i="10" s="1"/>
  <c r="L87" i="10" a="1"/>
  <c r="L87" i="10" s="1"/>
  <c r="J86" i="10"/>
  <c r="F86" i="10"/>
  <c r="I86" i="10"/>
  <c r="G86" i="10"/>
  <c r="N33" i="10"/>
  <c r="J33" i="10"/>
  <c r="I33" i="10"/>
  <c r="F33" i="10"/>
  <c r="G33" i="10"/>
  <c r="K33" i="10" a="1"/>
  <c r="K33" i="10" s="1"/>
  <c r="E58" i="10"/>
  <c r="E27" i="10"/>
  <c r="E12" i="10"/>
  <c r="E79" i="10"/>
  <c r="M79" i="10" s="1"/>
  <c r="J91" i="10"/>
  <c r="G91" i="10"/>
  <c r="I91" i="10"/>
  <c r="F91" i="10"/>
  <c r="H91" i="10" a="1"/>
  <c r="H91" i="10" s="1"/>
  <c r="K91" i="10" a="1"/>
  <c r="K91" i="10" s="1"/>
  <c r="N41" i="10"/>
  <c r="K41" i="10" a="1"/>
  <c r="K41" i="10" s="1"/>
  <c r="H41" i="10" a="1"/>
  <c r="H41" i="10" s="1"/>
  <c r="J41" i="10"/>
  <c r="I41" i="10"/>
  <c r="G41" i="10"/>
  <c r="F41" i="10"/>
  <c r="E39" i="10"/>
  <c r="E92" i="10"/>
  <c r="E51" i="10"/>
  <c r="E8" i="10"/>
  <c r="E28" i="10"/>
  <c r="E81" i="10"/>
  <c r="H18" i="10" l="1" a="1"/>
  <c r="H18" i="10" s="1"/>
  <c r="G19" i="10"/>
  <c r="J23" i="10"/>
  <c r="I23" i="10"/>
  <c r="I43" i="10"/>
  <c r="M87" i="10"/>
  <c r="M24" i="10"/>
  <c r="N96" i="10"/>
  <c r="K66" i="10" a="1"/>
  <c r="K66" i="10" s="1"/>
  <c r="K23" i="10" a="1"/>
  <c r="K23" i="10" s="1"/>
  <c r="I102" i="10"/>
  <c r="F43" i="10"/>
  <c r="H50" i="10" a="1"/>
  <c r="H50" i="10" s="1"/>
  <c r="N18" i="10"/>
  <c r="F23" i="10"/>
  <c r="G43" i="10"/>
  <c r="N67" i="10"/>
  <c r="N43" i="10"/>
  <c r="G37" i="10"/>
  <c r="K37" i="10" a="1"/>
  <c r="K37" i="10" s="1"/>
  <c r="N37" i="10"/>
  <c r="I37" i="10"/>
  <c r="M19" i="10"/>
  <c r="I19" i="10"/>
  <c r="I18" i="10"/>
  <c r="G49" i="10"/>
  <c r="K18" i="10" a="1"/>
  <c r="K18" i="10" s="1"/>
  <c r="J18" i="10"/>
  <c r="F18" i="10"/>
  <c r="G96" i="10"/>
  <c r="H98" i="10" a="1"/>
  <c r="H98" i="10" s="1"/>
  <c r="M100" i="10"/>
  <c r="L19" i="10" a="1"/>
  <c r="L19" i="10" s="1"/>
  <c r="M83" i="10"/>
  <c r="M85" i="10"/>
  <c r="F66" i="10"/>
  <c r="J55" i="10"/>
  <c r="J46" i="10"/>
  <c r="G66" i="10"/>
  <c r="L83" i="10" a="1"/>
  <c r="L83" i="10" s="1"/>
  <c r="F48" i="10"/>
  <c r="F82" i="10"/>
  <c r="N46" i="10"/>
  <c r="N50" i="10"/>
  <c r="H55" i="10" a="1"/>
  <c r="H55" i="10" s="1"/>
  <c r="I46" i="10"/>
  <c r="I48" i="10"/>
  <c r="L20" i="10" a="1"/>
  <c r="L20" i="10" s="1"/>
  <c r="I50" i="10"/>
  <c r="J19" i="10"/>
  <c r="I55" i="10"/>
  <c r="I67" i="10"/>
  <c r="K49" i="10" a="1"/>
  <c r="K49" i="10" s="1"/>
  <c r="J48" i="10"/>
  <c r="M68" i="10"/>
  <c r="M51" i="10"/>
  <c r="M34" i="10"/>
  <c r="H54" i="10" a="1"/>
  <c r="H54" i="10" s="1"/>
  <c r="M67" i="10"/>
  <c r="K82" i="10" a="1"/>
  <c r="K82" i="10" s="1"/>
  <c r="G23" i="10"/>
  <c r="J50" i="10"/>
  <c r="H102" i="10" a="1"/>
  <c r="H102" i="10" s="1"/>
  <c r="K78" i="10" a="1"/>
  <c r="K78" i="10" s="1"/>
  <c r="L85" i="10" a="1"/>
  <c r="L85" i="10" s="1"/>
  <c r="F46" i="10"/>
  <c r="N19" i="10"/>
  <c r="F87" i="10"/>
  <c r="G48" i="10"/>
  <c r="G46" i="10"/>
  <c r="I49" i="10"/>
  <c r="K87" i="10" a="1"/>
  <c r="K87" i="10" s="1"/>
  <c r="L50" i="10" a="1"/>
  <c r="L50" i="10" s="1"/>
  <c r="N87" i="10"/>
  <c r="AG14" i="12"/>
  <c r="AG15" i="12" s="1"/>
  <c r="J52" i="10"/>
  <c r="H48" i="10" a="1"/>
  <c r="H48" i="10" s="1"/>
  <c r="K52" i="10" a="1"/>
  <c r="K52" i="10" s="1"/>
  <c r="M38" i="10"/>
  <c r="N52" i="10"/>
  <c r="L38" i="10" a="1"/>
  <c r="L38" i="10" s="1"/>
  <c r="F37" i="10"/>
  <c r="F55" i="10"/>
  <c r="H67" i="10" a="1"/>
  <c r="H67" i="10" s="1"/>
  <c r="AK14" i="12"/>
  <c r="AK15" i="12" s="1"/>
  <c r="G78" i="10"/>
  <c r="N49" i="10"/>
  <c r="M50" i="10"/>
  <c r="J37" i="10"/>
  <c r="K19" i="10" a="1"/>
  <c r="K19" i="10" s="1"/>
  <c r="F19" i="10"/>
  <c r="J78" i="10"/>
  <c r="L53" i="10" a="1"/>
  <c r="L53" i="10" s="1"/>
  <c r="L97" i="10" a="1"/>
  <c r="L97" i="10" s="1"/>
  <c r="J62" i="10"/>
  <c r="J67" i="10"/>
  <c r="K50" i="10" a="1"/>
  <c r="K50" i="10" s="1"/>
  <c r="H78" i="10" a="1"/>
  <c r="H78" i="10" s="1"/>
  <c r="H87" i="10" a="1"/>
  <c r="H87" i="10" s="1"/>
  <c r="I62" i="10"/>
  <c r="K67" i="10" a="1"/>
  <c r="K67" i="10" s="1"/>
  <c r="F50" i="10"/>
  <c r="H52" i="10" a="1"/>
  <c r="H52" i="10" s="1"/>
  <c r="N78" i="10"/>
  <c r="I87" i="10"/>
  <c r="G52" i="10"/>
  <c r="L63" i="10" a="1"/>
  <c r="L63" i="10" s="1"/>
  <c r="K55" i="10" a="1"/>
  <c r="K55" i="10" s="1"/>
  <c r="I78" i="10"/>
  <c r="F67" i="10"/>
  <c r="I52" i="10"/>
  <c r="J49" i="10"/>
  <c r="F49" i="10"/>
  <c r="L49" i="10" a="1"/>
  <c r="L49" i="10" s="1"/>
  <c r="I10" i="10"/>
  <c r="Y14" i="12"/>
  <c r="Y15" i="12" s="1"/>
  <c r="G20" i="10"/>
  <c r="G87" i="10"/>
  <c r="M49" i="10"/>
  <c r="G102" i="10"/>
  <c r="H10" i="10" a="1"/>
  <c r="H10" i="10" s="1"/>
  <c r="AA14" i="12"/>
  <c r="AA15" i="12" s="1"/>
  <c r="J102" i="10"/>
  <c r="F20" i="10"/>
  <c r="N48" i="10"/>
  <c r="M11" i="10"/>
  <c r="K102" i="10" a="1"/>
  <c r="K102" i="10" s="1"/>
  <c r="M20" i="10"/>
  <c r="K20" i="10" a="1"/>
  <c r="K20" i="10" s="1"/>
  <c r="N102" i="10"/>
  <c r="J20" i="10"/>
  <c r="H20" i="10" a="1"/>
  <c r="H20" i="10" s="1"/>
  <c r="M21" i="10"/>
  <c r="K10" i="10" a="1"/>
  <c r="K10" i="10" s="1"/>
  <c r="I20" i="10"/>
  <c r="J10" i="10"/>
  <c r="AI14" i="12"/>
  <c r="AI15" i="12" s="1"/>
  <c r="N10" i="10"/>
  <c r="G10" i="10"/>
  <c r="O14" i="12"/>
  <c r="O15" i="12" s="1"/>
  <c r="L100" i="10" a="1"/>
  <c r="L100" i="10" s="1"/>
  <c r="W14" i="12"/>
  <c r="W15" i="12" s="1"/>
  <c r="AE14" i="12"/>
  <c r="AE15" i="12" s="1"/>
  <c r="U14" i="12"/>
  <c r="U15" i="12" s="1"/>
  <c r="AC14" i="12"/>
  <c r="AC15" i="12" s="1"/>
  <c r="L42" i="10" a="1"/>
  <c r="L42" i="10" s="1"/>
  <c r="S14" i="12"/>
  <c r="N8" i="10"/>
  <c r="H8" i="10" a="1"/>
  <c r="H8" i="10" s="1"/>
  <c r="G8" i="10"/>
  <c r="I8" i="10"/>
  <c r="K8" i="10" a="1"/>
  <c r="K8" i="10" s="1"/>
  <c r="J8" i="10"/>
  <c r="F8" i="10"/>
  <c r="L9" i="10" a="1"/>
  <c r="L9" i="10" s="1"/>
  <c r="M9" i="10"/>
  <c r="N64" i="10"/>
  <c r="H64" i="10" a="1"/>
  <c r="H64" i="10" s="1"/>
  <c r="J64" i="10"/>
  <c r="M65" i="10"/>
  <c r="G64" i="10"/>
  <c r="I64" i="10"/>
  <c r="K64" i="10" a="1"/>
  <c r="K64" i="10" s="1"/>
  <c r="F64" i="10"/>
  <c r="L65" i="10" a="1"/>
  <c r="L65" i="10" s="1"/>
  <c r="N75" i="10"/>
  <c r="H75" i="10" a="1"/>
  <c r="H75" i="10" s="1"/>
  <c r="I75" i="10"/>
  <c r="G75" i="10"/>
  <c r="J75" i="10"/>
  <c r="M76" i="10"/>
  <c r="L76" i="10" a="1"/>
  <c r="L76" i="10" s="1"/>
  <c r="K75" i="10" a="1"/>
  <c r="K75" i="10" s="1"/>
  <c r="F75" i="10"/>
  <c r="N68" i="10"/>
  <c r="H68" i="10" a="1"/>
  <c r="H68" i="10" s="1"/>
  <c r="J68" i="10"/>
  <c r="L69" i="10" a="1"/>
  <c r="L69" i="10" s="1"/>
  <c r="I68" i="10"/>
  <c r="K68" i="10" a="1"/>
  <c r="K68" i="10" s="1"/>
  <c r="F68" i="10"/>
  <c r="M69" i="10"/>
  <c r="G68" i="10"/>
  <c r="N13" i="10"/>
  <c r="L14" i="10" a="1"/>
  <c r="L14" i="10" s="1"/>
  <c r="F13" i="10"/>
  <c r="K13" i="10" a="1"/>
  <c r="K13" i="10" s="1"/>
  <c r="M14" i="10"/>
  <c r="J13" i="10"/>
  <c r="I13" i="10"/>
  <c r="G13" i="10"/>
  <c r="H13" i="10" a="1"/>
  <c r="H13" i="10" s="1"/>
  <c r="N76" i="10"/>
  <c r="K76" i="10" a="1"/>
  <c r="K76" i="10" s="1"/>
  <c r="L77" i="10" a="1"/>
  <c r="L77" i="10" s="1"/>
  <c r="F76" i="10"/>
  <c r="J76" i="10"/>
  <c r="G76" i="10"/>
  <c r="H76" i="10" a="1"/>
  <c r="H76" i="10" s="1"/>
  <c r="I76" i="10"/>
  <c r="M77" i="10"/>
  <c r="N53" i="10"/>
  <c r="J53" i="10"/>
  <c r="H53" i="10" a="1"/>
  <c r="H53" i="10" s="1"/>
  <c r="K53" i="10" a="1"/>
  <c r="K53" i="10" s="1"/>
  <c r="G53" i="10"/>
  <c r="M54" i="10"/>
  <c r="L54" i="10" a="1"/>
  <c r="L54" i="10" s="1"/>
  <c r="F53" i="10"/>
  <c r="I53" i="10"/>
  <c r="N77" i="10"/>
  <c r="G77" i="10"/>
  <c r="F77" i="10"/>
  <c r="H77" i="10" a="1"/>
  <c r="H77" i="10" s="1"/>
  <c r="J77" i="10"/>
  <c r="L78" i="10" a="1"/>
  <c r="L78" i="10" s="1"/>
  <c r="K77" i="10" a="1"/>
  <c r="K77" i="10" s="1"/>
  <c r="M78" i="10"/>
  <c r="I77" i="10"/>
  <c r="N56" i="10"/>
  <c r="I56" i="10"/>
  <c r="L57" i="10" a="1"/>
  <c r="L57" i="10" s="1"/>
  <c r="K56" i="10" a="1"/>
  <c r="K56" i="10" s="1"/>
  <c r="G56" i="10"/>
  <c r="J56" i="10"/>
  <c r="F56" i="10"/>
  <c r="M57" i="10"/>
  <c r="H56" i="10" a="1"/>
  <c r="H56" i="10" s="1"/>
  <c r="N97" i="10"/>
  <c r="F97" i="10"/>
  <c r="L98" i="10" a="1"/>
  <c r="L98" i="10" s="1"/>
  <c r="G97" i="10"/>
  <c r="H97" i="10" a="1"/>
  <c r="H97" i="10" s="1"/>
  <c r="I97" i="10"/>
  <c r="K97" i="10" a="1"/>
  <c r="K97" i="10" s="1"/>
  <c r="J97" i="10"/>
  <c r="M98" i="10"/>
  <c r="N92" i="10"/>
  <c r="M93" i="10"/>
  <c r="F92" i="10"/>
  <c r="G92" i="10"/>
  <c r="L93" i="10" a="1"/>
  <c r="L93" i="10" s="1"/>
  <c r="K92" i="10" a="1"/>
  <c r="K92" i="10" s="1"/>
  <c r="J92" i="10"/>
  <c r="H92" i="10" a="1"/>
  <c r="H92" i="10" s="1"/>
  <c r="I92" i="10"/>
  <c r="N88" i="10"/>
  <c r="L89" i="10" a="1"/>
  <c r="L89" i="10" s="1"/>
  <c r="G88" i="10"/>
  <c r="K88" i="10" a="1"/>
  <c r="K88" i="10" s="1"/>
  <c r="F88" i="10"/>
  <c r="I88" i="10"/>
  <c r="H88" i="10" a="1"/>
  <c r="H88" i="10" s="1"/>
  <c r="M89" i="10"/>
  <c r="J88" i="10"/>
  <c r="N95" i="10"/>
  <c r="M96" i="10"/>
  <c r="L96" i="10" a="1"/>
  <c r="L96" i="10" s="1"/>
  <c r="F95" i="10"/>
  <c r="G95" i="10"/>
  <c r="K95" i="10" a="1"/>
  <c r="K95" i="10" s="1"/>
  <c r="J95" i="10"/>
  <c r="H95" i="10" a="1"/>
  <c r="H95" i="10" s="1"/>
  <c r="I95" i="10"/>
  <c r="N17" i="10"/>
  <c r="L18" i="10" a="1"/>
  <c r="L18" i="10" s="1"/>
  <c r="G17" i="10"/>
  <c r="K17" i="10" a="1"/>
  <c r="K17" i="10" s="1"/>
  <c r="M18" i="10"/>
  <c r="H17" i="10" a="1"/>
  <c r="H17" i="10" s="1"/>
  <c r="F17" i="10"/>
  <c r="J17" i="10"/>
  <c r="I17" i="10"/>
  <c r="N90" i="10"/>
  <c r="K90" i="10" a="1"/>
  <c r="K90" i="10" s="1"/>
  <c r="L91" i="10" a="1"/>
  <c r="L91" i="10" s="1"/>
  <c r="J90" i="10"/>
  <c r="I90" i="10"/>
  <c r="H90" i="10" a="1"/>
  <c r="H90" i="10" s="1"/>
  <c r="G90" i="10"/>
  <c r="M91" i="10"/>
  <c r="F90" i="10"/>
  <c r="N22" i="10"/>
  <c r="F22" i="10"/>
  <c r="H22" i="10" a="1"/>
  <c r="H22" i="10" s="1"/>
  <c r="J22" i="10"/>
  <c r="K22" i="10" a="1"/>
  <c r="K22" i="10" s="1"/>
  <c r="L23" i="10" a="1"/>
  <c r="L23" i="10" s="1"/>
  <c r="M23" i="10"/>
  <c r="I22" i="10"/>
  <c r="G22" i="10"/>
  <c r="M63" i="10"/>
  <c r="L79" i="10" a="1"/>
  <c r="L79" i="10" s="1"/>
  <c r="M17" i="10"/>
  <c r="N39" i="10"/>
  <c r="H39" i="10" a="1"/>
  <c r="H39" i="10" s="1"/>
  <c r="K39" i="10" a="1"/>
  <c r="K39" i="10" s="1"/>
  <c r="I39" i="10"/>
  <c r="L40" i="10" a="1"/>
  <c r="L40" i="10" s="1"/>
  <c r="M40" i="10"/>
  <c r="G39" i="10"/>
  <c r="J39" i="10"/>
  <c r="F39" i="10"/>
  <c r="N42" i="10"/>
  <c r="I42" i="10"/>
  <c r="K42" i="10" a="1"/>
  <c r="K42" i="10" s="1"/>
  <c r="L43" i="10" a="1"/>
  <c r="L43" i="10" s="1"/>
  <c r="G42" i="10"/>
  <c r="J42" i="10"/>
  <c r="F42" i="10"/>
  <c r="M43" i="10"/>
  <c r="H42" i="10" a="1"/>
  <c r="H42" i="10" s="1"/>
  <c r="Q14" i="12"/>
  <c r="Q15" i="12" s="1"/>
  <c r="F104" i="10"/>
  <c r="N104" i="10"/>
  <c r="L105" i="10" a="1"/>
  <c r="L105" i="10" s="1"/>
  <c r="G104" i="10"/>
  <c r="K104" i="10" a="1"/>
  <c r="K104" i="10" s="1"/>
  <c r="I104" i="10"/>
  <c r="M105" i="10"/>
  <c r="J104" i="10"/>
  <c r="H104" i="10" a="1"/>
  <c r="H104" i="10" s="1"/>
  <c r="N44" i="10"/>
  <c r="K44" i="10" a="1"/>
  <c r="K44" i="10" s="1"/>
  <c r="F44" i="10"/>
  <c r="I44" i="10"/>
  <c r="H44" i="10" a="1"/>
  <c r="H44" i="10" s="1"/>
  <c r="G44" i="10"/>
  <c r="M45" i="10"/>
  <c r="L45" i="10" a="1"/>
  <c r="L45" i="10" s="1"/>
  <c r="J44" i="10"/>
  <c r="N40" i="10"/>
  <c r="M41" i="10"/>
  <c r="J40" i="10"/>
  <c r="I40" i="10"/>
  <c r="F40" i="10"/>
  <c r="H40" i="10" a="1"/>
  <c r="H40" i="10" s="1"/>
  <c r="G40" i="10"/>
  <c r="K40" i="10" a="1"/>
  <c r="K40" i="10" s="1"/>
  <c r="L41" i="10" a="1"/>
  <c r="L41" i="10" s="1"/>
  <c r="N47" i="10"/>
  <c r="H47" i="10" a="1"/>
  <c r="H47" i="10" s="1"/>
  <c r="G47" i="10"/>
  <c r="L48" i="10" a="1"/>
  <c r="L48" i="10" s="1"/>
  <c r="I47" i="10"/>
  <c r="M48" i="10"/>
  <c r="F47" i="10"/>
  <c r="K47" i="10" a="1"/>
  <c r="K47" i="10" s="1"/>
  <c r="J47" i="10"/>
  <c r="N31" i="10"/>
  <c r="G31" i="10"/>
  <c r="J31" i="10"/>
  <c r="I31" i="10"/>
  <c r="H31" i="10" a="1"/>
  <c r="H31" i="10" s="1"/>
  <c r="F31" i="10"/>
  <c r="M32" i="10"/>
  <c r="L32" i="10" a="1"/>
  <c r="L32" i="10" s="1"/>
  <c r="K31" i="10" a="1"/>
  <c r="K31" i="10" s="1"/>
  <c r="M53" i="10"/>
  <c r="N80" i="10"/>
  <c r="M81" i="10"/>
  <c r="L81" i="10" a="1"/>
  <c r="L81" i="10" s="1"/>
  <c r="J80" i="10"/>
  <c r="G80" i="10"/>
  <c r="F80" i="10"/>
  <c r="K80" i="10" a="1"/>
  <c r="K80" i="10" s="1"/>
  <c r="I80" i="10"/>
  <c r="H80" i="10" a="1"/>
  <c r="H80" i="10" s="1"/>
  <c r="N72" i="10"/>
  <c r="L73" i="10" a="1"/>
  <c r="L73" i="10" s="1"/>
  <c r="M73" i="10"/>
  <c r="J72" i="10"/>
  <c r="K72" i="10" a="1"/>
  <c r="K72" i="10" s="1"/>
  <c r="F72" i="10"/>
  <c r="I72" i="10"/>
  <c r="G72" i="10"/>
  <c r="H72" i="10" a="1"/>
  <c r="H72" i="10" s="1"/>
  <c r="N35" i="10"/>
  <c r="L36" i="10" a="1"/>
  <c r="L36" i="10" s="1"/>
  <c r="J35" i="10"/>
  <c r="H35" i="10" a="1"/>
  <c r="H35" i="10" s="1"/>
  <c r="M36" i="10"/>
  <c r="G35" i="10"/>
  <c r="F35" i="10"/>
  <c r="I35" i="10"/>
  <c r="K35" i="10" a="1"/>
  <c r="K35" i="10" s="1"/>
  <c r="N57" i="10"/>
  <c r="K57" i="10" a="1"/>
  <c r="K57" i="10" s="1"/>
  <c r="H57" i="10" a="1"/>
  <c r="H57" i="10" s="1"/>
  <c r="G57" i="10"/>
  <c r="M58" i="10"/>
  <c r="F57" i="10"/>
  <c r="I57" i="10"/>
  <c r="J57" i="10"/>
  <c r="L58" i="10" a="1"/>
  <c r="L58" i="10" s="1"/>
  <c r="G14" i="10"/>
  <c r="I14" i="10"/>
  <c r="J14" i="10"/>
  <c r="F14" i="10"/>
  <c r="N14" i="10"/>
  <c r="L15" i="10" a="1"/>
  <c r="L15" i="10" s="1"/>
  <c r="M15" i="10"/>
  <c r="K14" i="10" a="1"/>
  <c r="K14" i="10" s="1"/>
  <c r="H14" i="10" a="1"/>
  <c r="H14" i="10" s="1"/>
  <c r="N89" i="10"/>
  <c r="L90" i="10" a="1"/>
  <c r="L90" i="10" s="1"/>
  <c r="G89" i="10"/>
  <c r="H89" i="10" a="1"/>
  <c r="H89" i="10" s="1"/>
  <c r="K89" i="10" a="1"/>
  <c r="K89" i="10" s="1"/>
  <c r="M90" i="10"/>
  <c r="J89" i="10"/>
  <c r="F89" i="10"/>
  <c r="I89" i="10"/>
  <c r="N79" i="10"/>
  <c r="K79" i="10" a="1"/>
  <c r="K79" i="10" s="1"/>
  <c r="G79" i="10"/>
  <c r="F79" i="10"/>
  <c r="I79" i="10"/>
  <c r="J79" i="10"/>
  <c r="L80" i="10" a="1"/>
  <c r="L80" i="10" s="1"/>
  <c r="H79" i="10" a="1"/>
  <c r="H79" i="10" s="1"/>
  <c r="M80" i="10"/>
  <c r="L92" i="10" a="1"/>
  <c r="L92" i="10" s="1"/>
  <c r="K12" i="10" a="1"/>
  <c r="K12" i="10" s="1"/>
  <c r="L13" i="10" a="1"/>
  <c r="L13" i="10" s="1"/>
  <c r="J12" i="10"/>
  <c r="I12" i="10"/>
  <c r="F12" i="10"/>
  <c r="H12" i="10" a="1"/>
  <c r="H12" i="10" s="1"/>
  <c r="G12" i="10"/>
  <c r="N12" i="10"/>
  <c r="N36" i="10"/>
  <c r="M37" i="10"/>
  <c r="I36" i="10"/>
  <c r="K36" i="10" a="1"/>
  <c r="K36" i="10" s="1"/>
  <c r="L37" i="10" a="1"/>
  <c r="L37" i="10" s="1"/>
  <c r="F36" i="10"/>
  <c r="G36" i="10"/>
  <c r="J36" i="10"/>
  <c r="H36" i="10" a="1"/>
  <c r="H36" i="10" s="1"/>
  <c r="G7" i="10"/>
  <c r="I7" i="10"/>
  <c r="M8" i="10"/>
  <c r="L8" i="10" a="1"/>
  <c r="L8" i="10" s="1"/>
  <c r="N7" i="10"/>
  <c r="K7" i="10" a="1"/>
  <c r="K7" i="10" s="1"/>
  <c r="H7" i="10" a="1"/>
  <c r="H7" i="10" s="1"/>
  <c r="F7" i="10"/>
  <c r="J7" i="10"/>
  <c r="N65" i="10"/>
  <c r="F65" i="10"/>
  <c r="J65" i="10"/>
  <c r="H65" i="10" a="1"/>
  <c r="H65" i="10" s="1"/>
  <c r="L66" i="10" a="1"/>
  <c r="L66" i="10" s="1"/>
  <c r="G65" i="10"/>
  <c r="K65" i="10" a="1"/>
  <c r="K65" i="10" s="1"/>
  <c r="M66" i="10"/>
  <c r="I65" i="10"/>
  <c r="N70" i="10"/>
  <c r="K70" i="10" a="1"/>
  <c r="K70" i="10" s="1"/>
  <c r="H70" i="10" a="1"/>
  <c r="H70" i="10" s="1"/>
  <c r="L71" i="10" a="1"/>
  <c r="L71" i="10" s="1"/>
  <c r="F70" i="10"/>
  <c r="M71" i="10"/>
  <c r="G70" i="10"/>
  <c r="I70" i="10"/>
  <c r="J70" i="10"/>
  <c r="N103" i="10"/>
  <c r="F103" i="10"/>
  <c r="L104" i="10" a="1"/>
  <c r="L104" i="10" s="1"/>
  <c r="J103" i="10"/>
  <c r="G103" i="10"/>
  <c r="H103" i="10" a="1"/>
  <c r="H103" i="10" s="1"/>
  <c r="K103" i="10" a="1"/>
  <c r="K103" i="10" s="1"/>
  <c r="M104" i="10"/>
  <c r="I103" i="10"/>
  <c r="N27" i="10"/>
  <c r="I27" i="10"/>
  <c r="H27" i="10" a="1"/>
  <c r="H27" i="10" s="1"/>
  <c r="J27" i="10"/>
  <c r="F27" i="10"/>
  <c r="M28" i="10"/>
  <c r="L28" i="10" a="1"/>
  <c r="L28" i="10" s="1"/>
  <c r="G27" i="10"/>
  <c r="K27" i="10" a="1"/>
  <c r="K27" i="10" s="1"/>
  <c r="N94" i="10"/>
  <c r="G94" i="10"/>
  <c r="K94" i="10" a="1"/>
  <c r="K94" i="10" s="1"/>
  <c r="F94" i="10"/>
  <c r="L95" i="10" a="1"/>
  <c r="L95" i="10" s="1"/>
  <c r="M95" i="10"/>
  <c r="J94" i="10"/>
  <c r="I94" i="10"/>
  <c r="H94" i="10" a="1"/>
  <c r="H94" i="10" s="1"/>
  <c r="N100" i="10"/>
  <c r="J100" i="10"/>
  <c r="I100" i="10"/>
  <c r="M101" i="10"/>
  <c r="H100" i="10" a="1"/>
  <c r="H100" i="10" s="1"/>
  <c r="K100" i="10" a="1"/>
  <c r="K100" i="10" s="1"/>
  <c r="L101" i="10" a="1"/>
  <c r="L101" i="10" s="1"/>
  <c r="F100" i="10"/>
  <c r="G100" i="10"/>
  <c r="N60" i="10"/>
  <c r="L61" i="10" a="1"/>
  <c r="L61" i="10" s="1"/>
  <c r="H60" i="10" a="1"/>
  <c r="H60" i="10" s="1"/>
  <c r="F60" i="10"/>
  <c r="J60" i="10"/>
  <c r="K60" i="10" a="1"/>
  <c r="K60" i="10" s="1"/>
  <c r="M61" i="10"/>
  <c r="G60" i="10"/>
  <c r="I60" i="10"/>
  <c r="N73" i="10"/>
  <c r="L74" i="10" a="1"/>
  <c r="L74" i="10" s="1"/>
  <c r="G73" i="10"/>
  <c r="M74" i="10"/>
  <c r="J73" i="10"/>
  <c r="K73" i="10" a="1"/>
  <c r="K73" i="10" s="1"/>
  <c r="I73" i="10"/>
  <c r="H73" i="10" a="1"/>
  <c r="H73" i="10" s="1"/>
  <c r="F73" i="10"/>
  <c r="N11" i="10"/>
  <c r="I11" i="10"/>
  <c r="F11" i="10"/>
  <c r="J11" i="10"/>
  <c r="H11" i="10" a="1"/>
  <c r="H11" i="10" s="1"/>
  <c r="M12" i="10"/>
  <c r="L12" i="10" a="1"/>
  <c r="L12" i="10" s="1"/>
  <c r="G11" i="10"/>
  <c r="K11" i="10" a="1"/>
  <c r="K11" i="10" s="1"/>
  <c r="M56" i="10"/>
  <c r="M47" i="10"/>
  <c r="M31" i="10"/>
  <c r="N58" i="10"/>
  <c r="L59" i="10" a="1"/>
  <c r="L59" i="10" s="1"/>
  <c r="K58" i="10" a="1"/>
  <c r="K58" i="10" s="1"/>
  <c r="H58" i="10" a="1"/>
  <c r="H58" i="10" s="1"/>
  <c r="G58" i="10"/>
  <c r="I58" i="10"/>
  <c r="M59" i="10"/>
  <c r="J58" i="10"/>
  <c r="F58" i="10"/>
  <c r="K24" i="10" a="1"/>
  <c r="K24" i="10" s="1"/>
  <c r="G24" i="10"/>
  <c r="L25" i="10" a="1"/>
  <c r="L25" i="10" s="1"/>
  <c r="F24" i="10"/>
  <c r="H24" i="10" a="1"/>
  <c r="H24" i="10" s="1"/>
  <c r="J24" i="10"/>
  <c r="M25" i="10"/>
  <c r="I24" i="10"/>
  <c r="N24" i="10"/>
  <c r="M94" i="10"/>
  <c r="L15" i="12"/>
  <c r="K15" i="12"/>
  <c r="J16" i="12"/>
  <c r="S15" i="12"/>
  <c r="F25" i="10"/>
  <c r="I25" i="10"/>
  <c r="M26" i="10"/>
  <c r="G25" i="10"/>
  <c r="N25" i="10"/>
  <c r="L26" i="10" a="1"/>
  <c r="L26" i="10" s="1"/>
  <c r="J25" i="10"/>
  <c r="K25" i="10" a="1"/>
  <c r="K25" i="10" s="1"/>
  <c r="H25" i="10" a="1"/>
  <c r="H25" i="10" s="1"/>
  <c r="N26" i="10"/>
  <c r="K26" i="10" a="1"/>
  <c r="K26" i="10" s="1"/>
  <c r="J26" i="10"/>
  <c r="M27" i="10"/>
  <c r="G26" i="10"/>
  <c r="I26" i="10"/>
  <c r="F26" i="10"/>
  <c r="H26" i="10" a="1"/>
  <c r="H26" i="10" s="1"/>
  <c r="L27" i="10" a="1"/>
  <c r="L27" i="10" s="1"/>
  <c r="N38" i="10"/>
  <c r="J38" i="10"/>
  <c r="L39" i="10" a="1"/>
  <c r="L39" i="10" s="1"/>
  <c r="F38" i="10"/>
  <c r="K38" i="10" a="1"/>
  <c r="K38" i="10" s="1"/>
  <c r="I38" i="10"/>
  <c r="H38" i="10" a="1"/>
  <c r="H38" i="10" s="1"/>
  <c r="G38" i="10"/>
  <c r="M39" i="10"/>
  <c r="N74" i="10"/>
  <c r="H74" i="10" a="1"/>
  <c r="H74" i="10" s="1"/>
  <c r="M75" i="10"/>
  <c r="L75" i="10" a="1"/>
  <c r="L75" i="10" s="1"/>
  <c r="F74" i="10"/>
  <c r="G74" i="10"/>
  <c r="J74" i="10"/>
  <c r="I74" i="10"/>
  <c r="K74" i="10" a="1"/>
  <c r="K74" i="10" s="1"/>
  <c r="L56" i="10" a="1"/>
  <c r="L56" i="10" s="1"/>
  <c r="L103" i="10" a="1"/>
  <c r="L103" i="10" s="1"/>
  <c r="L44" i="10" a="1"/>
  <c r="L44" i="10" s="1"/>
  <c r="N51" i="10"/>
  <c r="F51" i="10"/>
  <c r="J51" i="10"/>
  <c r="M52" i="10"/>
  <c r="L52" i="10" a="1"/>
  <c r="L52" i="10" s="1"/>
  <c r="G51" i="10"/>
  <c r="I51" i="10"/>
  <c r="K51" i="10" a="1"/>
  <c r="K51" i="10" s="1"/>
  <c r="H51" i="10" a="1"/>
  <c r="H51" i="10" s="1"/>
  <c r="N101" i="10"/>
  <c r="G101" i="10"/>
  <c r="M102" i="10"/>
  <c r="L102" i="10" a="1"/>
  <c r="L102" i="10" s="1"/>
  <c r="J101" i="10"/>
  <c r="K101" i="10" a="1"/>
  <c r="K101" i="10" s="1"/>
  <c r="H101" i="10" a="1"/>
  <c r="H101" i="10" s="1"/>
  <c r="I101" i="10"/>
  <c r="F101" i="10"/>
  <c r="N6" i="10"/>
  <c r="O6" i="10" s="1"/>
  <c r="P6" i="10" s="1"/>
  <c r="L6" i="10" a="1"/>
  <c r="L6" i="10" s="1"/>
  <c r="H6" i="10" a="1"/>
  <c r="H6" i="10" s="1"/>
  <c r="J6" i="10"/>
  <c r="F6" i="10"/>
  <c r="K6" i="10" a="1"/>
  <c r="K6" i="10" s="1"/>
  <c r="M6" i="10"/>
  <c r="G6" i="10"/>
  <c r="M7" i="10"/>
  <c r="L7" i="10" a="1"/>
  <c r="L7" i="10" s="1"/>
  <c r="I6" i="10"/>
  <c r="F105" i="10"/>
  <c r="G105" i="10"/>
  <c r="K105" i="10" a="1"/>
  <c r="K105" i="10" s="1"/>
  <c r="H105" i="10" a="1"/>
  <c r="H105" i="10" s="1"/>
  <c r="J105" i="10"/>
  <c r="N105" i="10"/>
  <c r="I105" i="10"/>
  <c r="N83" i="10"/>
  <c r="L84" i="10" a="1"/>
  <c r="L84" i="10" s="1"/>
  <c r="H83" i="10" a="1"/>
  <c r="H83" i="10" s="1"/>
  <c r="J83" i="10"/>
  <c r="I83" i="10"/>
  <c r="F83" i="10"/>
  <c r="G83" i="10"/>
  <c r="K83" i="10" a="1"/>
  <c r="K83" i="10" s="1"/>
  <c r="M84" i="10"/>
  <c r="N32" i="10"/>
  <c r="L33" i="10" a="1"/>
  <c r="L33" i="10" s="1"/>
  <c r="K32" i="10" a="1"/>
  <c r="K32" i="10" s="1"/>
  <c r="F32" i="10"/>
  <c r="G32" i="10"/>
  <c r="H32" i="10" a="1"/>
  <c r="H32" i="10" s="1"/>
  <c r="J32" i="10"/>
  <c r="I32" i="10"/>
  <c r="M33" i="10"/>
  <c r="N69" i="10"/>
  <c r="H69" i="10" a="1"/>
  <c r="H69" i="10" s="1"/>
  <c r="F69" i="10"/>
  <c r="G69" i="10"/>
  <c r="I69" i="10"/>
  <c r="K69" i="10" a="1"/>
  <c r="K69" i="10" s="1"/>
  <c r="L70" i="10" a="1"/>
  <c r="L70" i="10" s="1"/>
  <c r="J69" i="10"/>
  <c r="M70" i="10"/>
  <c r="N63" i="10"/>
  <c r="L64" i="10" a="1"/>
  <c r="L64" i="10" s="1"/>
  <c r="K63" i="10" a="1"/>
  <c r="K63" i="10" s="1"/>
  <c r="H63" i="10" a="1"/>
  <c r="H63" i="10" s="1"/>
  <c r="J63" i="10"/>
  <c r="M64" i="10"/>
  <c r="I63" i="10"/>
  <c r="G63" i="10"/>
  <c r="F63" i="10"/>
  <c r="N21" i="10"/>
  <c r="L22" i="10" a="1"/>
  <c r="L22" i="10" s="1"/>
  <c r="I21" i="10"/>
  <c r="G21" i="10"/>
  <c r="M22" i="10"/>
  <c r="F21" i="10"/>
  <c r="H21" i="10" a="1"/>
  <c r="H21" i="10" s="1"/>
  <c r="K21" i="10" a="1"/>
  <c r="K21" i="10" s="1"/>
  <c r="J21" i="10"/>
  <c r="N61" i="10"/>
  <c r="F61" i="10"/>
  <c r="I61" i="10"/>
  <c r="L62" i="10" a="1"/>
  <c r="L62" i="10" s="1"/>
  <c r="G61" i="10"/>
  <c r="J61" i="10"/>
  <c r="H61" i="10" a="1"/>
  <c r="H61" i="10" s="1"/>
  <c r="M62" i="10"/>
  <c r="K61" i="10" a="1"/>
  <c r="K61" i="10" s="1"/>
  <c r="L51" i="10" a="1"/>
  <c r="L51" i="10" s="1"/>
  <c r="L21" i="10" a="1"/>
  <c r="L21" i="10" s="1"/>
  <c r="L88" i="10" a="1"/>
  <c r="L88" i="10" s="1"/>
  <c r="N34" i="10"/>
  <c r="H34" i="10" a="1"/>
  <c r="H34" i="10" s="1"/>
  <c r="K34" i="10" a="1"/>
  <c r="K34" i="10" s="1"/>
  <c r="F34" i="10"/>
  <c r="J34" i="10"/>
  <c r="M35" i="10"/>
  <c r="G34" i="10"/>
  <c r="L35" i="10" a="1"/>
  <c r="L35" i="10" s="1"/>
  <c r="I34" i="10"/>
  <c r="N71" i="10"/>
  <c r="H71" i="10" a="1"/>
  <c r="H71" i="10" s="1"/>
  <c r="I71" i="10"/>
  <c r="F71" i="10"/>
  <c r="J71" i="10"/>
  <c r="K71" i="10" a="1"/>
  <c r="K71" i="10" s="1"/>
  <c r="G71" i="10"/>
  <c r="L72" i="10" a="1"/>
  <c r="L72" i="10" s="1"/>
  <c r="M72" i="10"/>
  <c r="N9" i="10"/>
  <c r="H9" i="10" a="1"/>
  <c r="H9" i="10" s="1"/>
  <c r="M10" i="10"/>
  <c r="J9" i="10"/>
  <c r="G9" i="10"/>
  <c r="I9" i="10"/>
  <c r="F9" i="10"/>
  <c r="L10" i="10" a="1"/>
  <c r="L10" i="10" s="1"/>
  <c r="K9" i="10" a="1"/>
  <c r="K9" i="10" s="1"/>
  <c r="N29" i="10"/>
  <c r="L30" i="10" a="1"/>
  <c r="L30" i="10" s="1"/>
  <c r="J29" i="10"/>
  <c r="M30" i="10"/>
  <c r="K29" i="10" a="1"/>
  <c r="K29" i="10" s="1"/>
  <c r="H29" i="10" a="1"/>
  <c r="H29" i="10" s="1"/>
  <c r="I29" i="10"/>
  <c r="F29" i="10"/>
  <c r="G29" i="10"/>
  <c r="L68" i="10" a="1"/>
  <c r="L68" i="10" s="1"/>
  <c r="M103" i="10"/>
  <c r="L11" i="10" a="1"/>
  <c r="L11" i="10" s="1"/>
  <c r="M44" i="10"/>
  <c r="M92" i="10"/>
  <c r="N81" i="10"/>
  <c r="K81" i="10" a="1"/>
  <c r="K81" i="10" s="1"/>
  <c r="H81" i="10" a="1"/>
  <c r="H81" i="10" s="1"/>
  <c r="G81" i="10"/>
  <c r="L82" i="10" a="1"/>
  <c r="L82" i="10" s="1"/>
  <c r="M82" i="10"/>
  <c r="J81" i="10"/>
  <c r="I81" i="10"/>
  <c r="F81" i="10"/>
  <c r="N28" i="10"/>
  <c r="L29" i="10" a="1"/>
  <c r="L29" i="10" s="1"/>
  <c r="F28" i="10"/>
  <c r="H28" i="10" a="1"/>
  <c r="H28" i="10" s="1"/>
  <c r="G28" i="10"/>
  <c r="M29" i="10"/>
  <c r="K28" i="10" a="1"/>
  <c r="K28" i="10" s="1"/>
  <c r="I28" i="10"/>
  <c r="J28" i="10"/>
  <c r="N85" i="10"/>
  <c r="L86" i="10" a="1"/>
  <c r="L86" i="10" s="1"/>
  <c r="H85" i="10" a="1"/>
  <c r="H85" i="10" s="1"/>
  <c r="J85" i="10"/>
  <c r="K85" i="10" a="1"/>
  <c r="K85" i="10" s="1"/>
  <c r="G85" i="10"/>
  <c r="F85" i="10"/>
  <c r="M86" i="10"/>
  <c r="I85" i="10"/>
  <c r="N45" i="10"/>
  <c r="J45" i="10"/>
  <c r="K45" i="10" a="1"/>
  <c r="K45" i="10" s="1"/>
  <c r="L46" i="10" a="1"/>
  <c r="L46" i="10" s="1"/>
  <c r="H45" i="10" a="1"/>
  <c r="H45" i="10" s="1"/>
  <c r="I45" i="10"/>
  <c r="M46" i="10"/>
  <c r="G45" i="10"/>
  <c r="F45" i="10"/>
  <c r="N15" i="10"/>
  <c r="I15" i="10"/>
  <c r="K15" i="10" a="1"/>
  <c r="K15" i="10" s="1"/>
  <c r="J15" i="10"/>
  <c r="M16" i="10"/>
  <c r="F15" i="10"/>
  <c r="L16" i="10" a="1"/>
  <c r="L16" i="10" s="1"/>
  <c r="H15" i="10" a="1"/>
  <c r="H15" i="10" s="1"/>
  <c r="G15" i="10"/>
  <c r="N59" i="10"/>
  <c r="K59" i="10" a="1"/>
  <c r="K59" i="10" s="1"/>
  <c r="I59" i="10"/>
  <c r="G59" i="10"/>
  <c r="F59" i="10"/>
  <c r="M60" i="10"/>
  <c r="L60" i="10" a="1"/>
  <c r="L60" i="10" s="1"/>
  <c r="H59" i="10" a="1"/>
  <c r="H59" i="10" s="1"/>
  <c r="J59" i="10"/>
  <c r="L24" i="10" a="1"/>
  <c r="L24" i="10" s="1"/>
  <c r="M88" i="10"/>
  <c r="M13" i="10" l="1"/>
  <c r="O16" i="12"/>
  <c r="Q16" i="12" s="1"/>
  <c r="S16" i="12" s="1"/>
  <c r="U16" i="12" s="1"/>
  <c r="W16" i="12" s="1"/>
  <c r="Y16" i="12" s="1"/>
  <c r="AA16" i="12" s="1"/>
  <c r="AC16" i="12" s="1"/>
  <c r="AE16" i="12" s="1"/>
  <c r="AG16" i="12" s="1"/>
  <c r="AI16" i="12" s="1"/>
  <c r="AK16" i="12" s="1"/>
  <c r="K16" i="12"/>
  <c r="N15" i="12" s="1"/>
  <c r="J17" i="12"/>
  <c r="O7" i="10"/>
  <c r="P7" i="10" s="1"/>
  <c r="V15" i="12" l="1"/>
  <c r="O8" i="10"/>
  <c r="J18" i="12"/>
  <c r="O17" i="12"/>
  <c r="AD17" i="12"/>
  <c r="AA17" i="12"/>
  <c r="Z17" i="12"/>
  <c r="AH17" i="12"/>
  <c r="AK17" i="12"/>
  <c r="S17" i="12"/>
  <c r="AG17" i="12"/>
  <c r="U17" i="12"/>
  <c r="X17" i="12"/>
  <c r="AF17" i="12"/>
  <c r="AC17" i="12"/>
  <c r="W17" i="12"/>
  <c r="AB17" i="12"/>
  <c r="K17" i="12"/>
  <c r="P17" i="12"/>
  <c r="R17" i="12"/>
  <c r="Q17" i="12"/>
  <c r="Y17" i="12"/>
  <c r="AJ17" i="12"/>
  <c r="V17" i="12"/>
  <c r="AE17" i="12"/>
  <c r="L17" i="12"/>
  <c r="N17" i="12"/>
  <c r="AI17" i="12"/>
  <c r="T17" i="12"/>
  <c r="AH15" i="12"/>
  <c r="P15" i="12"/>
  <c r="AB15" i="12"/>
  <c r="AD15" i="12"/>
  <c r="AJ15" i="12"/>
  <c r="T15" i="12"/>
  <c r="Z15" i="12"/>
  <c r="X15" i="12"/>
  <c r="R15" i="12"/>
  <c r="AF15" i="12"/>
  <c r="AI18" i="12" l="1"/>
  <c r="Q18" i="12"/>
  <c r="AD18" i="12"/>
  <c r="U18" i="12"/>
  <c r="AB18" i="12"/>
  <c r="O18" i="12"/>
  <c r="AE18" i="12"/>
  <c r="P18" i="12"/>
  <c r="Z18" i="12"/>
  <c r="AC18" i="12"/>
  <c r="J19" i="12"/>
  <c r="AF18" i="12"/>
  <c r="K18" i="12"/>
  <c r="S18" i="12"/>
  <c r="AH18" i="12"/>
  <c r="X18" i="12"/>
  <c r="AA18" i="12"/>
  <c r="L18" i="12"/>
  <c r="V18" i="12"/>
  <c r="N18" i="12"/>
  <c r="Y18" i="12"/>
  <c r="AK18" i="12"/>
  <c r="AG18" i="12"/>
  <c r="R18" i="12"/>
  <c r="AJ18" i="12"/>
  <c r="W18" i="12"/>
  <c r="T18" i="12"/>
  <c r="P8" i="10"/>
  <c r="O9" i="10"/>
  <c r="P9" i="10" l="1"/>
  <c r="O10" i="10"/>
  <c r="Q19" i="12"/>
  <c r="AG19" i="12"/>
  <c r="R19" i="12"/>
  <c r="U19" i="12"/>
  <c r="S19" i="12"/>
  <c r="AF19" i="12"/>
  <c r="P19" i="12"/>
  <c r="AB19" i="12"/>
  <c r="AI19" i="12"/>
  <c r="O19" i="12"/>
  <c r="W19" i="12"/>
  <c r="J20" i="12"/>
  <c r="AD19" i="12"/>
  <c r="N19" i="12"/>
  <c r="AJ19" i="12"/>
  <c r="T19" i="12"/>
  <c r="Y19" i="12"/>
  <c r="K19" i="12"/>
  <c r="X19" i="12"/>
  <c r="AE19" i="12"/>
  <c r="L19" i="12"/>
  <c r="Z19" i="12"/>
  <c r="AH19" i="12"/>
  <c r="AC19" i="12"/>
  <c r="AK19" i="12"/>
  <c r="V19" i="12"/>
  <c r="AA19" i="12"/>
  <c r="J21" i="12" l="1"/>
  <c r="P20" i="12"/>
  <c r="Z20" i="12"/>
  <c r="Q20" i="12"/>
  <c r="L20" i="12"/>
  <c r="AF20" i="12"/>
  <c r="AH20" i="12"/>
  <c r="AG20" i="12"/>
  <c r="X20" i="12"/>
  <c r="AC20" i="12"/>
  <c r="Y20" i="12"/>
  <c r="AK20" i="12"/>
  <c r="U20" i="12"/>
  <c r="AI20" i="12"/>
  <c r="AE20" i="12"/>
  <c r="AA20" i="12"/>
  <c r="AJ20" i="12"/>
  <c r="W20" i="12"/>
  <c r="N20" i="12"/>
  <c r="AB20" i="12"/>
  <c r="K20" i="12"/>
  <c r="T20" i="12"/>
  <c r="S20" i="12"/>
  <c r="R20" i="12"/>
  <c r="V20" i="12"/>
  <c r="AD20" i="12"/>
  <c r="O20" i="12"/>
  <c r="P10" i="10"/>
  <c r="O11" i="10"/>
  <c r="P11" i="10" l="1"/>
  <c r="O12" i="10"/>
  <c r="J22" i="12"/>
  <c r="AD21" i="12"/>
  <c r="S21" i="12"/>
  <c r="T21" i="12"/>
  <c r="W21" i="12"/>
  <c r="AF21" i="12"/>
  <c r="U21" i="12"/>
  <c r="AA21" i="12"/>
  <c r="AC21" i="12"/>
  <c r="K21" i="12"/>
  <c r="AB21" i="12"/>
  <c r="P21" i="12"/>
  <c r="L21" i="12"/>
  <c r="AK21" i="12"/>
  <c r="AE21" i="12"/>
  <c r="V21" i="12"/>
  <c r="Z21" i="12"/>
  <c r="X21" i="12"/>
  <c r="AI21" i="12"/>
  <c r="Q21" i="12"/>
  <c r="O21" i="12"/>
  <c r="AH21" i="12"/>
  <c r="Y21" i="12"/>
  <c r="N21" i="12"/>
  <c r="AJ21" i="12"/>
  <c r="AG21" i="12"/>
  <c r="R21" i="12"/>
  <c r="K22" i="12" l="1"/>
  <c r="R22" i="12"/>
  <c r="J23" i="12"/>
  <c r="AB22" i="12"/>
  <c r="AC22" i="12"/>
  <c r="Q22" i="12"/>
  <c r="AK22" i="12"/>
  <c r="Z22" i="12"/>
  <c r="AI22" i="12"/>
  <c r="AD22" i="12"/>
  <c r="AF22" i="12"/>
  <c r="L22" i="12"/>
  <c r="T22" i="12"/>
  <c r="N22" i="12"/>
  <c r="AA22" i="12"/>
  <c r="AH22" i="12"/>
  <c r="O22" i="12"/>
  <c r="V22" i="12"/>
  <c r="AJ22" i="12"/>
  <c r="W22" i="12"/>
  <c r="P22" i="12"/>
  <c r="X22" i="12"/>
  <c r="AE22" i="12"/>
  <c r="U22" i="12"/>
  <c r="AG22" i="12"/>
  <c r="Y22" i="12"/>
  <c r="S22" i="12"/>
  <c r="P12" i="10"/>
  <c r="O13" i="10"/>
  <c r="P13" i="10" l="1"/>
  <c r="O14" i="10"/>
  <c r="U23" i="12"/>
  <c r="AK23" i="12"/>
  <c r="S23" i="12"/>
  <c r="N23" i="12"/>
  <c r="AJ23" i="12"/>
  <c r="Q23" i="12"/>
  <c r="AD23" i="12"/>
  <c r="AH23" i="12"/>
  <c r="X23" i="12"/>
  <c r="AC23" i="12"/>
  <c r="AG23" i="12"/>
  <c r="AA23" i="12"/>
  <c r="R23" i="12"/>
  <c r="T23" i="12"/>
  <c r="J24" i="12"/>
  <c r="Y23" i="12"/>
  <c r="Z23" i="12"/>
  <c r="AI23" i="12"/>
  <c r="O23" i="12"/>
  <c r="V23" i="12"/>
  <c r="P23" i="12"/>
  <c r="K23" i="12"/>
  <c r="L23" i="12"/>
  <c r="AF23" i="12"/>
  <c r="W23" i="12"/>
  <c r="AB23" i="12"/>
  <c r="AE23" i="12"/>
  <c r="P14" i="10" l="1"/>
  <c r="O15" i="10"/>
  <c r="AH24" i="12"/>
  <c r="R24" i="12"/>
  <c r="J25" i="12"/>
  <c r="AE24" i="12"/>
  <c r="AJ24" i="12"/>
  <c r="T24" i="12"/>
  <c r="AG24" i="12"/>
  <c r="N24" i="12"/>
  <c r="AC24" i="12"/>
  <c r="U24" i="12"/>
  <c r="AI24" i="12"/>
  <c r="L24" i="12"/>
  <c r="Z24" i="12"/>
  <c r="AA24" i="12"/>
  <c r="AB24" i="12"/>
  <c r="AF24" i="12"/>
  <c r="X24" i="12"/>
  <c r="AK24" i="12"/>
  <c r="V24" i="12"/>
  <c r="AD24" i="12"/>
  <c r="W24" i="12"/>
  <c r="P24" i="12"/>
  <c r="S24" i="12"/>
  <c r="O24" i="12"/>
  <c r="K24" i="12"/>
  <c r="Y24" i="12"/>
  <c r="Q24" i="12"/>
  <c r="T25" i="12" l="1"/>
  <c r="AA25" i="12"/>
  <c r="AJ25" i="12"/>
  <c r="V25" i="12"/>
  <c r="O25" i="12"/>
  <c r="P25" i="12"/>
  <c r="AI25" i="12"/>
  <c r="AF25" i="12"/>
  <c r="AB25" i="12"/>
  <c r="N25" i="12"/>
  <c r="Y25" i="12"/>
  <c r="AE25" i="12"/>
  <c r="K25" i="12"/>
  <c r="X25" i="12"/>
  <c r="AD25" i="12"/>
  <c r="U25" i="12"/>
  <c r="J26" i="12"/>
  <c r="AK25" i="12"/>
  <c r="AG25" i="12"/>
  <c r="R25" i="12"/>
  <c r="L25" i="12"/>
  <c r="S25" i="12"/>
  <c r="AC25" i="12"/>
  <c r="Z25" i="12"/>
  <c r="Q25" i="12"/>
  <c r="W25" i="12"/>
  <c r="AH25" i="12"/>
  <c r="P15" i="10"/>
  <c r="O16" i="10"/>
  <c r="L26" i="12" l="1"/>
  <c r="K26" i="12"/>
  <c r="J27" i="12"/>
  <c r="AC26" i="12"/>
  <c r="AJ26" i="12"/>
  <c r="P26" i="12"/>
  <c r="O26" i="12"/>
  <c r="AF26" i="12"/>
  <c r="AE26" i="12"/>
  <c r="Z26" i="12"/>
  <c r="AI26" i="12"/>
  <c r="V26" i="12"/>
  <c r="AA26" i="12"/>
  <c r="AG26" i="12"/>
  <c r="AD26" i="12"/>
  <c r="AB26" i="12"/>
  <c r="AH26" i="12"/>
  <c r="S26" i="12"/>
  <c r="T26" i="12"/>
  <c r="X26" i="12"/>
  <c r="U26" i="12"/>
  <c r="N26" i="12"/>
  <c r="AK26" i="12"/>
  <c r="Y26" i="12"/>
  <c r="R26" i="12"/>
  <c r="W26" i="12"/>
  <c r="Q26" i="12"/>
  <c r="P16" i="10"/>
  <c r="O17" i="10"/>
  <c r="P17" i="10" l="1"/>
  <c r="O18" i="10"/>
  <c r="AK27" i="12"/>
  <c r="R27" i="12"/>
  <c r="AC27" i="12"/>
  <c r="P27" i="12"/>
  <c r="AE27" i="12"/>
  <c r="W27" i="12"/>
  <c r="AH27" i="12"/>
  <c r="AG27" i="12"/>
  <c r="AA27" i="12"/>
  <c r="AB27" i="12"/>
  <c r="K27" i="12"/>
  <c r="Q27" i="12"/>
  <c r="AD27" i="12"/>
  <c r="T27" i="12"/>
  <c r="O27" i="12"/>
  <c r="S27" i="12"/>
  <c r="X27" i="12"/>
  <c r="Z27" i="12"/>
  <c r="Y27" i="12"/>
  <c r="L27" i="12"/>
  <c r="AI27" i="12"/>
  <c r="N27" i="12"/>
  <c r="AJ27" i="12"/>
  <c r="AF27" i="12"/>
  <c r="U27" i="12"/>
  <c r="V27" i="12"/>
  <c r="J28" i="12"/>
  <c r="P18" i="10" l="1"/>
  <c r="O19" i="10"/>
  <c r="AF28" i="12"/>
  <c r="AK28" i="12"/>
  <c r="J29" i="12"/>
  <c r="AJ28" i="12"/>
  <c r="AI28" i="12"/>
  <c r="R28" i="12"/>
  <c r="Z28" i="12"/>
  <c r="X28" i="12"/>
  <c r="O28" i="12"/>
  <c r="AC28" i="12"/>
  <c r="AH28" i="12"/>
  <c r="N28" i="12"/>
  <c r="AD28" i="12"/>
  <c r="V28" i="12"/>
  <c r="S28" i="12"/>
  <c r="P28" i="12"/>
  <c r="Y28" i="12"/>
  <c r="L28" i="12"/>
  <c r="Q28" i="12"/>
  <c r="AA28" i="12"/>
  <c r="K28" i="12"/>
  <c r="U28" i="12"/>
  <c r="W28" i="12"/>
  <c r="T28" i="12"/>
  <c r="AB28" i="12"/>
  <c r="AE28" i="12"/>
  <c r="AG28" i="12"/>
  <c r="AG29" i="12" l="1"/>
  <c r="Y29" i="12"/>
  <c r="Z29" i="12"/>
  <c r="AK29" i="12"/>
  <c r="T29" i="12"/>
  <c r="R29" i="12"/>
  <c r="U29" i="12"/>
  <c r="AF29" i="12"/>
  <c r="K29" i="12"/>
  <c r="AJ29" i="12"/>
  <c r="AE29" i="12"/>
  <c r="N29" i="12"/>
  <c r="AA29" i="12"/>
  <c r="AH29" i="12"/>
  <c r="O29" i="12"/>
  <c r="V29" i="12"/>
  <c r="J30" i="12"/>
  <c r="AD29" i="12"/>
  <c r="AI29" i="12"/>
  <c r="AC29" i="12"/>
  <c r="P29" i="12"/>
  <c r="Q29" i="12"/>
  <c r="AB29" i="12"/>
  <c r="X29" i="12"/>
  <c r="W29" i="12"/>
  <c r="S29" i="12"/>
  <c r="L29" i="12"/>
  <c r="P19" i="10"/>
  <c r="O20" i="10"/>
  <c r="AB30" i="12" l="1"/>
  <c r="AG30" i="12"/>
  <c r="R30" i="12"/>
  <c r="AH30" i="12"/>
  <c r="K30" i="12"/>
  <c r="U30" i="12"/>
  <c r="V30" i="12"/>
  <c r="N30" i="12"/>
  <c r="J31" i="12"/>
  <c r="AD30" i="12"/>
  <c r="Z30" i="12"/>
  <c r="AJ30" i="12"/>
  <c r="T30" i="12"/>
  <c r="AE30" i="12"/>
  <c r="O30" i="12"/>
  <c r="AA30" i="12"/>
  <c r="AI30" i="12"/>
  <c r="AK30" i="12"/>
  <c r="P30" i="12"/>
  <c r="Y30" i="12"/>
  <c r="W30" i="12"/>
  <c r="Q30" i="12"/>
  <c r="X30" i="12"/>
  <c r="AC30" i="12"/>
  <c r="L30" i="12"/>
  <c r="S30" i="12"/>
  <c r="AF30" i="12"/>
  <c r="P20" i="10"/>
  <c r="O21" i="10"/>
  <c r="V31" i="12" l="1"/>
  <c r="O31" i="12"/>
  <c r="P31" i="12"/>
  <c r="AG31" i="12"/>
  <c r="T31" i="12"/>
  <c r="AK31" i="12"/>
  <c r="AD31" i="12"/>
  <c r="S31" i="12"/>
  <c r="AJ31" i="12"/>
  <c r="U31" i="12"/>
  <c r="AI31" i="12"/>
  <c r="AC31" i="12"/>
  <c r="AH31" i="12"/>
  <c r="AE31" i="12"/>
  <c r="X31" i="12"/>
  <c r="AF31" i="12"/>
  <c r="J32" i="12"/>
  <c r="N31" i="12"/>
  <c r="Y31" i="12"/>
  <c r="R31" i="12"/>
  <c r="AB31" i="12"/>
  <c r="Z31" i="12"/>
  <c r="Q31" i="12"/>
  <c r="K31" i="12"/>
  <c r="L31" i="12"/>
  <c r="AA31" i="12"/>
  <c r="W31" i="12"/>
  <c r="P21" i="10"/>
  <c r="O22" i="10"/>
  <c r="AC32" i="12" l="1"/>
  <c r="T32" i="12"/>
  <c r="J33" i="12"/>
  <c r="Q32" i="12"/>
  <c r="S32" i="12"/>
  <c r="AG32" i="12"/>
  <c r="Z32" i="12"/>
  <c r="Y32" i="12"/>
  <c r="AH32" i="12"/>
  <c r="AJ32" i="12"/>
  <c r="V32" i="12"/>
  <c r="K32" i="12"/>
  <c r="N32" i="12"/>
  <c r="AK32" i="12"/>
  <c r="AI32" i="12"/>
  <c r="U32" i="12"/>
  <c r="W32" i="12"/>
  <c r="P32" i="12"/>
  <c r="AA32" i="12"/>
  <c r="L32" i="12"/>
  <c r="X32" i="12"/>
  <c r="AB32" i="12"/>
  <c r="AF32" i="12"/>
  <c r="AD32" i="12"/>
  <c r="O32" i="12"/>
  <c r="AE32" i="12"/>
  <c r="R32" i="12"/>
  <c r="P22" i="10"/>
  <c r="O23" i="10"/>
  <c r="AF33" i="12" l="1"/>
  <c r="N33" i="12"/>
  <c r="AD33" i="12"/>
  <c r="R33" i="12"/>
  <c r="AI33" i="12"/>
  <c r="P33" i="12"/>
  <c r="O33" i="12"/>
  <c r="AH33" i="12"/>
  <c r="U33" i="12"/>
  <c r="S33" i="12"/>
  <c r="K33" i="12"/>
  <c r="Y33" i="12"/>
  <c r="Z33" i="12"/>
  <c r="T33" i="12"/>
  <c r="AG33" i="12"/>
  <c r="V33" i="12"/>
  <c r="AJ33" i="12"/>
  <c r="AK33" i="12"/>
  <c r="J34" i="12"/>
  <c r="Q33" i="12"/>
  <c r="L33" i="12"/>
  <c r="AB33" i="12"/>
  <c r="AA33" i="12"/>
  <c r="AE33" i="12"/>
  <c r="AC33" i="12"/>
  <c r="W33" i="12"/>
  <c r="X33" i="12"/>
  <c r="P23" i="10"/>
  <c r="O24" i="10"/>
  <c r="AK34" i="12" l="1"/>
  <c r="W34" i="12"/>
  <c r="J35" i="12"/>
  <c r="AA34" i="12"/>
  <c r="AI34" i="12"/>
  <c r="AH34" i="12"/>
  <c r="K34" i="12"/>
  <c r="P34" i="12"/>
  <c r="AE34" i="12"/>
  <c r="L34" i="12"/>
  <c r="Q34" i="12"/>
  <c r="AB34" i="12"/>
  <c r="AF34" i="12"/>
  <c r="AD34" i="12"/>
  <c r="AG34" i="12"/>
  <c r="R34" i="12"/>
  <c r="Z34" i="12"/>
  <c r="T34" i="12"/>
  <c r="AC34" i="12"/>
  <c r="AJ34" i="12"/>
  <c r="V34" i="12"/>
  <c r="O34" i="12"/>
  <c r="U34" i="12"/>
  <c r="X34" i="12"/>
  <c r="S34" i="12"/>
  <c r="Y34" i="12"/>
  <c r="N34" i="12"/>
  <c r="P24" i="10"/>
  <c r="O25" i="10"/>
  <c r="P25" i="10" l="1"/>
  <c r="O26" i="10"/>
  <c r="AF35" i="12"/>
  <c r="AK35" i="12"/>
  <c r="U35" i="12"/>
  <c r="AI35" i="12"/>
  <c r="AD35" i="12"/>
  <c r="AC35" i="12"/>
  <c r="O35" i="12"/>
  <c r="AA35" i="12"/>
  <c r="Q35" i="12"/>
  <c r="S35" i="12"/>
  <c r="T35" i="12"/>
  <c r="W35" i="12"/>
  <c r="AE35" i="12"/>
  <c r="R35" i="12"/>
  <c r="P35" i="12"/>
  <c r="Y35" i="12"/>
  <c r="J36" i="12"/>
  <c r="K35" i="12"/>
  <c r="N35" i="12"/>
  <c r="Z35" i="12"/>
  <c r="AB35" i="12"/>
  <c r="L35" i="12"/>
  <c r="AJ35" i="12"/>
  <c r="V35" i="12"/>
  <c r="AG35" i="12"/>
  <c r="X35" i="12"/>
  <c r="AH35" i="12"/>
  <c r="AA36" i="12" l="1"/>
  <c r="L36" i="12"/>
  <c r="N36" i="12"/>
  <c r="AH36" i="12"/>
  <c r="V36" i="12"/>
  <c r="AE36" i="12"/>
  <c r="R36" i="12"/>
  <c r="O36" i="12"/>
  <c r="J37" i="12"/>
  <c r="AF36" i="12"/>
  <c r="AG36" i="12"/>
  <c r="AC36" i="12"/>
  <c r="S36" i="12"/>
  <c r="T36" i="12"/>
  <c r="AB36" i="12"/>
  <c r="Q36" i="12"/>
  <c r="Y36" i="12"/>
  <c r="P36" i="12"/>
  <c r="Z36" i="12"/>
  <c r="AI36" i="12"/>
  <c r="AD36" i="12"/>
  <c r="U36" i="12"/>
  <c r="X36" i="12"/>
  <c r="AK36" i="12"/>
  <c r="W36" i="12"/>
  <c r="K36" i="12"/>
  <c r="AJ36" i="12"/>
  <c r="P26" i="10"/>
  <c r="O27" i="10"/>
  <c r="P27" i="10" l="1"/>
  <c r="O28" i="10"/>
  <c r="T37" i="12"/>
  <c r="AH37" i="12"/>
  <c r="V37" i="12"/>
  <c r="S37" i="12"/>
  <c r="Y37" i="12"/>
  <c r="U37" i="12"/>
  <c r="AB37" i="12"/>
  <c r="K37" i="12"/>
  <c r="R37" i="12"/>
  <c r="AJ37" i="12"/>
  <c r="W37" i="12"/>
  <c r="AI37" i="12"/>
  <c r="AA37" i="12"/>
  <c r="O37" i="12"/>
  <c r="X37" i="12"/>
  <c r="AE37" i="12"/>
  <c r="J38" i="12"/>
  <c r="AC37" i="12"/>
  <c r="Q37" i="12"/>
  <c r="L37" i="12"/>
  <c r="AG37" i="12"/>
  <c r="AK37" i="12"/>
  <c r="N37" i="12"/>
  <c r="AD37" i="12"/>
  <c r="Z37" i="12"/>
  <c r="P37" i="12"/>
  <c r="AF37" i="12"/>
  <c r="V38" i="12" l="1"/>
  <c r="AE38" i="12"/>
  <c r="T38" i="12"/>
  <c r="AC38" i="12"/>
  <c r="S38" i="12"/>
  <c r="AB38" i="12"/>
  <c r="AD38" i="12"/>
  <c r="AI38" i="12"/>
  <c r="J39" i="12"/>
  <c r="L38" i="12"/>
  <c r="Z38" i="12"/>
  <c r="N38" i="12"/>
  <c r="AK38" i="12"/>
  <c r="AA38" i="12"/>
  <c r="Q38" i="12"/>
  <c r="X38" i="12"/>
  <c r="U38" i="12"/>
  <c r="O38" i="12"/>
  <c r="W38" i="12"/>
  <c r="Y38" i="12"/>
  <c r="AF38" i="12"/>
  <c r="AJ38" i="12"/>
  <c r="R38" i="12"/>
  <c r="AG38" i="12"/>
  <c r="K38" i="12"/>
  <c r="P38" i="12"/>
  <c r="AH38" i="12"/>
  <c r="P28" i="10"/>
  <c r="O29" i="10"/>
  <c r="T39" i="12" l="1"/>
  <c r="AC39" i="12"/>
  <c r="P39" i="12"/>
  <c r="O39" i="12"/>
  <c r="AK39" i="12"/>
  <c r="Y39" i="12"/>
  <c r="N39" i="12"/>
  <c r="AA39" i="12"/>
  <c r="S39" i="12"/>
  <c r="AD39" i="12"/>
  <c r="AE39" i="12"/>
  <c r="AB39" i="12"/>
  <c r="AJ39" i="12"/>
  <c r="AF39" i="12"/>
  <c r="Q39" i="12"/>
  <c r="X39" i="12"/>
  <c r="AH39" i="12"/>
  <c r="AG39" i="12"/>
  <c r="R39" i="12"/>
  <c r="W39" i="12"/>
  <c r="AI39" i="12"/>
  <c r="Z39" i="12"/>
  <c r="J40" i="12"/>
  <c r="U39" i="12"/>
  <c r="L39" i="12"/>
  <c r="V39" i="12"/>
  <c r="K39" i="12"/>
  <c r="P29" i="10"/>
  <c r="O30" i="10"/>
  <c r="AE40" i="12" l="1"/>
  <c r="R40" i="12"/>
  <c r="J41" i="12"/>
  <c r="AH40" i="12"/>
  <c r="AG40" i="12"/>
  <c r="O40" i="12"/>
  <c r="X40" i="12"/>
  <c r="Z40" i="12"/>
  <c r="Q40" i="12"/>
  <c r="AC40" i="12"/>
  <c r="L40" i="12"/>
  <c r="S40" i="12"/>
  <c r="AF40" i="12"/>
  <c r="AA40" i="12"/>
  <c r="W40" i="12"/>
  <c r="AK40" i="12"/>
  <c r="N40" i="12"/>
  <c r="AI40" i="12"/>
  <c r="T40" i="12"/>
  <c r="Y40" i="12"/>
  <c r="AD40" i="12"/>
  <c r="K40" i="12"/>
  <c r="P40" i="12"/>
  <c r="AB40" i="12"/>
  <c r="AJ40" i="12"/>
  <c r="U40" i="12"/>
  <c r="V40" i="12"/>
  <c r="P30" i="10"/>
  <c r="O31" i="10"/>
  <c r="J42" i="12" l="1"/>
  <c r="W41" i="12"/>
  <c r="AH41" i="12"/>
  <c r="AE41" i="12"/>
  <c r="AI41" i="12"/>
  <c r="AD41" i="12"/>
  <c r="O41" i="12"/>
  <c r="K41" i="12"/>
  <c r="Z41" i="12"/>
  <c r="X41" i="12"/>
  <c r="AF41" i="12"/>
  <c r="V41" i="12"/>
  <c r="AJ41" i="12"/>
  <c r="S41" i="12"/>
  <c r="T41" i="12"/>
  <c r="Q41" i="12"/>
  <c r="L41" i="12"/>
  <c r="AB41" i="12"/>
  <c r="AA41" i="12"/>
  <c r="N41" i="12"/>
  <c r="Y41" i="12"/>
  <c r="P41" i="12"/>
  <c r="AC41" i="12"/>
  <c r="R41" i="12"/>
  <c r="AK41" i="12"/>
  <c r="U41" i="12"/>
  <c r="AG41" i="12"/>
  <c r="P31" i="10"/>
  <c r="O32" i="10"/>
  <c r="P32" i="10" l="1"/>
  <c r="O33" i="10"/>
  <c r="Q42" i="12"/>
  <c r="R42" i="12"/>
  <c r="J43" i="12"/>
  <c r="O42" i="12"/>
  <c r="S42" i="12"/>
  <c r="W42" i="12"/>
  <c r="AK42" i="12"/>
  <c r="AE42" i="12"/>
  <c r="K42" i="12"/>
  <c r="AH42" i="12"/>
  <c r="AC42" i="12"/>
  <c r="AI42" i="12"/>
  <c r="AA42" i="12"/>
  <c r="Y42" i="12"/>
  <c r="AB42" i="12"/>
  <c r="N42" i="12"/>
  <c r="Z42" i="12"/>
  <c r="U42" i="12"/>
  <c r="L42" i="12"/>
  <c r="P42" i="12"/>
  <c r="X42" i="12"/>
  <c r="AG42" i="12"/>
  <c r="T42" i="12"/>
  <c r="V42" i="12"/>
  <c r="AJ42" i="12"/>
  <c r="AD42" i="12"/>
  <c r="AF42" i="12"/>
  <c r="J44" i="12" l="1"/>
  <c r="O43" i="12"/>
  <c r="AD43" i="12"/>
  <c r="X43" i="12"/>
  <c r="N43" i="12"/>
  <c r="L43" i="12"/>
  <c r="S43" i="12"/>
  <c r="AH43" i="12"/>
  <c r="AI43" i="12"/>
  <c r="Q43" i="12"/>
  <c r="AC43" i="12"/>
  <c r="Y43" i="12"/>
  <c r="AB43" i="12"/>
  <c r="AJ43" i="12"/>
  <c r="AA43" i="12"/>
  <c r="V43" i="12"/>
  <c r="AF43" i="12"/>
  <c r="U43" i="12"/>
  <c r="AE43" i="12"/>
  <c r="W43" i="12"/>
  <c r="P43" i="12"/>
  <c r="AK43" i="12"/>
  <c r="T43" i="12"/>
  <c r="Z43" i="12"/>
  <c r="AG43" i="12"/>
  <c r="K43" i="12"/>
  <c r="R43" i="12"/>
  <c r="P33" i="10"/>
  <c r="O34" i="10"/>
  <c r="P34" i="10" l="1"/>
  <c r="O35" i="10"/>
  <c r="U44" i="12"/>
  <c r="AG44" i="12"/>
  <c r="T44" i="12"/>
  <c r="P44" i="12"/>
  <c r="K44" i="12"/>
  <c r="Y44" i="12"/>
  <c r="N44" i="12"/>
  <c r="Z44" i="12"/>
  <c r="W44" i="12"/>
  <c r="AB44" i="12"/>
  <c r="AE44" i="12"/>
  <c r="R44" i="12"/>
  <c r="AK44" i="12"/>
  <c r="AF44" i="12"/>
  <c r="AA44" i="12"/>
  <c r="J45" i="12"/>
  <c r="AD44" i="12"/>
  <c r="X44" i="12"/>
  <c r="AI44" i="12"/>
  <c r="V44" i="12"/>
  <c r="AJ44" i="12"/>
  <c r="L44" i="12"/>
  <c r="Q44" i="12"/>
  <c r="S44" i="12"/>
  <c r="AC44" i="12"/>
  <c r="AH44" i="12"/>
  <c r="O44" i="12"/>
  <c r="L45" i="12" l="1"/>
  <c r="S45" i="12"/>
  <c r="K45" i="12"/>
  <c r="U45" i="12"/>
  <c r="AC45" i="12"/>
  <c r="AH45" i="12"/>
  <c r="AF45" i="12"/>
  <c r="AD45" i="12"/>
  <c r="AE45" i="12"/>
  <c r="T45" i="12"/>
  <c r="P45" i="12"/>
  <c r="Y45" i="12"/>
  <c r="Z45" i="12"/>
  <c r="R45" i="12"/>
  <c r="AJ45" i="12"/>
  <c r="AK45" i="12"/>
  <c r="AG45" i="12"/>
  <c r="AI45" i="12"/>
  <c r="AB45" i="12"/>
  <c r="W45" i="12"/>
  <c r="J46" i="12"/>
  <c r="O45" i="12"/>
  <c r="V45" i="12"/>
  <c r="X45" i="12"/>
  <c r="Q45" i="12"/>
  <c r="N45" i="12"/>
  <c r="AA45" i="12"/>
  <c r="P35" i="10"/>
  <c r="O36" i="10"/>
  <c r="P46" i="12" l="1"/>
  <c r="AE46" i="12"/>
  <c r="L46" i="12"/>
  <c r="AH46" i="12"/>
  <c r="O46" i="12"/>
  <c r="W46" i="12"/>
  <c r="J47" i="12"/>
  <c r="Y46" i="12"/>
  <c r="V46" i="12"/>
  <c r="Z46" i="12"/>
  <c r="AA46" i="12"/>
  <c r="AI46" i="12"/>
  <c r="AF46" i="12"/>
  <c r="AK46" i="12"/>
  <c r="AD46" i="12"/>
  <c r="X46" i="12"/>
  <c r="AJ46" i="12"/>
  <c r="S46" i="12"/>
  <c r="N46" i="12"/>
  <c r="K46" i="12"/>
  <c r="T46" i="12"/>
  <c r="AC46" i="12"/>
  <c r="R46" i="12"/>
  <c r="AB46" i="12"/>
  <c r="U46" i="12"/>
  <c r="Q46" i="12"/>
  <c r="AG46" i="12"/>
  <c r="P36" i="10"/>
  <c r="O37" i="10"/>
  <c r="P37" i="10" l="1"/>
  <c r="O38" i="10"/>
  <c r="N47" i="12"/>
  <c r="AJ47" i="12"/>
  <c r="AE47" i="12"/>
  <c r="Z47" i="12"/>
  <c r="AC47" i="12"/>
  <c r="AI47" i="12"/>
  <c r="W47" i="12"/>
  <c r="K47" i="12"/>
  <c r="AK47" i="12"/>
  <c r="AF47" i="12"/>
  <c r="S47" i="12"/>
  <c r="U47" i="12"/>
  <c r="AH47" i="12"/>
  <c r="O47" i="12"/>
  <c r="L47" i="12"/>
  <c r="AD47" i="12"/>
  <c r="AA47" i="12"/>
  <c r="Q47" i="12"/>
  <c r="AG47" i="12"/>
  <c r="J48" i="12"/>
  <c r="Y47" i="12"/>
  <c r="AB47" i="12"/>
  <c r="R47" i="12"/>
  <c r="V47" i="12"/>
  <c r="T47" i="12"/>
  <c r="P47" i="12"/>
  <c r="X47" i="12"/>
  <c r="P48" i="12" l="1"/>
  <c r="AC48" i="12"/>
  <c r="K48" i="12"/>
  <c r="AG48" i="12"/>
  <c r="AF48" i="12"/>
  <c r="AA48" i="12"/>
  <c r="W48" i="12"/>
  <c r="AI48" i="12"/>
  <c r="J49" i="12"/>
  <c r="X48" i="12"/>
  <c r="Y48" i="12"/>
  <c r="U48" i="12"/>
  <c r="AH48" i="12"/>
  <c r="N48" i="12"/>
  <c r="Z48" i="12"/>
  <c r="V48" i="12"/>
  <c r="AB48" i="12"/>
  <c r="S48" i="12"/>
  <c r="AD48" i="12"/>
  <c r="AJ48" i="12"/>
  <c r="AE48" i="12"/>
  <c r="L48" i="12"/>
  <c r="Q48" i="12"/>
  <c r="AK48" i="12"/>
  <c r="T48" i="12"/>
  <c r="O48" i="12"/>
  <c r="R48" i="12"/>
  <c r="P38" i="10"/>
  <c r="O39" i="10"/>
  <c r="W49" i="12" l="1"/>
  <c r="U49" i="12"/>
  <c r="J50" i="12"/>
  <c r="Y49" i="12"/>
  <c r="K49" i="12"/>
  <c r="AI49" i="12"/>
  <c r="L49" i="12"/>
  <c r="Z49" i="12"/>
  <c r="AK49" i="12"/>
  <c r="N49" i="12"/>
  <c r="AF49" i="12"/>
  <c r="AB49" i="12"/>
  <c r="AD49" i="12"/>
  <c r="V49" i="12"/>
  <c r="P49" i="12"/>
  <c r="AG49" i="12"/>
  <c r="AE49" i="12"/>
  <c r="AA49" i="12"/>
  <c r="AC49" i="12"/>
  <c r="R49" i="12"/>
  <c r="AJ49" i="12"/>
  <c r="S49" i="12"/>
  <c r="O49" i="12"/>
  <c r="Q49" i="12"/>
  <c r="AH49" i="12"/>
  <c r="T49" i="12"/>
  <c r="X49" i="12"/>
  <c r="P39" i="10"/>
  <c r="O40" i="10"/>
  <c r="P40" i="10" l="1"/>
  <c r="O41" i="10"/>
  <c r="AH50" i="12"/>
  <c r="Q50" i="12"/>
  <c r="L50" i="12"/>
  <c r="W50" i="12"/>
  <c r="AK50" i="12"/>
  <c r="AJ50" i="12"/>
  <c r="AA50" i="12"/>
  <c r="AI50" i="12"/>
  <c r="T50" i="12"/>
  <c r="K50" i="12"/>
  <c r="J51" i="12"/>
  <c r="AC50" i="12"/>
  <c r="AF50" i="12"/>
  <c r="U50" i="12"/>
  <c r="N50" i="12"/>
  <c r="X50" i="12"/>
  <c r="P50" i="12"/>
  <c r="AE50" i="12"/>
  <c r="Y50" i="12"/>
  <c r="O50" i="12"/>
  <c r="AB50" i="12"/>
  <c r="AD50" i="12"/>
  <c r="V50" i="12"/>
  <c r="S50" i="12"/>
  <c r="R50" i="12"/>
  <c r="Z50" i="12"/>
  <c r="AG50" i="12"/>
  <c r="P41" i="10" l="1"/>
  <c r="O42" i="10"/>
  <c r="R51" i="12"/>
  <c r="AB51" i="12"/>
  <c r="J52" i="12"/>
  <c r="V51" i="12"/>
  <c r="AA51" i="12"/>
  <c r="AD51" i="12"/>
  <c r="L51" i="12"/>
  <c r="K51" i="12"/>
  <c r="W51" i="12"/>
  <c r="O51" i="12"/>
  <c r="T51" i="12"/>
  <c r="AE51" i="12"/>
  <c r="N51" i="12"/>
  <c r="AI51" i="12"/>
  <c r="AJ51" i="12"/>
  <c r="AG51" i="12"/>
  <c r="X51" i="12"/>
  <c r="Y51" i="12"/>
  <c r="S51" i="12"/>
  <c r="AK51" i="12"/>
  <c r="Q51" i="12"/>
  <c r="U51" i="12"/>
  <c r="Z51" i="12"/>
  <c r="AH51" i="12"/>
  <c r="P51" i="12"/>
  <c r="AC51" i="12"/>
  <c r="AF51" i="12"/>
  <c r="P42" i="10" l="1"/>
  <c r="O43" i="10"/>
  <c r="L52" i="12"/>
  <c r="R52" i="12"/>
  <c r="AD52" i="12"/>
  <c r="O52" i="12"/>
  <c r="AE52" i="12"/>
  <c r="Z52" i="12"/>
  <c r="N52" i="12"/>
  <c r="AH52" i="12"/>
  <c r="AK52" i="12"/>
  <c r="AC52" i="12"/>
  <c r="J53" i="12"/>
  <c r="Q52" i="12"/>
  <c r="AI52" i="12"/>
  <c r="Y52" i="12"/>
  <c r="AJ52" i="12"/>
  <c r="V52" i="12"/>
  <c r="X52" i="12"/>
  <c r="AF52" i="12"/>
  <c r="U52" i="12"/>
  <c r="AB52" i="12"/>
  <c r="T52" i="12"/>
  <c r="K52" i="12"/>
  <c r="S52" i="12"/>
  <c r="AA52" i="12"/>
  <c r="P52" i="12"/>
  <c r="AG52" i="12"/>
  <c r="W52" i="12"/>
  <c r="P43" i="10" l="1"/>
  <c r="O44" i="10"/>
  <c r="AA53" i="12"/>
  <c r="W53" i="12"/>
  <c r="J54" i="12"/>
  <c r="O53" i="12"/>
  <c r="L53" i="12"/>
  <c r="T53" i="12"/>
  <c r="Y53" i="12"/>
  <c r="S53" i="12"/>
  <c r="AK53" i="12"/>
  <c r="Z53" i="12"/>
  <c r="AJ53" i="12"/>
  <c r="X53" i="12"/>
  <c r="AG53" i="12"/>
  <c r="K53" i="12"/>
  <c r="Q53" i="12"/>
  <c r="N53" i="12"/>
  <c r="U53" i="12"/>
  <c r="AC53" i="12"/>
  <c r="AF53" i="12"/>
  <c r="AB53" i="12"/>
  <c r="AD53" i="12"/>
  <c r="V53" i="12"/>
  <c r="R53" i="12"/>
  <c r="AE53" i="12"/>
  <c r="P53" i="12"/>
  <c r="AH53" i="12"/>
  <c r="AI53" i="12"/>
  <c r="O54" i="12" l="1"/>
  <c r="AC54" i="12"/>
  <c r="K54" i="12"/>
  <c r="Q54" i="12"/>
  <c r="L54" i="12"/>
  <c r="S54" i="12"/>
  <c r="U54" i="12"/>
  <c r="AB54" i="12"/>
  <c r="AH54" i="12"/>
  <c r="AI54" i="12"/>
  <c r="J55" i="12"/>
  <c r="R54" i="12"/>
  <c r="Z54" i="12"/>
  <c r="AG54" i="12"/>
  <c r="V54" i="12"/>
  <c r="W54" i="12"/>
  <c r="AA54" i="12"/>
  <c r="Y54" i="12"/>
  <c r="N54" i="12"/>
  <c r="AF54" i="12"/>
  <c r="P54" i="12"/>
  <c r="T54" i="12"/>
  <c r="X54" i="12"/>
  <c r="AJ54" i="12"/>
  <c r="AK54" i="12"/>
  <c r="AD54" i="12"/>
  <c r="AE54" i="12"/>
  <c r="P44" i="10"/>
  <c r="O45" i="10"/>
  <c r="AG55" i="12" l="1"/>
  <c r="AB55" i="12"/>
  <c r="J56" i="12"/>
  <c r="AK55" i="12"/>
  <c r="L55" i="12"/>
  <c r="U55" i="12"/>
  <c r="AF55" i="12"/>
  <c r="P55" i="12"/>
  <c r="AC55" i="12"/>
  <c r="AA55" i="12"/>
  <c r="AH55" i="12"/>
  <c r="S55" i="12"/>
  <c r="W55" i="12"/>
  <c r="X55" i="12"/>
  <c r="Z55" i="12"/>
  <c r="AJ55" i="12"/>
  <c r="AE55" i="12"/>
  <c r="K55" i="12"/>
  <c r="N55" i="12"/>
  <c r="Q55" i="12"/>
  <c r="Y55" i="12"/>
  <c r="T55" i="12"/>
  <c r="V55" i="12"/>
  <c r="AI55" i="12"/>
  <c r="O55" i="12"/>
  <c r="AD55" i="12"/>
  <c r="R55" i="12"/>
  <c r="P45" i="10"/>
  <c r="O46" i="10"/>
  <c r="P46" i="10" l="1"/>
  <c r="O47" i="10"/>
  <c r="Q56" i="12"/>
  <c r="L56" i="12"/>
  <c r="AG56" i="12"/>
  <c r="Y56" i="12"/>
  <c r="U56" i="12"/>
  <c r="AC56" i="12"/>
  <c r="X56" i="12"/>
  <c r="AF56" i="12"/>
  <c r="AB56" i="12"/>
  <c r="AE56" i="12"/>
  <c r="J57" i="12"/>
  <c r="AD56" i="12"/>
  <c r="AH56" i="12"/>
  <c r="O56" i="12"/>
  <c r="T56" i="12"/>
  <c r="R56" i="12"/>
  <c r="W56" i="12"/>
  <c r="V56" i="12"/>
  <c r="S56" i="12"/>
  <c r="K56" i="12"/>
  <c r="P56" i="12"/>
  <c r="AK56" i="12"/>
  <c r="N56" i="12"/>
  <c r="AJ56" i="12"/>
  <c r="AA56" i="12"/>
  <c r="AI56" i="12"/>
  <c r="Z56" i="12"/>
  <c r="P47" i="10" l="1"/>
  <c r="O48" i="10"/>
  <c r="T57" i="12"/>
  <c r="Q57" i="12"/>
  <c r="J58" i="12"/>
  <c r="V57" i="12"/>
  <c r="O57" i="12"/>
  <c r="AI57" i="12"/>
  <c r="N57" i="12"/>
  <c r="AJ57" i="12"/>
  <c r="AB57" i="12"/>
  <c r="AF57" i="12"/>
  <c r="AA57" i="12"/>
  <c r="X57" i="12"/>
  <c r="AD57" i="12"/>
  <c r="S57" i="12"/>
  <c r="AC57" i="12"/>
  <c r="AG57" i="12"/>
  <c r="U57" i="12"/>
  <c r="P57" i="12"/>
  <c r="AK57" i="12"/>
  <c r="Z57" i="12"/>
  <c r="W57" i="12"/>
  <c r="AH57" i="12"/>
  <c r="R57" i="12"/>
  <c r="AE57" i="12"/>
  <c r="K57" i="12"/>
  <c r="Y57" i="12"/>
  <c r="L57" i="12"/>
  <c r="P48" i="10" l="1"/>
  <c r="O49" i="10"/>
  <c r="AC58" i="12"/>
  <c r="R58" i="12"/>
  <c r="W58" i="12"/>
  <c r="AK58" i="12"/>
  <c r="X58" i="12"/>
  <c r="Q58" i="12"/>
  <c r="AB58" i="12"/>
  <c r="V58" i="12"/>
  <c r="AI58" i="12"/>
  <c r="AD58" i="12"/>
  <c r="N58" i="12"/>
  <c r="Z58" i="12"/>
  <c r="AH58" i="12"/>
  <c r="AA58" i="12"/>
  <c r="O58" i="12"/>
  <c r="AE58" i="12"/>
  <c r="J59" i="12"/>
  <c r="U58" i="12"/>
  <c r="S58" i="12"/>
  <c r="P58" i="12"/>
  <c r="AF58" i="12"/>
  <c r="L58" i="12"/>
  <c r="AJ58" i="12"/>
  <c r="AG58" i="12"/>
  <c r="Y58" i="12"/>
  <c r="K58" i="12"/>
  <c r="T58" i="12"/>
  <c r="P49" i="10" l="1"/>
  <c r="O50" i="10"/>
  <c r="P59" i="12"/>
  <c r="O59" i="12"/>
  <c r="AI59" i="12"/>
  <c r="V59" i="12"/>
  <c r="X59" i="12"/>
  <c r="AD59" i="12"/>
  <c r="S59" i="12"/>
  <c r="AK59" i="12"/>
  <c r="AJ59" i="12"/>
  <c r="L59" i="12"/>
  <c r="K59" i="12"/>
  <c r="U59" i="12"/>
  <c r="AB59" i="12"/>
  <c r="AF59" i="12"/>
  <c r="W59" i="12"/>
  <c r="T59" i="12"/>
  <c r="AE59" i="12"/>
  <c r="J60" i="12"/>
  <c r="N59" i="12"/>
  <c r="AA59" i="12"/>
  <c r="AG59" i="12"/>
  <c r="Q59" i="12"/>
  <c r="Z59" i="12"/>
  <c r="AC59" i="12"/>
  <c r="R59" i="12"/>
  <c r="AH59" i="12"/>
  <c r="Y59" i="12"/>
  <c r="AB60" i="12" l="1"/>
  <c r="X60" i="12"/>
  <c r="N60" i="12"/>
  <c r="S60" i="12"/>
  <c r="AC60" i="12"/>
  <c r="AH60" i="12"/>
  <c r="AD60" i="12"/>
  <c r="R60" i="12"/>
  <c r="Z60" i="12"/>
  <c r="AK60" i="12"/>
  <c r="K60" i="12"/>
  <c r="T60" i="12"/>
  <c r="AJ60" i="12"/>
  <c r="AI60" i="12"/>
  <c r="J61" i="12"/>
  <c r="AA60" i="12"/>
  <c r="U60" i="12"/>
  <c r="Y60" i="12"/>
  <c r="AG60" i="12"/>
  <c r="AE60" i="12"/>
  <c r="W60" i="12"/>
  <c r="AF60" i="12"/>
  <c r="Q60" i="12"/>
  <c r="O60" i="12"/>
  <c r="P60" i="12"/>
  <c r="V60" i="12"/>
  <c r="L60" i="12"/>
  <c r="P50" i="10"/>
  <c r="O51" i="10"/>
  <c r="S61" i="12" l="1"/>
  <c r="R61" i="12"/>
  <c r="AE61" i="12"/>
  <c r="AC61" i="12"/>
  <c r="X61" i="12"/>
  <c r="Y61" i="12"/>
  <c r="K61" i="12"/>
  <c r="AH61" i="12"/>
  <c r="T61" i="12"/>
  <c r="W61" i="12"/>
  <c r="N61" i="12"/>
  <c r="AA61" i="12"/>
  <c r="AJ61" i="12"/>
  <c r="AB61" i="12"/>
  <c r="AD61" i="12"/>
  <c r="O61" i="12"/>
  <c r="AI61" i="12"/>
  <c r="AG61" i="12"/>
  <c r="U61" i="12"/>
  <c r="P61" i="12"/>
  <c r="L61" i="12"/>
  <c r="J62" i="12"/>
  <c r="AK61" i="12"/>
  <c r="Z61" i="12"/>
  <c r="Q61" i="12"/>
  <c r="V61" i="12"/>
  <c r="AF61" i="12"/>
  <c r="P51" i="10"/>
  <c r="O52" i="10"/>
  <c r="AC62" i="12" l="1"/>
  <c r="P62" i="12"/>
  <c r="AE62" i="12"/>
  <c r="Y62" i="12"/>
  <c r="AD62" i="12"/>
  <c r="AB62" i="12"/>
  <c r="AH62" i="12"/>
  <c r="R62" i="12"/>
  <c r="V62" i="12"/>
  <c r="AF62" i="12"/>
  <c r="Z62" i="12"/>
  <c r="Q62" i="12"/>
  <c r="T62" i="12"/>
  <c r="AK62" i="12"/>
  <c r="J63" i="12"/>
  <c r="S62" i="12"/>
  <c r="K62" i="12"/>
  <c r="U62" i="12"/>
  <c r="AG62" i="12"/>
  <c r="N62" i="12"/>
  <c r="X62" i="12"/>
  <c r="AJ62" i="12"/>
  <c r="O62" i="12"/>
  <c r="AA62" i="12"/>
  <c r="W62" i="12"/>
  <c r="L62" i="12"/>
  <c r="AI62" i="12"/>
  <c r="P52" i="10"/>
  <c r="O53" i="10"/>
  <c r="P53" i="10" l="1"/>
  <c r="O54" i="10"/>
  <c r="AC63" i="12"/>
  <c r="U63" i="12"/>
  <c r="J64" i="12"/>
  <c r="AB63" i="12"/>
  <c r="P63" i="12"/>
  <c r="AI63" i="12"/>
  <c r="AK63" i="12"/>
  <c r="AE63" i="12"/>
  <c r="Z63" i="12"/>
  <c r="S63" i="12"/>
  <c r="W63" i="12"/>
  <c r="T63" i="12"/>
  <c r="AF63" i="12"/>
  <c r="AD63" i="12"/>
  <c r="X63" i="12"/>
  <c r="V63" i="12"/>
  <c r="N63" i="12"/>
  <c r="AG63" i="12"/>
  <c r="AH63" i="12"/>
  <c r="AA63" i="12"/>
  <c r="K63" i="12"/>
  <c r="O63" i="12"/>
  <c r="L63" i="12"/>
  <c r="AJ63" i="12"/>
  <c r="R63" i="12"/>
  <c r="Q63" i="12"/>
  <c r="Y63" i="12"/>
  <c r="P64" i="12" l="1"/>
  <c r="T64" i="12"/>
  <c r="AB64" i="12"/>
  <c r="AD64" i="12"/>
  <c r="S64" i="12"/>
  <c r="AI64" i="12"/>
  <c r="R64" i="12"/>
  <c r="K64" i="12"/>
  <c r="V64" i="12"/>
  <c r="O64" i="12"/>
  <c r="AG64" i="12"/>
  <c r="AC64" i="12"/>
  <c r="N64" i="12"/>
  <c r="X64" i="12"/>
  <c r="W64" i="12"/>
  <c r="AK64" i="12"/>
  <c r="J65" i="12"/>
  <c r="AJ64" i="12"/>
  <c r="AE64" i="12"/>
  <c r="L64" i="12"/>
  <c r="AH64" i="12"/>
  <c r="AA64" i="12"/>
  <c r="AF64" i="12"/>
  <c r="Y64" i="12"/>
  <c r="U64" i="12"/>
  <c r="Z64" i="12"/>
  <c r="Q64" i="12"/>
  <c r="P54" i="10"/>
  <c r="O55" i="10"/>
  <c r="K65" i="12" l="1"/>
  <c r="N65" i="12"/>
  <c r="Q65" i="12"/>
  <c r="Z65" i="12"/>
  <c r="AA65" i="12"/>
  <c r="Y65" i="12"/>
  <c r="AI65" i="12"/>
  <c r="T65" i="12"/>
  <c r="AB65" i="12"/>
  <c r="AK65" i="12"/>
  <c r="X65" i="12"/>
  <c r="AH65" i="12"/>
  <c r="AF65" i="12"/>
  <c r="U65" i="12"/>
  <c r="AD65" i="12"/>
  <c r="S65" i="12"/>
  <c r="W65" i="12"/>
  <c r="J66" i="12"/>
  <c r="P65" i="12"/>
  <c r="AG65" i="12"/>
  <c r="V65" i="12"/>
  <c r="R65" i="12"/>
  <c r="AC65" i="12"/>
  <c r="O65" i="12"/>
  <c r="L65" i="12"/>
  <c r="AE65" i="12"/>
  <c r="AJ65" i="12"/>
  <c r="P55" i="10"/>
  <c r="O56" i="10"/>
  <c r="L66" i="12" l="1"/>
  <c r="S66" i="12"/>
  <c r="AB66" i="12"/>
  <c r="AH66" i="12"/>
  <c r="AJ66" i="12"/>
  <c r="K66" i="12"/>
  <c r="AI66" i="12"/>
  <c r="AA66" i="12"/>
  <c r="R66" i="12"/>
  <c r="AC66" i="12"/>
  <c r="U66" i="12"/>
  <c r="N66" i="12"/>
  <c r="P66" i="12"/>
  <c r="AG66" i="12"/>
  <c r="J67" i="12"/>
  <c r="AD66" i="12"/>
  <c r="W66" i="12"/>
  <c r="AF66" i="12"/>
  <c r="T66" i="12"/>
  <c r="Z66" i="12"/>
  <c r="AK66" i="12"/>
  <c r="O66" i="12"/>
  <c r="X66" i="12"/>
  <c r="Y66" i="12"/>
  <c r="V66" i="12"/>
  <c r="AE66" i="12"/>
  <c r="Q66" i="12"/>
  <c r="P56" i="10"/>
  <c r="O57" i="10"/>
  <c r="P57" i="10" l="1"/>
  <c r="O58" i="10"/>
  <c r="AK67" i="12"/>
  <c r="AH67" i="12"/>
  <c r="AD67" i="12"/>
  <c r="Y67" i="12"/>
  <c r="K67" i="12"/>
  <c r="R67" i="12"/>
  <c r="U67" i="12"/>
  <c r="AC67" i="12"/>
  <c r="AI67" i="12"/>
  <c r="V67" i="12"/>
  <c r="AJ67" i="12"/>
  <c r="AF67" i="12"/>
  <c r="O67" i="12"/>
  <c r="AG67" i="12"/>
  <c r="AA67" i="12"/>
  <c r="S67" i="12"/>
  <c r="Q67" i="12"/>
  <c r="L67" i="12"/>
  <c r="T67" i="12"/>
  <c r="AB67" i="12"/>
  <c r="J68" i="12"/>
  <c r="P67" i="12"/>
  <c r="N67" i="12"/>
  <c r="W67" i="12"/>
  <c r="Z67" i="12"/>
  <c r="AE67" i="12"/>
  <c r="X67" i="12"/>
  <c r="T68" i="12" l="1"/>
  <c r="AD68" i="12"/>
  <c r="Q68" i="12"/>
  <c r="AE68" i="12"/>
  <c r="AK68" i="12"/>
  <c r="S68" i="12"/>
  <c r="AH68" i="12"/>
  <c r="K68" i="12"/>
  <c r="U68" i="12"/>
  <c r="AJ68" i="12"/>
  <c r="N68" i="12"/>
  <c r="AC68" i="12"/>
  <c r="Y68" i="12"/>
  <c r="AG68" i="12"/>
  <c r="AA68" i="12"/>
  <c r="P68" i="12"/>
  <c r="X68" i="12"/>
  <c r="V68" i="12"/>
  <c r="O68" i="12"/>
  <c r="AF68" i="12"/>
  <c r="AI68" i="12"/>
  <c r="R68" i="12"/>
  <c r="W68" i="12"/>
  <c r="L68" i="12"/>
  <c r="Z68" i="12"/>
  <c r="AB68" i="12"/>
  <c r="L8" i="12"/>
  <c r="L9" i="12"/>
  <c r="L10" i="12"/>
  <c r="L11" i="12"/>
  <c r="L13" i="12"/>
  <c r="L12" i="12"/>
  <c r="L14" i="12"/>
  <c r="P58" i="10"/>
  <c r="O59" i="10"/>
  <c r="P59" i="10" l="1"/>
  <c r="O60" i="10"/>
  <c r="L16" i="12"/>
  <c r="N16" i="12" s="1"/>
  <c r="P16" i="12" s="1"/>
  <c r="R16" i="12" s="1"/>
  <c r="T16" i="12" s="1"/>
  <c r="V16" i="12" s="1"/>
  <c r="X16" i="12" s="1"/>
  <c r="Z16" i="12" s="1"/>
  <c r="AB16" i="12" s="1"/>
  <c r="AD16" i="12" s="1"/>
  <c r="AF16" i="12" s="1"/>
  <c r="AH16" i="12" s="1"/>
  <c r="AJ16" i="12" s="1"/>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8" i="10" l="1"/>
  <c r="T7" i="10"/>
  <c r="U6" i="10"/>
  <c r="U7" i="10"/>
  <c r="T6" i="10"/>
  <c r="U8" i="10"/>
</calcChain>
</file>

<file path=xl/sharedStrings.xml><?xml version="1.0" encoding="utf-8"?>
<sst xmlns="http://schemas.openxmlformats.org/spreadsheetml/2006/main" count="3442" uniqueCount="451">
  <si>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</si>
  <si>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</si>
  <si>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</si>
  <si>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</si>
  <si>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</si>
  <si>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</si>
  <si>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</si>
  <si>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</si>
  <si>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</si>
  <si>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</si>
  <si>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</si>
  <si>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</si>
  <si>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</si>
  <si>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</si>
  <si>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</si>
  <si>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</si>
  <si>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</si>
  <si>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</si>
  <si>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</si>
  <si>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</si>
  <si>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</si>
  <si>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</si>
  <si>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</si>
  <si>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</si>
  <si>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</si>
  <si>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</si>
  <si>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</si>
  <si>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</si>
  <si>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</si>
  <si>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</si>
  <si>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</si>
  <si>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</si>
  <si>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</si>
  <si>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</si>
  <si>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</si>
  <si>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</si>
  <si>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</si>
  <si>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</si>
  <si>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</si>
  <si>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</si>
  <si>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</si>
  <si>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</si>
  <si>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</si>
  <si>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</si>
  <si>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</si>
  <si>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</si>
  <si>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</si>
  <si>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</si>
  <si>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</si>
  <si>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</si>
  <si>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</si>
  <si>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</si>
  <si>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</si>
  <si>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</si>
  <si>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</si>
  <si>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</si>
  <si>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</si>
  <si>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</si>
  <si>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</si>
  <si>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</si>
  <si>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</si>
  <si>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</si>
  <si>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</si>
  <si>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</si>
  <si>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</si>
  <si>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</si>
  <si>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</si>
  <si>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</si>
  <si>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</si>
  <si>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</si>
  <si>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</si>
  <si>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</si>
  <si>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</si>
  <si>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</si>
  <si>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</si>
  <si>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</si>
  <si>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</si>
  <si>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</si>
  <si>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</si>
  <si>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</si>
  <si>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</si>
  <si>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</si>
  <si>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</si>
  <si>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</si>
  <si>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</si>
  <si>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</si>
  <si>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</si>
  <si>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</si>
  <si>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</si>
  <si>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</si>
  <si>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</si>
  <si>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</si>
  <si>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</si>
  <si>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</si>
  <si>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</si>
  <si>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</si>
  <si>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</si>
  <si>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</si>
  <si>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</si>
  <si>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</si>
  <si>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</si>
  <si>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</si>
  <si>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</si>
  <si>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</si>
  <si>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</si>
  <si>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</si>
  <si>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</si>
  <si>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</si>
  <si>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</si>
  <si>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</si>
  <si>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</si>
  <si>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</si>
  <si>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</si>
  <si>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</si>
  <si>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</si>
  <si>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</si>
  <si>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</si>
  <si>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</si>
  <si>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</si>
  <si>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</si>
  <si>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</si>
  <si>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</si>
  <si>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</si>
  <si>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</si>
  <si>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</si>
  <si>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</si>
  <si>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</si>
  <si>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</si>
  <si>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</si>
  <si>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</si>
  <si>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</si>
  <si>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</si>
  <si>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</si>
  <si>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</si>
  <si>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</si>
  <si>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</si>
  <si>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</si>
  <si>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</si>
  <si>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</si>
  <si>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</si>
  <si>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</si>
  <si>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</si>
  <si>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</si>
  <si>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</si>
  <si>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</si>
  <si>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</si>
  <si>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</si>
  <si>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</si>
  <si>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</si>
  <si>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</si>
  <si>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</si>
  <si>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</si>
  <si>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</si>
  <si>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</si>
  <si>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</si>
  <si>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</si>
  <si>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</si>
  <si>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</si>
  <si>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</si>
  <si>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</si>
  <si>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</si>
  <si>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</si>
  <si>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</si>
  <si>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</si>
  <si>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</si>
  <si>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</si>
  <si>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</si>
  <si>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</si>
  <si>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</si>
  <si>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</si>
  <si>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</si>
  <si>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</si>
  <si>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</si>
  <si>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</si>
  <si>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</si>
  <si>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</si>
  <si>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</si>
  <si>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</si>
  <si>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</si>
  <si>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</si>
  <si>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</si>
  <si>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</si>
  <si>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</si>
  <si>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</si>
  <si>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</si>
  <si>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</si>
  <si>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</si>
  <si>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</si>
  <si>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</si>
  <si>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</si>
  <si>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</si>
  <si>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</si>
  <si>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</si>
  <si>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</si>
  <si>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</si>
  <si>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</si>
  <si>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</si>
  <si>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</si>
  <si>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</si>
  <si>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</si>
  <si>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</si>
  <si>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</si>
  <si>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</si>
  <si>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</si>
  <si>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</si>
  <si>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</si>
  <si>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</si>
  <si>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</si>
  <si>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</si>
  <si>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</si>
  <si>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</si>
  <si>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</si>
  <si>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</si>
  <si>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</si>
  <si>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</si>
  <si>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</si>
  <si>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</si>
  <si>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</si>
  <si>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</si>
  <si>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</si>
  <si>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</si>
  <si>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</si>
  <si>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</si>
  <si>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</si>
  <si>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</si>
  <si>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</si>
  <si>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</si>
  <si>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</si>
  <si>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</si>
  <si>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</si>
  <si>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</si>
  <si>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</si>
  <si>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</si>
  <si>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</si>
  <si>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</si>
  <si>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</si>
  <si>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</si>
  <si>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</si>
  <si>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</si>
  <si>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</si>
  <si>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</si>
  <si>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</si>
  <si>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</si>
  <si>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</si>
  <si>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</si>
  <si>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</si>
  <si>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</si>
  <si>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</si>
  <si>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</si>
  <si>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</si>
  <si>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</si>
  <si>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</si>
  <si>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</si>
  <si>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</si>
  <si>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</si>
  <si>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</si>
  <si>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</si>
  <si>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</si>
  <si>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</si>
  <si>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</si>
  <si>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</si>
  <si>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</si>
  <si>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</si>
  <si>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</si>
  <si>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</si>
  <si>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</si>
  <si>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</si>
  <si>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</si>
  <si>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</si>
  <si>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</si>
  <si>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</si>
  <si>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</si>
  <si>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</si>
  <si>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</si>
  <si>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</si>
  <si>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</si>
  <si>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</si>
  <si>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</si>
  <si>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</si>
  <si>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</si>
  <si>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</si>
  <si>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</si>
  <si>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</si>
  <si>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</si>
  <si>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</si>
  <si>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</si>
  <si>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</si>
  <si>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</si>
  <si>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</si>
  <si>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</si>
  <si>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</si>
  <si>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</si>
  <si>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</si>
  <si>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</si>
  <si>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</si>
  <si>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</si>
  <si>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</si>
  <si>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</si>
  <si>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</si>
  <si>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</si>
  <si>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</si>
  <si>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</si>
  <si>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</si>
  <si>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</si>
  <si>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</si>
  <si>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</si>
  <si>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</si>
  <si>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</si>
  <si>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</si>
  <si>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</si>
  <si>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</si>
  <si>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</si>
  <si>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</si>
  <si>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</si>
  <si>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</si>
  <si>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</si>
  <si>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</si>
  <si>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</si>
  <si>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</si>
  <si>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</si>
  <si>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</si>
  <si>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</si>
  <si>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</si>
  <si>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</si>
  <si>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</si>
  <si>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</si>
  <si>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</si>
  <si>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</si>
  <si>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</si>
  <si>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</si>
  <si>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</si>
  <si>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</si>
  <si>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</si>
  <si>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</si>
  <si>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</si>
  <si>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</si>
  <si>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</si>
  <si>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</si>
  <si>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</si>
  <si>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</si>
  <si>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</si>
  <si>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</si>
  <si>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</si>
  <si>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</si>
  <si>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</si>
  <si>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</si>
  <si>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</si>
  <si>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</si>
  <si>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</si>
  <si>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</si>
  <si>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</si>
  <si>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</si>
  <si>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</si>
  <si>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</si>
  <si>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</si>
  <si>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</si>
  <si>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</si>
  <si>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</si>
  <si>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</si>
  <si>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</si>
  <si>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</si>
  <si>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</si>
  <si>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</si>
  <si>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</si>
  <si>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</si>
  <si>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</si>
  <si>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</si>
  <si>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</si>
  <si>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</si>
  <si>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</si>
  <si>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</si>
  <si>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</si>
  <si>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</si>
  <si>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</si>
  <si>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</si>
  <si>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</si>
  <si>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</si>
  <si>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</si>
  <si>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</si>
  <si>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</si>
  <si>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</si>
  <si>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</si>
  <si>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</si>
  <si>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</si>
  <si>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</si>
  <si>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</si>
  <si>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</si>
  <si>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</si>
  <si>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</si>
  <si>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</si>
  <si>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</si>
  <si>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</si>
  <si>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</si>
  <si>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</si>
  <si>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</si>
  <si>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</si>
  <si>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</si>
  <si>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</si>
  <si>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</si>
  <si>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</si>
  <si>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</si>
  <si>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</si>
  <si>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</si>
  <si>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</si>
  <si>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</si>
  <si>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</si>
  <si>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</si>
  <si>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</si>
  <si>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</si>
  <si>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</si>
  <si>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</si>
  <si>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</si>
  <si>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</si>
  <si>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</si>
  <si>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</si>
  <si>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</si>
  <si>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</si>
  <si>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</si>
  <si>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</si>
  <si>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</si>
  <si>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</si>
  <si>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</si>
  <si>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</si>
  <si>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</si>
  <si>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</si>
  <si>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</si>
  <si>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</si>
  <si>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</si>
  <si>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</si>
  <si>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</si>
  <si>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</si>
  <si>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</si>
  <si>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24.0.000030053-1</t>
  </si>
  <si>
    <t>ATC-DC</t>
  </si>
  <si>
    <t>Viviane M. Demoly</t>
  </si>
  <si>
    <t>doc 32889061</t>
  </si>
  <si>
    <t>doc 33841571</t>
  </si>
  <si>
    <t>doc 32889264</t>
  </si>
  <si>
    <t>doc 32889447</t>
  </si>
  <si>
    <t>doc 33176636</t>
  </si>
  <si>
    <t>doc 34157610</t>
  </si>
  <si>
    <t>doc 33177930</t>
  </si>
  <si>
    <t>Prontuário</t>
  </si>
  <si>
    <t>Folha</t>
  </si>
  <si>
    <t>Mobilização Inicial</t>
  </si>
  <si>
    <t>Tratamento Arquivístico Inicial</t>
  </si>
  <si>
    <t>Armazenagem física</t>
  </si>
  <si>
    <t>Novos Acervos</t>
  </si>
  <si>
    <t>Pesquisa física e envio de documentos de forma física</t>
  </si>
  <si>
    <t>Pesquisa física e evnio de documentos de forma digital</t>
  </si>
  <si>
    <t>Software de Gestão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</si>
</sst>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14">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14">
    <cellStyle name="20% - Accent1" xfId="10" xr:uid="{00000000-0005-0000-0000-000000000000}"/>
    <cellStyle name="20% - Accent1 2" xfId="101" xr:uid="{5609FE80-6471-4A91-A76A-E51A9A30C668}"/>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1 2" xfId="102" xr:uid="{2EAEB131-6E59-4DBB-A582-B6DE6B01613E}"/>
    <cellStyle name="60% - Accent2" xfId="36" xr:uid="{00000000-0005-0000-0000-000019000000}"/>
    <cellStyle name="60% - Accent3" xfId="2" xr:uid="{00000000-0005-0000-0000-00001A000000}"/>
    <cellStyle name="60% - Accent3 2" xfId="103" xr:uid="{E6860D3C-F194-44CF-966B-25E920840EA9}"/>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1 2" xfId="104" xr:uid="{36CC90B1-E2B3-4CC0-B1F4-F67B7B498D83}"/>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alculation 2" xfId="105" xr:uid="{AC600588-5DCF-4C12-9EA0-49BE6C44D4EF}"/>
    <cellStyle name="Cálculo 2" xfId="54" xr:uid="{00000000-0005-0000-0000-00002D000000}"/>
    <cellStyle name="Cálculo 3" xfId="106" xr:uid="{5479EEA4-EED5-4F67-8E48-451725DBAECC}"/>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ntrada 3" xfId="107" xr:uid="{CBDF1EA8-B140-45DD-A1D0-E99242B24D84}"/>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Input 2" xfId="108" xr:uid="{8A55410B-C843-4741-9696-553C4ED60FCB}"/>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a 3" xfId="109" xr:uid="{2C9624B9-8AAE-49C0-B882-2685CD5DBE79}"/>
    <cellStyle name="Note" xfId="76" xr:uid="{00000000-0005-0000-0000-000052000000}"/>
    <cellStyle name="Note 2" xfId="110" xr:uid="{F7EF3594-EF52-42DB-BA46-029D6E316139}"/>
    <cellStyle name="Output" xfId="77" xr:uid="{00000000-0005-0000-0000-000053000000}"/>
    <cellStyle name="Output 2" xfId="111" xr:uid="{5C1ECF8D-4ADD-4F1C-8F51-CECB6989A59E}"/>
    <cellStyle name="Porcentagem" xfId="8" builtinId="5"/>
    <cellStyle name="Porcentagem 2" xfId="91" xr:uid="{00000000-0005-0000-0000-000055000000}"/>
    <cellStyle name="Porcentagem 3" xfId="94" xr:uid="{00000000-0005-0000-0000-000056000000}"/>
    <cellStyle name="Saída 2" xfId="78" xr:uid="{00000000-0005-0000-0000-000057000000}"/>
    <cellStyle name="Saída 3" xfId="112" xr:uid="{7141D89C-D31E-4F86-B43A-084B40DF100C}"/>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Total 3" xfId="113" xr:uid="{163FF561-686B-42D2-A074-DFBAF9E19138}"/>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B2" sqref="B2:C104"/>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E22" sqref="E22"/>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zoomScale="85" zoomScaleNormal="85" workbookViewId="0">
      <selection activeCell="X14" sqref="X14"/>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8" t="str">
        <f>CONCATENATE("PREFEITURA MUNICIPAL DE PORTO ALEGRE
",H5,"
MAPA DE PREÇOS - ", UPPER(TEXT(MAX('Tabela de Apoio'!A:A),"MMM/AA")))</f>
        <v>PREFEITURA MUNICIPAL DE PORTO ALEGRE
SECRETARIA MUNICIPAL DA SAÚDE (SMS)
MAPA DE PREÇOS - MAI/25</v>
      </c>
      <c r="F2" s="218"/>
      <c r="G2" s="218"/>
      <c r="H2" s="218"/>
      <c r="I2" s="218"/>
      <c r="J2" s="218"/>
      <c r="K2" s="218"/>
      <c r="L2" s="218"/>
      <c r="M2" s="218"/>
      <c r="N2" s="218"/>
      <c r="O2" s="218"/>
      <c r="P2" s="218"/>
      <c r="Q2" s="218"/>
      <c r="R2" s="218"/>
      <c r="S2" s="218"/>
      <c r="T2" s="21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5" t="s">
        <v>326</v>
      </c>
      <c r="F4" s="216"/>
      <c r="G4" s="216"/>
      <c r="H4" s="216"/>
      <c r="I4" s="216"/>
      <c r="J4" s="217"/>
      <c r="K4" s="95"/>
      <c r="L4" s="216" t="s">
        <v>325</v>
      </c>
      <c r="M4" s="216"/>
      <c r="N4" s="216"/>
      <c r="O4" s="216"/>
      <c r="P4" s="217"/>
      <c r="Q4" s="98"/>
      <c r="R4" s="207" t="s">
        <v>14</v>
      </c>
      <c r="S4" s="207"/>
      <c r="T4" s="207"/>
      <c r="U4" s="207"/>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19" t="s">
        <v>426</v>
      </c>
      <c r="I5" s="219"/>
      <c r="J5" s="219"/>
      <c r="K5" s="141"/>
      <c r="L5" s="205" t="s">
        <v>321</v>
      </c>
      <c r="M5" s="206"/>
      <c r="N5" s="206"/>
      <c r="O5" s="220" t="s">
        <v>433</v>
      </c>
      <c r="P5" s="221"/>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23"/>
      <c r="I6" s="223"/>
      <c r="J6" s="223"/>
      <c r="K6" s="142"/>
      <c r="L6" s="205" t="s">
        <v>352</v>
      </c>
      <c r="M6" s="206"/>
      <c r="N6" s="206"/>
      <c r="O6" s="220" t="s">
        <v>434</v>
      </c>
      <c r="P6" s="221"/>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19" t="s">
        <v>432</v>
      </c>
      <c r="I7" s="219"/>
      <c r="J7" s="219"/>
      <c r="K7" s="141"/>
      <c r="L7" s="205" t="s">
        <v>351</v>
      </c>
      <c r="M7" s="206"/>
      <c r="N7" s="206"/>
      <c r="O7" s="220">
        <v>590207</v>
      </c>
      <c r="P7" s="221"/>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09">
        <v>7</v>
      </c>
      <c r="I8" s="210"/>
      <c r="J8" s="211"/>
      <c r="K8" s="141"/>
      <c r="L8" s="212" t="s">
        <v>301</v>
      </c>
      <c r="M8" s="213"/>
      <c r="N8" s="214"/>
      <c r="O8" s="226">
        <v>45831</v>
      </c>
      <c r="P8" s="227"/>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08">
        <f>SUMIF(L:L,"TOTAL ITEM",M:M)</f>
        <v>526234.61</v>
      </c>
      <c r="I9" s="208"/>
      <c r="J9" s="208"/>
      <c r="K9" s="141"/>
      <c r="L9" s="215"/>
      <c r="M9" s="216"/>
      <c r="N9" s="217"/>
      <c r="O9" s="228"/>
      <c r="P9" s="229"/>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7" t="s">
        <v>314</v>
      </c>
      <c r="F11" s="65"/>
      <c r="G11" s="207" t="s">
        <v>324</v>
      </c>
      <c r="H11" s="207"/>
      <c r="I11" s="207"/>
      <c r="J11" s="207"/>
      <c r="K11" s="65"/>
      <c r="L11" s="207" t="s">
        <v>10</v>
      </c>
      <c r="M11" s="207"/>
      <c r="N11" s="68"/>
      <c r="O11" s="22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7"/>
      <c r="F12" s="65"/>
      <c r="G12" s="207"/>
      <c r="H12" s="207"/>
      <c r="I12" s="207"/>
      <c r="J12" s="207"/>
      <c r="K12" s="65"/>
      <c r="L12" s="207"/>
      <c r="M12" s="207"/>
      <c r="N12" s="69"/>
      <c r="O12" s="22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16</v>
      </c>
      <c r="J15" s="6">
        <f>INDEX('BASE FORMAÇÃO'!K:K,B15+1)</f>
        <v>0</v>
      </c>
      <c r="K15" s="65"/>
      <c r="L15" s="190" t="s">
        <v>10</v>
      </c>
      <c r="M15" s="192">
        <f>IF(OR(ISBLANK($O$8),ISBLANK($O$7),ISBLANK($H$8),ISBLANK($O$6),ISBLANK($O$5),ISBLANK($H$5)),"",IFERROR(IF(VLOOKUP(L15,L21:M30,2,FALSE)&lt;1,ROUND(VLOOKUP(L15,L21:M30,2,FALSE),4),ROUND(VLOOKUP(L15,L21:M30,2,FALSE),2)),""))</f>
        <v>3.72</v>
      </c>
      <c r="N15" s="69"/>
      <c r="O15" s="27" t="s">
        <v>17</v>
      </c>
      <c r="P15" s="113">
        <f>69000/10000</f>
        <v>6.9</v>
      </c>
      <c r="Q15" s="113">
        <f>59700/30000</f>
        <v>1.99</v>
      </c>
      <c r="R15" s="113">
        <v>1.1200000000000001</v>
      </c>
      <c r="S15" s="113">
        <v>5.21</v>
      </c>
      <c r="T15" s="113">
        <v>1.7498</v>
      </c>
      <c r="U15" s="105">
        <v>5.51</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94">
        <f>D15</f>
        <v>1</v>
      </c>
      <c r="F16" s="92"/>
      <c r="G16" s="196" t="s">
        <v>1</v>
      </c>
      <c r="H16" s="199" t="s">
        <v>444</v>
      </c>
      <c r="I16" s="199"/>
      <c r="J16" s="200"/>
      <c r="K16" s="66"/>
      <c r="L16" s="191"/>
      <c r="M16" s="193"/>
      <c r="N16" s="70"/>
      <c r="O16" s="27" t="s">
        <v>13</v>
      </c>
      <c r="P16" s="122">
        <v>45736</v>
      </c>
      <c r="Q16" s="122">
        <v>45783</v>
      </c>
      <c r="R16" s="122">
        <v>45623</v>
      </c>
      <c r="S16" s="122">
        <v>45511</v>
      </c>
      <c r="T16" s="122">
        <v>45670</v>
      </c>
      <c r="U16" s="122">
        <v>45820</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95"/>
      <c r="F17" s="93"/>
      <c r="G17" s="197"/>
      <c r="H17" s="201"/>
      <c r="I17" s="201"/>
      <c r="J17" s="202"/>
      <c r="K17" s="64"/>
      <c r="L17" s="130" t="s">
        <v>44</v>
      </c>
      <c r="M17" s="131">
        <v>30000</v>
      </c>
      <c r="N17" s="71"/>
      <c r="O17" s="27" t="s">
        <v>380</v>
      </c>
      <c r="P17" s="114" t="s">
        <v>377</v>
      </c>
      <c r="Q17" s="114" t="s">
        <v>377</v>
      </c>
      <c r="R17" s="114" t="s">
        <v>12</v>
      </c>
      <c r="S17" s="114" t="s">
        <v>12</v>
      </c>
      <c r="T17" s="114" t="s">
        <v>12</v>
      </c>
      <c r="U17" s="114" t="s">
        <v>377</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8"/>
      <c r="H18" s="203"/>
      <c r="I18" s="203"/>
      <c r="J18" s="204"/>
      <c r="K18" s="64"/>
      <c r="L18" s="1" t="s">
        <v>2</v>
      </c>
      <c r="M18" s="6" t="s">
        <v>109</v>
      </c>
      <c r="N18" s="71"/>
      <c r="O18" s="27" t="s">
        <v>381</v>
      </c>
      <c r="P18" s="115" t="s">
        <v>435</v>
      </c>
      <c r="Q18" s="115" t="s">
        <v>436</v>
      </c>
      <c r="R18" s="115" t="s">
        <v>437</v>
      </c>
      <c r="S18" s="115" t="s">
        <v>438</v>
      </c>
      <c r="T18" s="115" t="s">
        <v>439</v>
      </c>
      <c r="U18" s="118" t="s">
        <v>440</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82">
        <f>C15</f>
        <v>1</v>
      </c>
      <c r="F19" s="93"/>
      <c r="G19" s="184" t="s">
        <v>304</v>
      </c>
      <c r="H19" s="186"/>
      <c r="I19" s="187"/>
      <c r="J19" s="187"/>
      <c r="K19" s="67"/>
      <c r="L19" s="28" t="s">
        <v>303</v>
      </c>
      <c r="M19" s="133">
        <f>IFERROR(INDEX(I21:I33,MATCH(MAX(J21:J33),J21:J33,0)),"")</f>
        <v>0.49267315489180813</v>
      </c>
      <c r="N19" s="71"/>
      <c r="O19" s="27" t="s">
        <v>18</v>
      </c>
      <c r="P19" s="106">
        <f>IF(P15="","",
IF(OR(P17="Orçamento",P16="",MAX('Tabela de Apoio'!$A:$A)&lt;=P16),
P15,
(INDEX('Tabela de Apoio'!$B:$B,MATCH('MAPA DE PREÇOS'!$O$8,'Tabela de Apoio'!$A:$A,1))/INDEX('Tabela de Apoio'!$B:$B,MATCH('MAPA DE PREÇOS'!P16,'Tabela de Apoio'!$A:$A,1)-1))*P15))</f>
        <v>6.9</v>
      </c>
      <c r="Q19" s="106">
        <f>IF(Q15="","",
IF(OR(Q17="Orçamento",Q16="",MAX('Tabela de Apoio'!$A:$A)&lt;=Q16),
Q15,
(INDEX('Tabela de Apoio'!$B:$B,MATCH('MAPA DE PREÇOS'!$O$8,'Tabela de Apoio'!$A:$A,1))/INDEX('Tabela de Apoio'!$B:$B,MATCH('MAPA DE PREÇOS'!Q16,'Tabela de Apoio'!$A:$A,1)-1))*Q15))</f>
        <v>1.99</v>
      </c>
      <c r="R19" s="106">
        <f>IF(R15="","",
IF(OR(R17="Orçamento",R16="",MAX('Tabela de Apoio'!$A:$A)&lt;=R16),
R15,
(INDEX('Tabela de Apoio'!$B:$B,MATCH('MAPA DE PREÇOS'!$O$8,'Tabela de Apoio'!$A:$A,1))/INDEX('Tabela de Apoio'!$B:$B,MATCH('MAPA DE PREÇOS'!R16,'Tabela de Apoio'!$A:$A,1)-1))*R15))</f>
        <v>1.1612467294740301</v>
      </c>
      <c r="S19" s="106">
        <f>IF(S15="","",
IF(OR(S17="Orçamento",S16="",MAX('Tabela de Apoio'!$A:$A)&lt;=S16),
S15,
(INDEX('Tabela de Apoio'!$B:$B,MATCH('MAPA DE PREÇOS'!$O$8,'Tabela de Apoio'!$A:$A,1))/INDEX('Tabela de Apoio'!$B:$B,MATCH('MAPA DE PREÇOS'!S16,'Tabela de Apoio'!$A:$A,1)-1))*S15))</f>
        <v>5.4549291966434597</v>
      </c>
      <c r="T19" s="106">
        <f>IF(T15="","",
IF(OR(T17="Orçamento",T16="",MAX('Tabela de Apoio'!$A:$A)&lt;=T16),
T15,
(INDEX('Tabela de Apoio'!$B:$B,MATCH('MAPA DE PREÇOS'!$O$8,'Tabela de Apoio'!$A:$A,1))/INDEX('Tabela de Apoio'!$B:$B,MATCH('MAPA DE PREÇOS'!T16,'Tabela de Apoio'!$A:$A,1)-1))*T15))</f>
        <v>1.797844645870009</v>
      </c>
      <c r="U19" s="106">
        <f>IF(U15="","",
IF(OR(U17="Orçamento",U16="",MAX('Tabela de Apoio'!$A:$A)&lt;=U16),
U15,
(INDEX('Tabela de Apoio'!$B:$B,MATCH('MAPA DE PREÇOS'!$O$8,'Tabela de Apoio'!$A:$A,1))/INDEX('Tabela de Apoio'!$B:$B,MATCH('MAPA DE PREÇOS'!U16,'Tabela de Apoio'!$A:$A,1)-1))*U15))</f>
        <v>5.51</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83"/>
      <c r="F20" s="93"/>
      <c r="G20" s="185"/>
      <c r="H20"/>
      <c r="I20"/>
      <c r="J20"/>
      <c r="N20" s="71"/>
      <c r="O20" s="27" t="s">
        <v>375</v>
      </c>
      <c r="P20" s="107" t="str">
        <f>IF(IFERROR(VLOOKUP(P17,'Tabela de Apoio'!$D:$E,2,FALSE),1)=1,"",P21)</f>
        <v/>
      </c>
      <c r="Q20" s="107" t="str">
        <f>IF(IFERROR(VLOOKUP(Q17,'Tabela de Apoio'!$D:$E,2,FALSE),1)=1,"",Q21)</f>
        <v/>
      </c>
      <c r="R20" s="107">
        <f>IF(IFERROR(VLOOKUP(R17,'Tabela de Apoio'!$D:$E,2,FALSE),1)=1,"",R21)</f>
        <v>1.1612467294740301</v>
      </c>
      <c r="S20" s="107">
        <f>IF(IFERROR(VLOOKUP(S17,'Tabela de Apoio'!$D:$E,2,FALSE),1)=1,"",S21)</f>
        <v>5.4549291966434597</v>
      </c>
      <c r="T20" s="107">
        <f>IF(IFERROR(VLOOKUP(T17,'Tabela de Apoio'!$D:$E,2,FALSE),1)=1,"",T21)</f>
        <v>1.797844645870009</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83"/>
      <c r="F21" s="93"/>
      <c r="G21" s="185"/>
      <c r="H21" s="134">
        <f>COUNT($P21:$XX21)</f>
        <v>6</v>
      </c>
      <c r="I21" s="132">
        <f>_xlfn.STDEV.P($P20:$XX21)/AVERAGE($P20:$XX21)</f>
        <v>0.62443640168822789</v>
      </c>
      <c r="J21" s="7">
        <f>ROW()</f>
        <v>21</v>
      </c>
      <c r="K21" s="67"/>
      <c r="L21" s="29" t="s">
        <v>10</v>
      </c>
      <c r="M21" s="30">
        <f>IFERROR(
IF(COUNTA(P15:AI15)=COUNTIF(P17:XX17,"Orçamento"),MIN(M26,M23),
IF(M24&lt;&gt;"",M24,
IF(M25&lt;&gt;"",M25,
M23
))),"")</f>
        <v>3.7224645983217295</v>
      </c>
      <c r="N21" s="71"/>
      <c r="O21" s="27" t="s">
        <v>376</v>
      </c>
      <c r="P21" s="106">
        <f>IFERROR(IF(P19="",
            "",
            IF(COUNT($P19:$XX19)&lt;=4,
               P19,
               IF(OR(P19&gt;(QUARTILE($P19:$XX19,3)+(QUARTILE($P19:$XX19,3)-QUARTILE($P19:$XX19,1))),
                     P19&lt;(QUARTILE($P19:$XX19,1)-(QUARTILE($P19:$XX19,3)-QUARTILE($P19:$XX19,1)))
                  ),
               "DESCARTADO",P19)
             )
  ),P19)</f>
        <v>6.9</v>
      </c>
      <c r="Q21" s="106">
        <f t="shared" ref="Q21:AI21" si="3">IFERROR(IF(Q19="",
            "",
            IF(COUNT($P19:$XX19)&lt;=4,
               Q19,
               IF(OR(Q19&gt;(QUARTILE($P19:$XX19,3)+(QUARTILE($P19:$XX19,3)-QUARTILE($P19:$XX19,1))),
                     Q19&lt;(QUARTILE($P19:$XX19,1)-(QUARTILE($P19:$XX19,3)-QUARTILE($P19:$XX19,1)))
                  ),
               "DESCARTADO",Q19)
             )
  ),Q19)</f>
        <v>1.99</v>
      </c>
      <c r="R21" s="106">
        <f t="shared" si="3"/>
        <v>1.1612467294740301</v>
      </c>
      <c r="S21" s="106">
        <f t="shared" si="3"/>
        <v>5.4549291966434597</v>
      </c>
      <c r="T21" s="106">
        <f t="shared" si="3"/>
        <v>1.797844645870009</v>
      </c>
      <c r="U21" s="106">
        <f t="shared" si="3"/>
        <v>5.51</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83"/>
      <c r="F22" s="93"/>
      <c r="G22" s="185"/>
      <c r="H22"/>
      <c r="I22"/>
      <c r="J22"/>
      <c r="K22" s="66"/>
      <c r="L22" s="29" t="s">
        <v>360</v>
      </c>
      <c r="M22" s="30">
        <f>AVERAGE($P21:$XX21)</f>
        <v>3.8023367619979163</v>
      </c>
      <c r="N22" s="71"/>
      <c r="O22" s="27" t="str">
        <f>"1 POND"</f>
        <v>1 POND</v>
      </c>
      <c r="P22" s="107" t="str">
        <f>IF(IFERROR(VLOOKUP(P17,'Tabela de Apoio'!$D:$E,2,FALSE),1)=1,"",P23)</f>
        <v/>
      </c>
      <c r="Q22" s="107" t="str">
        <f>IF(IFERROR(VLOOKUP(Q17,'Tabela de Apoio'!$D:$E,2,FALSE),1)=1,"",Q23)</f>
        <v/>
      </c>
      <c r="R22" s="107" t="str">
        <f>IF(IFERROR(VLOOKUP(R17,'Tabela de Apoio'!$D:$E,2,FALSE),1)=1,"",R23)</f>
        <v>DESCARTADO</v>
      </c>
      <c r="S22" s="107">
        <f>IF(IFERROR(VLOOKUP(S17,'Tabela de Apoio'!$D:$E,2,FALSE),1)=1,"",S23)</f>
        <v>5.4549291966434597</v>
      </c>
      <c r="T22" s="107">
        <f>IF(IFERROR(VLOOKUP(T17,'Tabela de Apoio'!$D:$E,2,FALSE),1)=1,"",T23)</f>
        <v>1.797844645870009</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83"/>
      <c r="F23" s="93"/>
      <c r="G23" s="185"/>
      <c r="H23" s="134">
        <f>COUNT($P23:$XX23)</f>
        <v>4</v>
      </c>
      <c r="I23" s="132">
        <f>_xlfn.STDEV.P($P22:$XX23)/AVERAGE($P22:$XX23)</f>
        <v>0.49267315489180813</v>
      </c>
      <c r="J23" s="7">
        <f>IF(AND(H23&gt;2,
OR(L15="MÉDIA SANEADA",L15="MEDIANA SANEADA",
AND(L15="PREÇO ESTIMADO",NOT(AND(P17="Orçamento",COUNTA(P15:XX15)=COUNTIF(P17:XX17,"Orçamento")))))),
ROW(),0)</f>
        <v>23</v>
      </c>
      <c r="K23" s="66"/>
      <c r="L23" s="29" t="s">
        <v>361</v>
      </c>
      <c r="M23" s="30">
        <f>MEDIAN($P21:$XX21)</f>
        <v>3.7224645983217295</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1.99</v>
      </c>
      <c r="R23" s="107" t="str">
        <f t="shared" si="6"/>
        <v>DESCARTADO</v>
      </c>
      <c r="S23" s="107">
        <f t="shared" si="6"/>
        <v>5.4549291966434597</v>
      </c>
      <c r="T23" s="107">
        <f t="shared" si="6"/>
        <v>1.797844645870009</v>
      </c>
      <c r="U23" s="107">
        <f t="shared" si="6"/>
        <v>5.51</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83"/>
      <c r="F24" s="93"/>
      <c r="G24" s="185"/>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t="str">
        <f>IF(IFERROR(VLOOKUP(Q17,'Tabela de Apoio'!$D:$E,2,FALSE),1)=1,"",Q25)</f>
        <v/>
      </c>
      <c r="R24" s="107" t="str">
        <f>IF(IFERROR(VLOOKUP(R17,'Tabela de Apoio'!$D:$E,2,FALSE),1)=1,"",R25)</f>
        <v>DESCARTADO</v>
      </c>
      <c r="S24" s="107">
        <f>IF(IFERROR(VLOOKUP(S17,'Tabela de Apoio'!$D:$E,2,FALSE),1)=1,"",S25)</f>
        <v>5.4549291966434597</v>
      </c>
      <c r="T24" s="107" t="str">
        <f>IF(IFERROR(VLOOKUP(T17,'Tabela de Apoio'!$D:$E,2,FALSE),1)=1,"",T25)</f>
        <v>DESCARTADO</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83"/>
      <c r="F25" s="93"/>
      <c r="G25" s="185"/>
      <c r="H25" s="134">
        <f>COUNT($P25:$XX25)</f>
        <v>2</v>
      </c>
      <c r="I25" s="132">
        <f>_xlfn.STDEV.P($P24:$XX25)/AVERAGE($P24:$XX25)</f>
        <v>0.37986074832462724</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3.7224645983217295</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1.99</v>
      </c>
      <c r="R25" s="107" t="str">
        <f t="shared" si="7"/>
        <v>DESCARTADO</v>
      </c>
      <c r="S25" s="107">
        <f t="shared" si="7"/>
        <v>5.4549291966434597</v>
      </c>
      <c r="T25" s="107" t="str">
        <f t="shared" si="7"/>
        <v>DESCARTADO</v>
      </c>
      <c r="U25" s="107" t="str">
        <f t="shared" si="7"/>
        <v>DESCARTADO</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83"/>
      <c r="F26" s="93"/>
      <c r="G26" s="185"/>
      <c r="H26"/>
      <c r="I26"/>
      <c r="J26"/>
      <c r="K26" s="66"/>
      <c r="L26" s="29" t="s">
        <v>359</v>
      </c>
      <c r="M26" s="30">
        <f>HARMEAN($P20:$XX21)</f>
        <v>2.2330848175354459</v>
      </c>
      <c r="N26" s="71"/>
      <c r="O26" s="27" t="str">
        <f>"3 POND"</f>
        <v>3 POND</v>
      </c>
      <c r="P26" s="107" t="str">
        <f>IF(IFERROR(VLOOKUP(P17,'Tabela de Apoio'!$D:$E,2,FALSE),1)=1,"",P27)</f>
        <v/>
      </c>
      <c r="Q26" s="107" t="str">
        <f>IF(IFERROR(VLOOKUP(Q17,'Tabela de Apoio'!$D:$E,2,FALSE),1)=1,"",Q27)</f>
        <v/>
      </c>
      <c r="R26" s="107" t="str">
        <f>IF(IFERROR(VLOOKUP(R17,'Tabela de Apoio'!$D:$E,2,FALSE),1)=1,"",R27)</f>
        <v>DESCARTADO</v>
      </c>
      <c r="S26" s="107">
        <f>IF(IFERROR(VLOOKUP(S17,'Tabela de Apoio'!$D:$E,2,FALSE),1)=1,"",S27)</f>
        <v>5.4549291966434597</v>
      </c>
      <c r="T26" s="107" t="str">
        <f>IF(IFERROR(VLOOKUP(T17,'Tabela de Apoio'!$D:$E,2,FALSE),1)=1,"",T27)</f>
        <v>DESCARTADO</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83"/>
      <c r="F27" s="93"/>
      <c r="G27" s="185"/>
      <c r="H27" s="134">
        <f>COUNT($P27:$XX27)</f>
        <v>1</v>
      </c>
      <c r="I27" s="132">
        <f>_xlfn.STDEV.P($P26:$XX27)/AVERAGE($P26:$XX27)</f>
        <v>0</v>
      </c>
      <c r="J27" s="7">
        <f>IF(AND(H27&gt;2,
OR(L15="MÉDIA SANEADA",L15="MEDIANA SANEADA",
AND(L15="PREÇO ESTIMADO",NOT(AND(P17="Orçamento",COUNTA(P15:XX15)=COUNTIF(P17:XX17,"Orçamento")))))),
ROW(),0)</f>
        <v>0</v>
      </c>
      <c r="K27" s="66"/>
      <c r="L27" s="29" t="s">
        <v>41</v>
      </c>
      <c r="M27" s="30">
        <f>IFERROR(_xlfn.QUARTILE.EXC($P21:$XX21,1),"")</f>
        <v>1.6386951667710143</v>
      </c>
      <c r="N27" s="71"/>
      <c r="O27" s="27" t="str">
        <f>"3 RODADA"</f>
        <v>3 RODADA</v>
      </c>
      <c r="P27" s="107" t="str">
        <f>IF(P25="","",IF((_xlfn.STDEV.P($P24:$XX25)/AVERAGE($P24:$XX25))&lt;=25%,P25,IF(OR(P25&gt;(AVERAGE($P24:$XX25)+_xlfn.STDEV.P($P24:$XX25)),P25&lt;(AVERAGE($P24:$XX25)-_xlfn.STDEV.P($P24:$XX25))),"DESCARTADO",P25)))</f>
        <v>DESCARTADO</v>
      </c>
      <c r="Q27" s="107" t="str">
        <f t="shared" ref="Q27:AI27" si="8">IF(Q25="","",IF((_xlfn.STDEV.P($P24:$XX25)/AVERAGE($P24:$XX25))&lt;=25%,Q25,IF(OR(Q25&gt;(AVERAGE($P24:$XX25)+_xlfn.STDEV.P($P24:$XX25)),Q25&lt;(AVERAGE($P24:$XX25)-_xlfn.STDEV.P($P24:$XX25))),"DESCARTADO",Q25)))</f>
        <v>DESCARTADO</v>
      </c>
      <c r="R27" s="107" t="str">
        <f t="shared" si="8"/>
        <v>DESCARTADO</v>
      </c>
      <c r="S27" s="107">
        <f t="shared" si="8"/>
        <v>5.4549291966434597</v>
      </c>
      <c r="T27" s="107" t="str">
        <f t="shared" si="8"/>
        <v>DESCARTADO</v>
      </c>
      <c r="U27" s="107" t="str">
        <f t="shared" si="8"/>
        <v>DESCARTADO</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83"/>
      <c r="F28" s="93"/>
      <c r="G28" s="185"/>
      <c r="H28"/>
      <c r="I28"/>
      <c r="J28"/>
      <c r="K28" s="66"/>
      <c r="L28" s="29" t="s">
        <v>39</v>
      </c>
      <c r="M28" s="30">
        <f>IFERROR(_xlfn.QUARTILE.EXC($P21:$XX21,3),"")</f>
        <v>5.8574999999999999</v>
      </c>
      <c r="N28" s="71"/>
      <c r="O28" s="27" t="str">
        <f>"4 POND"</f>
        <v>4 POND</v>
      </c>
      <c r="P28" s="107" t="str">
        <f>IF(IFERROR(VLOOKUP(P17,'Tabela de Apoio'!$D:$E,2,FALSE),1)=1,"",P29)</f>
        <v/>
      </c>
      <c r="Q28" s="107" t="str">
        <f>IF(IFERROR(VLOOKUP(Q17,'Tabela de Apoio'!$D:$E,2,FALSE),1)=1,"",Q29)</f>
        <v/>
      </c>
      <c r="R28" s="107" t="str">
        <f>IF(IFERROR(VLOOKUP(R17,'Tabela de Apoio'!$D:$E,2,FALSE),1)=1,"",R29)</f>
        <v>DESCARTADO</v>
      </c>
      <c r="S28" s="107">
        <f>IF(IFERROR(VLOOKUP(S17,'Tabela de Apoio'!$D:$E,2,FALSE),1)=1,"",S29)</f>
        <v>5.4549291966434597</v>
      </c>
      <c r="T28" s="107" t="str">
        <f>IF(IFERROR(VLOOKUP(T17,'Tabela de Apoio'!$D:$E,2,FALSE),1)=1,"",T29)</f>
        <v>DESCARTADO</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83"/>
      <c r="F29" s="93"/>
      <c r="G29" s="185"/>
      <c r="H29" s="134">
        <f>COUNT($P29:$XX29)</f>
        <v>1</v>
      </c>
      <c r="I29" s="132">
        <f>_xlfn.STDEV.P($P28:$XX29)/AVERAGE($P28:$XX29)</f>
        <v>0</v>
      </c>
      <c r="J29" s="7">
        <f>IF(AND(H29&gt;2,
OR(L15="MÉDIA SANEADA",L15="MEDIANA SANEADA",
AND(L15="PREÇO ESTIMADO",NOT(AND(P17="Orçamento",COUNTA(P15:XX15)=COUNTIF(P17:XX17,"Orçamento")))))),
ROW(),0)</f>
        <v>0</v>
      </c>
      <c r="K29" s="66"/>
      <c r="L29" s="29" t="s">
        <v>42</v>
      </c>
      <c r="M29" s="30">
        <f>MIN($P21:$XX21)</f>
        <v>1.1612467294740301</v>
      </c>
      <c r="N29" s="71"/>
      <c r="O29" s="27" t="str">
        <f>"4 RODADA"</f>
        <v>4 RODADA</v>
      </c>
      <c r="P29" s="107" t="str">
        <f>IF(P27="","",IF((_xlfn.STDEV.P($P26:$XX27)/AVERAGE($P26:$XX27))&lt;=25%,P27,IF(OR(P27&gt;(AVERAGE($P26:$XX27)+_xlfn.STDEV.P($P26:$XX27)),P27&lt;(AVERAGE($P26:$XX27)-_xlfn.STDEV.P($P26:$XX27))),"DESCARTADO",P27)))</f>
        <v>DESCARTADO</v>
      </c>
      <c r="Q29" s="107" t="str">
        <f t="shared" ref="Q29:AI29" si="9">IF(Q27="","",IF((_xlfn.STDEV.P($P26:$XX27)/AVERAGE($P26:$XX27))&lt;=25%,Q27,IF(OR(Q27&gt;(AVERAGE($P26:$XX27)+_xlfn.STDEV.P($P26:$XX27)),Q27&lt;(AVERAGE($P26:$XX27)-_xlfn.STDEV.P($P26:$XX27))),"DESCARTADO",Q27)))</f>
        <v>DESCARTADO</v>
      </c>
      <c r="R29" s="107" t="str">
        <f t="shared" si="9"/>
        <v>DESCARTADO</v>
      </c>
      <c r="S29" s="107">
        <f t="shared" si="9"/>
        <v>5.4549291966434597</v>
      </c>
      <c r="T29" s="107" t="str">
        <f t="shared" si="9"/>
        <v>DESCARTADO</v>
      </c>
      <c r="U29" s="107" t="str">
        <f t="shared" si="9"/>
        <v>DESCARTADO</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83"/>
      <c r="F30" s="93"/>
      <c r="G30" s="185"/>
      <c r="H30"/>
      <c r="I30"/>
      <c r="J30"/>
      <c r="K30" s="66"/>
      <c r="L30" s="29" t="s">
        <v>40</v>
      </c>
      <c r="M30" s="30">
        <f>MAX($P21:$XX21)</f>
        <v>6.9</v>
      </c>
      <c r="N30" s="71"/>
      <c r="O30" s="27" t="str">
        <f>"5 POND"</f>
        <v>5 POND</v>
      </c>
      <c r="P30" s="107" t="str">
        <f>IF(IFERROR(VLOOKUP(P17,'Tabela de Apoio'!$D:$E,2,FALSE),1)=1,"",P31)</f>
        <v/>
      </c>
      <c r="Q30" s="107" t="str">
        <f>IF(IFERROR(VLOOKUP(Q17,'Tabela de Apoio'!$D:$E,2,FALSE),1)=1,"",Q31)</f>
        <v/>
      </c>
      <c r="R30" s="107" t="str">
        <f>IF(IFERROR(VLOOKUP(R17,'Tabela de Apoio'!$D:$E,2,FALSE),1)=1,"",R31)</f>
        <v>DESCARTADO</v>
      </c>
      <c r="S30" s="107">
        <f>IF(IFERROR(VLOOKUP(S17,'Tabela de Apoio'!$D:$E,2,FALSE),1)=1,"",S31)</f>
        <v>5.4549291966434597</v>
      </c>
      <c r="T30" s="107" t="str">
        <f>IF(IFERROR(VLOOKUP(T17,'Tabela de Apoio'!$D:$E,2,FALSE),1)=1,"",T31)</f>
        <v>DESCARTADO</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83"/>
      <c r="F31" s="93"/>
      <c r="G31" s="185"/>
      <c r="H31" s="134">
        <f>COUNT($P31:$XX31)</f>
        <v>1</v>
      </c>
      <c r="I31" s="132">
        <f>_xlfn.STDEV.P($P30:$XX31)/AVERAGE($P30:$XX31)</f>
        <v>0</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t="str">
        <f t="shared" ref="Q31:AI31" si="10">IF(Q29="","",IF((_xlfn.STDEV.P($P28:$XX29)/AVERAGE($P28:$XX29))&lt;=25%,Q29,IF(OR(Q29&gt;(AVERAGE($P28:$XX29)+_xlfn.STDEV.P($P28:$XX29)),Q29&lt;(AVERAGE($P28:$XX29)-_xlfn.STDEV.P($P28:$XX29))),"DESCARTADO",Q29)))</f>
        <v>DESCARTADO</v>
      </c>
      <c r="R31" s="107" t="str">
        <f t="shared" si="10"/>
        <v>DESCARTADO</v>
      </c>
      <c r="S31" s="107">
        <f t="shared" si="10"/>
        <v>5.4549291966434597</v>
      </c>
      <c r="T31" s="107" t="str">
        <f t="shared" si="10"/>
        <v>DESCARTADO</v>
      </c>
      <c r="U31" s="107" t="str">
        <f t="shared" si="10"/>
        <v>DESCARTADO</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83"/>
      <c r="F32" s="93"/>
      <c r="G32" s="185"/>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DESCARTADO</v>
      </c>
      <c r="S32" s="107">
        <f>IF(IFERROR(VLOOKUP(S17,'Tabela de Apoio'!$D:$E,2,FALSE),1)=1,"",S33)</f>
        <v>5.4549291966434597</v>
      </c>
      <c r="T32" s="107" t="str">
        <f>IF(IFERROR(VLOOKUP(T17,'Tabela de Apoio'!$D:$E,2,FALSE),1)=1,"",T33)</f>
        <v>DESCARTADO</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83"/>
      <c r="F33" s="93"/>
      <c r="G33" s="185"/>
      <c r="H33" s="134">
        <f>COUNT($P33:$XX33)</f>
        <v>1</v>
      </c>
      <c r="I33" s="132">
        <f>_xlfn.STDEV.P($P32:$XX33)/AVERAGE($P32:$XX33)</f>
        <v>0</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t="str">
        <f t="shared" ref="Q33:AI33" si="11">IFERROR(IF(Q31="","",IF((_xlfn.STDEV.P($P30:$XX31)/AVERAGE($P30:$XX31))&lt;=25%,Q31,IF(OR(Q31&gt;(AVERAGE($P30:$XX31)+_xlfn.STDEV.P($P30:$XX31)),Q31&lt;(AVERAGE($P30:$XX31)-_xlfn.STDEV.P($P30:$XX31))),"DESCARTADO",Q31))),)</f>
        <v>DESCARTADO</v>
      </c>
      <c r="R33" s="107" t="str">
        <f t="shared" si="11"/>
        <v>DESCARTADO</v>
      </c>
      <c r="S33" s="107">
        <f t="shared" si="11"/>
        <v>5.4549291966434597</v>
      </c>
      <c r="T33" s="107" t="str">
        <f t="shared" si="11"/>
        <v>DESCARTADO</v>
      </c>
      <c r="U33" s="107" t="str">
        <f t="shared" si="11"/>
        <v>DESCARTADO</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83"/>
      <c r="F34" s="136"/>
      <c r="G34" s="185"/>
      <c r="H34" s="188"/>
      <c r="I34" s="188"/>
      <c r="J34" s="189"/>
      <c r="K34" s="67"/>
      <c r="L34" s="1" t="s">
        <v>43</v>
      </c>
      <c r="M34" s="144">
        <f>IFERROR(ROUND(M15*M17,2),"")</f>
        <v>111600</v>
      </c>
      <c r="O34" s="27" t="s">
        <v>363</v>
      </c>
      <c r="P34" s="107" t="str">
        <f>INDEX(P21:P33,MATCH(MAX($J21:$J33),$J21:$J33,0))</f>
        <v>DESCARTADO</v>
      </c>
      <c r="Q34" s="107">
        <f t="shared" ref="Q34:R34" si="12">INDEX(Q21:Q33,MATCH(MAX($J21:$J33),$J21:$J33,0))</f>
        <v>1.99</v>
      </c>
      <c r="R34" s="107" t="str">
        <f t="shared" si="12"/>
        <v>DESCARTADO</v>
      </c>
      <c r="S34" s="107">
        <f t="shared" ref="S34" si="13">INDEX(S21:S33,MATCH(MAX($J21:$J33),$J21:$J33,0))</f>
        <v>5.4549291966434597</v>
      </c>
      <c r="T34" s="107">
        <f t="shared" ref="T34" si="14">INDEX(T21:T33,MATCH(MAX($J21:$J33),$J21:$J33,0))</f>
        <v>1.797844645870009</v>
      </c>
      <c r="U34" s="107">
        <f t="shared" ref="U34" si="15">INDEX(U21:U33,MATCH(MAX($J21:$J33),$J21:$J33,0))</f>
        <v>5.51</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43" t="s">
        <v>16</v>
      </c>
      <c r="J36" s="6">
        <f>INDEX('BASE FORMAÇÃO'!K:K,B36+1)</f>
        <v>0</v>
      </c>
      <c r="K36" s="65"/>
      <c r="L36" s="190" t="s">
        <v>10</v>
      </c>
      <c r="M36" s="192">
        <f t="shared" ref="M36" si="32">IF(OR(ISBLANK($O$8),ISBLANK($O$7),ISBLANK($H$8),ISBLANK($O$6),ISBLANK($O$5),ISBLANK($H$5)),"",IFERROR(IF(VLOOKUP(L36,L42:M51,2,FALSE)&lt;1,ROUND(VLOOKUP(L36,L42:M51,2,FALSE),4),ROUND(VLOOKUP(L36,L42:M51,2,FALSE),2)),""))</f>
        <v>11.49</v>
      </c>
      <c r="N36" s="69"/>
      <c r="O36" s="27" t="s">
        <v>17</v>
      </c>
      <c r="P36" s="113">
        <v>69</v>
      </c>
      <c r="Q36" s="113">
        <f>509400/30000</f>
        <v>16.98</v>
      </c>
      <c r="R36" s="113">
        <v>5.73</v>
      </c>
      <c r="S36" s="113">
        <v>18.559100000000001</v>
      </c>
      <c r="T36" s="113">
        <v>5.73</v>
      </c>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94">
        <f t="shared" ref="E37" si="34">D36</f>
        <v>2</v>
      </c>
      <c r="F37" s="92"/>
      <c r="G37" s="196" t="s">
        <v>1</v>
      </c>
      <c r="H37" s="199" t="s">
        <v>445</v>
      </c>
      <c r="I37" s="199"/>
      <c r="J37" s="200"/>
      <c r="K37" s="66"/>
      <c r="L37" s="191"/>
      <c r="M37" s="193"/>
      <c r="N37" s="70"/>
      <c r="O37" s="27" t="s">
        <v>13</v>
      </c>
      <c r="P37" s="122">
        <v>45736</v>
      </c>
      <c r="Q37" s="122">
        <v>45783</v>
      </c>
      <c r="R37" s="122">
        <v>45511</v>
      </c>
      <c r="S37" s="122">
        <v>45670</v>
      </c>
      <c r="T37" s="122">
        <v>45820</v>
      </c>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95"/>
      <c r="F38" s="93"/>
      <c r="G38" s="197"/>
      <c r="H38" s="201"/>
      <c r="I38" s="201"/>
      <c r="J38" s="202"/>
      <c r="K38" s="64"/>
      <c r="L38" s="130" t="s">
        <v>44</v>
      </c>
      <c r="M38" s="131">
        <v>30000</v>
      </c>
      <c r="N38" s="71"/>
      <c r="O38" s="27" t="s">
        <v>380</v>
      </c>
      <c r="P38" s="114" t="s">
        <v>377</v>
      </c>
      <c r="Q38" s="114" t="s">
        <v>377</v>
      </c>
      <c r="R38" s="114" t="s">
        <v>12</v>
      </c>
      <c r="S38" s="114" t="s">
        <v>12</v>
      </c>
      <c r="T38" s="114" t="s">
        <v>377</v>
      </c>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8"/>
      <c r="H39" s="203"/>
      <c r="I39" s="203"/>
      <c r="J39" s="204"/>
      <c r="K39" s="64"/>
      <c r="L39" s="1" t="s">
        <v>2</v>
      </c>
      <c r="M39" s="6" t="s">
        <v>109</v>
      </c>
      <c r="N39" s="71"/>
      <c r="O39" s="27" t="s">
        <v>381</v>
      </c>
      <c r="P39" s="115" t="s">
        <v>435</v>
      </c>
      <c r="Q39" s="115" t="s">
        <v>436</v>
      </c>
      <c r="R39" s="115" t="s">
        <v>438</v>
      </c>
      <c r="S39" s="115" t="s">
        <v>439</v>
      </c>
      <c r="T39" s="115" t="s">
        <v>440</v>
      </c>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82">
        <f t="shared" ref="E40" si="38">C36</f>
        <v>1</v>
      </c>
      <c r="F40" s="93"/>
      <c r="G40" s="184" t="s">
        <v>304</v>
      </c>
      <c r="H40" s="186"/>
      <c r="I40" s="187"/>
      <c r="J40" s="187"/>
      <c r="K40" s="67"/>
      <c r="L40" s="28" t="s">
        <v>303</v>
      </c>
      <c r="M40" s="133">
        <f t="shared" ref="M40" si="39">IFERROR(INDEX(I42:I54,MATCH(MAX(J42:J54),J42:J54,0)),"")</f>
        <v>0.51650128130196893</v>
      </c>
      <c r="N40" s="71"/>
      <c r="O40" s="27" t="s">
        <v>18</v>
      </c>
      <c r="P40" s="106">
        <f>IF(P36="","",
IF(OR(P38="Orçamento",P37="",MAX('Tabela de Apoio'!$A:$A)&lt;=P37),
P36,
(INDEX('Tabela de Apoio'!$B:$B,MATCH('MAPA DE PREÇOS'!$O$8,'Tabela de Apoio'!$A:$A,1))/INDEX('Tabela de Apoio'!$B:$B,MATCH('MAPA DE PREÇOS'!P37,'Tabela de Apoio'!$A:$A,1)-1))*P36))</f>
        <v>69</v>
      </c>
      <c r="Q40" s="106">
        <f>IF(Q36="","",
IF(OR(Q38="Orçamento",Q37="",MAX('Tabela de Apoio'!$A:$A)&lt;=Q37),
Q36,
(INDEX('Tabela de Apoio'!$B:$B,MATCH('MAPA DE PREÇOS'!$O$8,'Tabela de Apoio'!$A:$A,1))/INDEX('Tabela de Apoio'!$B:$B,MATCH('MAPA DE PREÇOS'!Q37,'Tabela de Apoio'!$A:$A,1)-1))*Q36))</f>
        <v>16.98</v>
      </c>
      <c r="R40" s="106">
        <f>IF(R36="","",
IF(OR(R38="Orçamento",R37="",MAX('Tabela de Apoio'!$A:$A)&lt;=R37),
R36,
(INDEX('Tabela de Apoio'!$B:$B,MATCH('MAPA DE PREÇOS'!$O$8,'Tabela de Apoio'!$A:$A,1))/INDEX('Tabela de Apoio'!$B:$B,MATCH('MAPA DE PREÇOS'!R37,'Tabela de Apoio'!$A:$A,1)-1))*R36))</f>
        <v>5.9993751049456865</v>
      </c>
      <c r="S40" s="106">
        <f>IF(S36="","",
IF(OR(S38="Orçamento",S37="",MAX('Tabela de Apoio'!$A:$A)&lt;=S37),
S36,
(INDEX('Tabela de Apoio'!$B:$B,MATCH('MAPA DE PREÇOS'!$O$8,'Tabela de Apoio'!$A:$A,1))/INDEX('Tabela de Apoio'!$B:$B,MATCH('MAPA DE PREÇOS'!S37,'Tabela de Apoio'!$A:$A,1)-1))*S36))</f>
        <v>19.068681316245335</v>
      </c>
      <c r="T40" s="106">
        <f>IF(T36="","",
IF(OR(T38="Orçamento",T37="",MAX('Tabela de Apoio'!$A:$A)&lt;=T37),
T36,
(INDEX('Tabela de Apoio'!$B:$B,MATCH('MAPA DE PREÇOS'!$O$8,'Tabela de Apoio'!$A:$A,1))/INDEX('Tabela de Apoio'!$B:$B,MATCH('MAPA DE PREÇOS'!T37,'Tabela de Apoio'!$A:$A,1)-1))*T36))</f>
        <v>5.73</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83"/>
      <c r="F41" s="93"/>
      <c r="G41" s="185"/>
      <c r="H41"/>
      <c r="I41"/>
      <c r="J41"/>
      <c r="N41" s="71"/>
      <c r="O41" s="27" t="s">
        <v>375</v>
      </c>
      <c r="P41" s="107" t="str">
        <f>IF(IFERROR(VLOOKUP(P38,'Tabela de Apoio'!$D:$E,2,FALSE),1)=1,"",P42)</f>
        <v/>
      </c>
      <c r="Q41" s="107" t="str">
        <f>IF(IFERROR(VLOOKUP(Q38,'Tabela de Apoio'!$D:$E,2,FALSE),1)=1,"",Q42)</f>
        <v/>
      </c>
      <c r="R41" s="107">
        <f>IF(IFERROR(VLOOKUP(R38,'Tabela de Apoio'!$D:$E,2,FALSE),1)=1,"",R42)</f>
        <v>5.9993751049456865</v>
      </c>
      <c r="S41" s="107">
        <f>IF(IFERROR(VLOOKUP(S38,'Tabela de Apoio'!$D:$E,2,FALSE),1)=1,"",S42)</f>
        <v>19.068681316245335</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83"/>
      <c r="F42" s="93"/>
      <c r="G42" s="185"/>
      <c r="H42" s="134">
        <f t="shared" ref="H42" si="44">COUNT($P42:$XX42)</f>
        <v>4</v>
      </c>
      <c r="I42" s="132">
        <f t="shared" ref="I42" si="45">_xlfn.STDEV.P($P41:$XX42)/AVERAGE($P41:$XX42)</f>
        <v>0.51650128130196893</v>
      </c>
      <c r="J42" s="7">
        <f>ROW()</f>
        <v>42</v>
      </c>
      <c r="K42" s="67"/>
      <c r="L42" s="29" t="s">
        <v>10</v>
      </c>
      <c r="M42" s="30">
        <f t="shared" ref="M42" si="46">IFERROR(
IF(COUNTA(P36:AI36)=COUNTIF(P38:XX38,"Orçamento"),MIN(M47,M44),
IF(M45&lt;&gt;"",M45,
IF(M46&lt;&gt;"",M46,
M44
))),"")</f>
        <v>11.489687552472844</v>
      </c>
      <c r="N42" s="71"/>
      <c r="O42" s="27" t="s">
        <v>376</v>
      </c>
      <c r="P42" s="106" t="str">
        <f t="shared" ref="P42:AI42" si="47">IFERROR(IF(P40="",
            "",
            IF(COUNT($P40:$XX40)&lt;=4,
               P40,
               IF(OR(P40&gt;(QUARTILE($P40:$XX40,3)+(QUARTILE($P40:$XX40,3)-QUARTILE($P40:$XX40,1))),
                     P40&lt;(QUARTILE($P40:$XX40,1)-(QUARTILE($P40:$XX40,3)-QUARTILE($P40:$XX40,1)))
                  ),
               "DESCARTADO",P40)
             )
  ),P40)</f>
        <v>DESCARTADO</v>
      </c>
      <c r="Q42" s="106">
        <f t="shared" si="47"/>
        <v>16.98</v>
      </c>
      <c r="R42" s="106">
        <f t="shared" si="47"/>
        <v>5.9993751049456865</v>
      </c>
      <c r="S42" s="106">
        <f t="shared" si="47"/>
        <v>19.068681316245335</v>
      </c>
      <c r="T42" s="106">
        <f t="shared" si="47"/>
        <v>5.73</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83"/>
      <c r="F43" s="93"/>
      <c r="G43" s="185"/>
      <c r="H43"/>
      <c r="I43"/>
      <c r="J43"/>
      <c r="K43" s="66"/>
      <c r="L43" s="29" t="s">
        <v>360</v>
      </c>
      <c r="M43" s="30">
        <f t="shared" ref="M43" si="51">AVERAGE($P42:$XX42)</f>
        <v>11.944514105297756</v>
      </c>
      <c r="N43" s="71"/>
      <c r="O43" s="27" t="str">
        <f t="shared" ref="O43" si="52">"1 POND"</f>
        <v>1 POND</v>
      </c>
      <c r="P43" s="107" t="str">
        <f>IF(IFERROR(VLOOKUP(P38,'Tabela de Apoio'!$D:$E,2,FALSE),1)=1,"",P44)</f>
        <v/>
      </c>
      <c r="Q43" s="107" t="str">
        <f>IF(IFERROR(VLOOKUP(Q38,'Tabela de Apoio'!$D:$E,2,FALSE),1)=1,"",Q44)</f>
        <v/>
      </c>
      <c r="R43" s="107">
        <f>IF(IFERROR(VLOOKUP(R38,'Tabela de Apoio'!$D:$E,2,FALSE),1)=1,"",R44)</f>
        <v>5.9993751049456865</v>
      </c>
      <c r="S43" s="107" t="str">
        <f>IF(IFERROR(VLOOKUP(S38,'Tabela de Apoio'!$D:$E,2,FALSE),1)=1,"",S44)</f>
        <v>DESCARTADO</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83"/>
      <c r="F44" s="93"/>
      <c r="G44" s="185"/>
      <c r="H44" s="134">
        <f t="shared" ref="H44" si="53">COUNT($P44:$XX44)</f>
        <v>2</v>
      </c>
      <c r="I44" s="132">
        <f t="shared" ref="I44" si="54">_xlfn.STDEV.P($P43:$XX44)/AVERAGE($P43:$XX44)</f>
        <v>0.53587365008643217</v>
      </c>
      <c r="J44" s="7">
        <f t="shared" ref="J44" si="55">IF(AND(H44&gt;2,
OR(L36="MÉDIA SANEADA",L36="MEDIANA SANEADA",
AND(L36="PREÇO ESTIMADO",NOT(AND(P38="Orçamento",COUNTA(P36:XX36)=COUNTIF(P38:XX38,"Orçamento")))))),
ROW(),0)</f>
        <v>0</v>
      </c>
      <c r="K44" s="66"/>
      <c r="L44" s="29" t="s">
        <v>361</v>
      </c>
      <c r="M44" s="30">
        <f t="shared" ref="M44" si="56">MEDIAN($P42:$XX42)</f>
        <v>11.489687552472844</v>
      </c>
      <c r="N44" s="71"/>
      <c r="O44" s="27" t="str">
        <f t="shared" ref="O44" si="57">"1 RODADA"</f>
        <v>1 RODADA</v>
      </c>
      <c r="P44" s="107" t="str">
        <f t="shared" ref="P44:AI44" si="58">IF(P42="","",IF((_xlfn.STDEV.P($P41:$XX42)/AVERAGE($P41:$XX42))&lt;=25%,P42,IF(OR(P42&gt;(AVERAGE($P41:$XX42)+_xlfn.STDEV.P($P41:$XX42)),P42&lt;(AVERAGE($P41:$XX42)-_xlfn.STDEV.P($P41:$XX42))),"DESCARTADO",P42)))</f>
        <v>DESCARTADO</v>
      </c>
      <c r="Q44" s="107">
        <f t="shared" si="58"/>
        <v>16.98</v>
      </c>
      <c r="R44" s="107">
        <f t="shared" si="58"/>
        <v>5.9993751049456865</v>
      </c>
      <c r="S44" s="107" t="str">
        <f t="shared" si="58"/>
        <v>DESCARTADO</v>
      </c>
      <c r="T44" s="107" t="str">
        <f t="shared" si="58"/>
        <v>DESCARTADO</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83"/>
      <c r="F45" s="93"/>
      <c r="G45" s="185"/>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f>IF(IFERROR(VLOOKUP(R38,'Tabela de Apoio'!$D:$E,2,FALSE),1)=1,"",R46)</f>
        <v>5.9993751049456865</v>
      </c>
      <c r="S45" s="107" t="str">
        <f>IF(IFERROR(VLOOKUP(S38,'Tabela de Apoio'!$D:$E,2,FALSE),1)=1,"",S46)</f>
        <v>DESCARTADO</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83"/>
      <c r="F46" s="93"/>
      <c r="G46" s="185"/>
      <c r="H46" s="134">
        <f t="shared" ref="H46" si="61">COUNT($P46:$XX46)</f>
        <v>1</v>
      </c>
      <c r="I46" s="132">
        <f t="shared" ref="I46" si="62">_xlfn.STDEV.P($P45:$XX46)/AVERAGE($P45:$XX46)</f>
        <v>0</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11.489687552472844</v>
      </c>
      <c r="N46" s="71"/>
      <c r="O46" s="27" t="str">
        <f t="shared" ref="O46" si="65">"2 RODADA"</f>
        <v>2 RODADA</v>
      </c>
      <c r="P46" s="107" t="str">
        <f t="shared" ref="P46:AI46" si="66">IF(P44="","",IF((_xlfn.STDEV.P($P43:$XX44)/AVERAGE($P43:$XX44))&lt;=25%,P44,IF(OR(P44&gt;(AVERAGE($P43:$XX44)+_xlfn.STDEV.P($P43:$XX44)),P44&lt;(AVERAGE($P43:$XX44)-_xlfn.STDEV.P($P43:$XX44))),"DESCARTADO",P44)))</f>
        <v>DESCARTADO</v>
      </c>
      <c r="Q46" s="107" t="str">
        <f t="shared" si="66"/>
        <v>DESCARTADO</v>
      </c>
      <c r="R46" s="107">
        <f t="shared" si="66"/>
        <v>5.9993751049456865</v>
      </c>
      <c r="S46" s="107" t="str">
        <f t="shared" si="66"/>
        <v>DESCARTADO</v>
      </c>
      <c r="T46" s="107" t="str">
        <f t="shared" si="66"/>
        <v>DESCARTADO</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83"/>
      <c r="F47" s="93"/>
      <c r="G47" s="185"/>
      <c r="H47"/>
      <c r="I47"/>
      <c r="J47"/>
      <c r="K47" s="66"/>
      <c r="L47" s="29" t="s">
        <v>359</v>
      </c>
      <c r="M47" s="30">
        <f t="shared" ref="M47" si="67">HARMEAN($P41:$XX42)</f>
        <v>8.9330251701948775</v>
      </c>
      <c r="N47" s="71"/>
      <c r="O47" s="27" t="str">
        <f t="shared" ref="O47" si="68">"3 POND"</f>
        <v>3 POND</v>
      </c>
      <c r="P47" s="107" t="str">
        <f>IF(IFERROR(VLOOKUP(P38,'Tabela de Apoio'!$D:$E,2,FALSE),1)=1,"",P48)</f>
        <v/>
      </c>
      <c r="Q47" s="107" t="str">
        <f>IF(IFERROR(VLOOKUP(Q38,'Tabela de Apoio'!$D:$E,2,FALSE),1)=1,"",Q48)</f>
        <v/>
      </c>
      <c r="R47" s="107">
        <f>IF(IFERROR(VLOOKUP(R38,'Tabela de Apoio'!$D:$E,2,FALSE),1)=1,"",R48)</f>
        <v>5.9993751049456865</v>
      </c>
      <c r="S47" s="107" t="str">
        <f>IF(IFERROR(VLOOKUP(S38,'Tabela de Apoio'!$D:$E,2,FALSE),1)=1,"",S48)</f>
        <v>DESCARTADO</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83"/>
      <c r="F48" s="93"/>
      <c r="G48" s="185"/>
      <c r="H48" s="134">
        <f t="shared" ref="H48" si="69">COUNT($P48:$XX48)</f>
        <v>1</v>
      </c>
      <c r="I48" s="132">
        <f t="shared" ref="I48" si="70">_xlfn.STDEV.P($P47:$XX48)/AVERAGE($P47:$XX48)</f>
        <v>0</v>
      </c>
      <c r="J48" s="7">
        <f t="shared" ref="J48" si="71">IF(AND(H48&gt;2,
OR(L36="MÉDIA SANEADA",L36="MEDIANA SANEADA",
AND(L36="PREÇO ESTIMADO",NOT(AND(P38="Orçamento",COUNTA(P36:XX36)=COUNTIF(P38:XX38,"Orçamento")))))),
ROW(),0)</f>
        <v>0</v>
      </c>
      <c r="K48" s="66"/>
      <c r="L48" s="29" t="s">
        <v>41</v>
      </c>
      <c r="M48" s="30">
        <f t="shared" ref="M48" si="72">IFERROR(_xlfn.QUARTILE.EXC($P42:$XX42,1),"")</f>
        <v>5.7973437762364224</v>
      </c>
      <c r="N48" s="71"/>
      <c r="O48" s="27" t="str">
        <f t="shared" ref="O48" si="73">"3 RODADA"</f>
        <v>3 RODADA</v>
      </c>
      <c r="P48" s="107" t="str">
        <f t="shared" ref="P48:AI48" si="74">IF(P46="","",IF((_xlfn.STDEV.P($P45:$XX46)/AVERAGE($P45:$XX46))&lt;=25%,P46,IF(OR(P46&gt;(AVERAGE($P45:$XX46)+_xlfn.STDEV.P($P45:$XX46)),P46&lt;(AVERAGE($P45:$XX46)-_xlfn.STDEV.P($P45:$XX46))),"DESCARTADO",P46)))</f>
        <v>DESCARTADO</v>
      </c>
      <c r="Q48" s="107" t="str">
        <f t="shared" si="74"/>
        <v>DESCARTADO</v>
      </c>
      <c r="R48" s="107">
        <f t="shared" si="74"/>
        <v>5.9993751049456865</v>
      </c>
      <c r="S48" s="107" t="str">
        <f t="shared" si="74"/>
        <v>DESCARTADO</v>
      </c>
      <c r="T48" s="107" t="str">
        <f t="shared" si="74"/>
        <v>DESCARTADO</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83"/>
      <c r="F49" s="93"/>
      <c r="G49" s="185"/>
      <c r="H49"/>
      <c r="I49"/>
      <c r="J49"/>
      <c r="K49" s="66"/>
      <c r="L49" s="29" t="s">
        <v>39</v>
      </c>
      <c r="M49" s="30">
        <f t="shared" ref="M49" si="75">IFERROR(_xlfn.QUARTILE.EXC($P42:$XX42,3),"")</f>
        <v>18.546510987184</v>
      </c>
      <c r="N49" s="71"/>
      <c r="O49" s="27" t="str">
        <f t="shared" ref="O49" si="76">"4 POND"</f>
        <v>4 POND</v>
      </c>
      <c r="P49" s="107" t="str">
        <f>IF(IFERROR(VLOOKUP(P38,'Tabela de Apoio'!$D:$E,2,FALSE),1)=1,"",P50)</f>
        <v/>
      </c>
      <c r="Q49" s="107" t="str">
        <f>IF(IFERROR(VLOOKUP(Q38,'Tabela de Apoio'!$D:$E,2,FALSE),1)=1,"",Q50)</f>
        <v/>
      </c>
      <c r="R49" s="107">
        <f>IF(IFERROR(VLOOKUP(R38,'Tabela de Apoio'!$D:$E,2,FALSE),1)=1,"",R50)</f>
        <v>5.9993751049456865</v>
      </c>
      <c r="S49" s="107" t="str">
        <f>IF(IFERROR(VLOOKUP(S38,'Tabela de Apoio'!$D:$E,2,FALSE),1)=1,"",S50)</f>
        <v>DESCARTADO</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83"/>
      <c r="F50" s="93"/>
      <c r="G50" s="185"/>
      <c r="H50" s="134">
        <f t="shared" ref="H50" si="77">COUNT($P50:$XX50)</f>
        <v>1</v>
      </c>
      <c r="I50" s="132">
        <f t="shared" ref="I50" si="78">_xlfn.STDEV.P($P49:$XX50)/AVERAGE($P49:$XX50)</f>
        <v>0</v>
      </c>
      <c r="J50" s="7">
        <f t="shared" ref="J50" si="79">IF(AND(H50&gt;2,
OR(L36="MÉDIA SANEADA",L36="MEDIANA SANEADA",
AND(L36="PREÇO ESTIMADO",NOT(AND(P38="Orçamento",COUNTA(P36:XX36)=COUNTIF(P38:XX38,"Orçamento")))))),
ROW(),0)</f>
        <v>0</v>
      </c>
      <c r="K50" s="66"/>
      <c r="L50" s="29" t="s">
        <v>42</v>
      </c>
      <c r="M50" s="30">
        <f t="shared" ref="M50" si="80">MIN($P42:$XX42)</f>
        <v>5.73</v>
      </c>
      <c r="N50" s="71"/>
      <c r="O50" s="27" t="str">
        <f t="shared" ref="O50" si="81">"4 RODADA"</f>
        <v>4 RODADA</v>
      </c>
      <c r="P50" s="107" t="str">
        <f t="shared" ref="P50:AI50" si="82">IF(P48="","",IF((_xlfn.STDEV.P($P47:$XX48)/AVERAGE($P47:$XX48))&lt;=25%,P48,IF(OR(P48&gt;(AVERAGE($P47:$XX48)+_xlfn.STDEV.P($P47:$XX48)),P48&lt;(AVERAGE($P47:$XX48)-_xlfn.STDEV.P($P47:$XX48))),"DESCARTADO",P48)))</f>
        <v>DESCARTADO</v>
      </c>
      <c r="Q50" s="107" t="str">
        <f t="shared" si="82"/>
        <v>DESCARTADO</v>
      </c>
      <c r="R50" s="107">
        <f t="shared" si="82"/>
        <v>5.9993751049456865</v>
      </c>
      <c r="S50" s="107" t="str">
        <f t="shared" si="82"/>
        <v>DESCARTADO</v>
      </c>
      <c r="T50" s="107" t="str">
        <f t="shared" si="82"/>
        <v>DESCARTADO</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83"/>
      <c r="F51" s="93"/>
      <c r="G51" s="185"/>
      <c r="H51"/>
      <c r="I51"/>
      <c r="J51"/>
      <c r="K51" s="66"/>
      <c r="L51" s="29" t="s">
        <v>40</v>
      </c>
      <c r="M51" s="30">
        <f t="shared" ref="M51" si="83">MAX($P42:$XX42)</f>
        <v>19.068681316245335</v>
      </c>
      <c r="N51" s="71"/>
      <c r="O51" s="27" t="str">
        <f t="shared" ref="O51" si="84">"5 POND"</f>
        <v>5 POND</v>
      </c>
      <c r="P51" s="107" t="str">
        <f>IF(IFERROR(VLOOKUP(P38,'Tabela de Apoio'!$D:$E,2,FALSE),1)=1,"",P52)</f>
        <v/>
      </c>
      <c r="Q51" s="107" t="str">
        <f>IF(IFERROR(VLOOKUP(Q38,'Tabela de Apoio'!$D:$E,2,FALSE),1)=1,"",Q52)</f>
        <v/>
      </c>
      <c r="R51" s="107">
        <f>IF(IFERROR(VLOOKUP(R38,'Tabela de Apoio'!$D:$E,2,FALSE),1)=1,"",R52)</f>
        <v>5.9993751049456865</v>
      </c>
      <c r="S51" s="107" t="str">
        <f>IF(IFERROR(VLOOKUP(S38,'Tabela de Apoio'!$D:$E,2,FALSE),1)=1,"",S52)</f>
        <v>DESCARTADO</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83"/>
      <c r="F52" s="93"/>
      <c r="G52" s="185"/>
      <c r="H52" s="134">
        <f t="shared" ref="H52" si="85">COUNT($P52:$XX52)</f>
        <v>1</v>
      </c>
      <c r="I52" s="132">
        <f t="shared" ref="I52" si="86">_xlfn.STDEV.P($P51:$XX52)/AVERAGE($P51:$XX52)</f>
        <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DESCARTADO</v>
      </c>
      <c r="Q52" s="107" t="str">
        <f t="shared" si="89"/>
        <v>DESCARTADO</v>
      </c>
      <c r="R52" s="107">
        <f t="shared" si="89"/>
        <v>5.9993751049456865</v>
      </c>
      <c r="S52" s="107" t="str">
        <f t="shared" si="89"/>
        <v>DESCARTADO</v>
      </c>
      <c r="T52" s="107" t="str">
        <f t="shared" si="89"/>
        <v>DESCARTADO</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83"/>
      <c r="F53" s="93"/>
      <c r="G53" s="185"/>
      <c r="H53"/>
      <c r="I53"/>
      <c r="J53"/>
      <c r="K53" s="66"/>
      <c r="L53" s="22"/>
      <c r="M53" s="22"/>
      <c r="N53" s="71"/>
      <c r="O53" s="27" t="str">
        <f t="shared" ref="O53" si="90">"6 POND"</f>
        <v>6 POND</v>
      </c>
      <c r="P53" s="107" t="str">
        <f>IF(IFERROR(VLOOKUP(P38,'Tabela de Apoio'!$D:$E,2,FALSE),1)=1,"",P54)</f>
        <v/>
      </c>
      <c r="Q53" s="107" t="str">
        <f>IF(IFERROR(VLOOKUP(Q38,'Tabela de Apoio'!$D:$E,2,FALSE),1)=1,"",Q54)</f>
        <v/>
      </c>
      <c r="R53" s="107">
        <f>IF(IFERROR(VLOOKUP(R38,'Tabela de Apoio'!$D:$E,2,FALSE),1)=1,"",R54)</f>
        <v>5.9993751049456865</v>
      </c>
      <c r="S53" s="107" t="str">
        <f>IF(IFERROR(VLOOKUP(S38,'Tabela de Apoio'!$D:$E,2,FALSE),1)=1,"",S54)</f>
        <v>DESCARTADO</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83"/>
      <c r="F54" s="93"/>
      <c r="G54" s="185"/>
      <c r="H54" s="134">
        <f t="shared" ref="H54" si="91">COUNT($P54:$XX54)</f>
        <v>1</v>
      </c>
      <c r="I54" s="132">
        <f t="shared" ref="I54" si="92">_xlfn.STDEV.P($P53:$XX54)/AVERAGE($P53:$XX54)</f>
        <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DESCARTADO</v>
      </c>
      <c r="Q54" s="107" t="str">
        <f t="shared" si="95"/>
        <v>DESCARTADO</v>
      </c>
      <c r="R54" s="107">
        <f t="shared" si="95"/>
        <v>5.9993751049456865</v>
      </c>
      <c r="S54" s="107" t="str">
        <f t="shared" si="95"/>
        <v>DESCARTADO</v>
      </c>
      <c r="T54" s="107" t="str">
        <f t="shared" si="95"/>
        <v>DESCARTADO</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83"/>
      <c r="F55" s="136"/>
      <c r="G55" s="185"/>
      <c r="H55" s="188"/>
      <c r="I55" s="188"/>
      <c r="J55" s="189"/>
      <c r="K55" s="67"/>
      <c r="L55" s="1" t="s">
        <v>43</v>
      </c>
      <c r="M55" s="144">
        <f t="shared" ref="M55" si="96">IFERROR(ROUND(M36*M38,2),"")</f>
        <v>344700</v>
      </c>
      <c r="O55" s="27" t="s">
        <v>363</v>
      </c>
      <c r="P55" s="107" t="str">
        <f t="shared" ref="P55:AI76" si="97">INDEX(P42:P54,MATCH(MAX($J42:$J54),$J42:$J54,0))</f>
        <v>DESCARTADO</v>
      </c>
      <c r="Q55" s="107">
        <f t="shared" si="97"/>
        <v>16.98</v>
      </c>
      <c r="R55" s="107">
        <f t="shared" si="97"/>
        <v>5.9993751049456865</v>
      </c>
      <c r="S55" s="107">
        <f t="shared" si="97"/>
        <v>19.068681316245335</v>
      </c>
      <c r="T55" s="107">
        <f t="shared" si="97"/>
        <v>5.73</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43" t="s">
        <v>16</v>
      </c>
      <c r="J57" s="6">
        <f>INDEX('BASE FORMAÇÃO'!K:K,B57+1)</f>
        <v>0</v>
      </c>
      <c r="K57" s="65"/>
      <c r="L57" s="190" t="s">
        <v>10</v>
      </c>
      <c r="M57" s="192">
        <f t="shared" ref="M57" si="100">IF(OR(ISBLANK($O$8),ISBLANK($O$7),ISBLANK($H$8),ISBLANK($O$6),ISBLANK($O$5),ISBLANK($H$5)),"",IFERROR(IF(VLOOKUP(L57,L63:M72,2,FALSE)&lt;1,ROUND(VLOOKUP(L57,L63:M72,2,FALSE),4),ROUND(VLOOKUP(L57,L63:M72,2,FALSE),2)),""))</f>
        <v>1.51</v>
      </c>
      <c r="N57" s="69"/>
      <c r="O57" s="27" t="s">
        <v>17</v>
      </c>
      <c r="P57" s="113">
        <v>1.35</v>
      </c>
      <c r="Q57" s="113">
        <v>1.99</v>
      </c>
      <c r="R57" s="113">
        <v>0.56000000000000005</v>
      </c>
      <c r="S57" s="113">
        <v>1.1399999999999999</v>
      </c>
      <c r="T57" s="113">
        <v>1.78</v>
      </c>
      <c r="U57" s="105">
        <v>1.1399999999999999</v>
      </c>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94">
        <f t="shared" ref="E58" si="102">D57</f>
        <v>3</v>
      </c>
      <c r="F58" s="92"/>
      <c r="G58" s="196" t="s">
        <v>1</v>
      </c>
      <c r="H58" s="199" t="s">
        <v>446</v>
      </c>
      <c r="I58" s="199"/>
      <c r="J58" s="200"/>
      <c r="K58" s="66"/>
      <c r="L58" s="191"/>
      <c r="M58" s="193"/>
      <c r="N58" s="70"/>
      <c r="O58" s="27" t="s">
        <v>13</v>
      </c>
      <c r="P58" s="122">
        <v>45736</v>
      </c>
      <c r="Q58" s="122">
        <v>45783</v>
      </c>
      <c r="R58" s="122">
        <v>45623</v>
      </c>
      <c r="S58" s="122">
        <v>45511</v>
      </c>
      <c r="T58" s="122">
        <v>45636</v>
      </c>
      <c r="U58" s="122">
        <v>45820</v>
      </c>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95"/>
      <c r="F59" s="93"/>
      <c r="G59" s="197"/>
      <c r="H59" s="201"/>
      <c r="I59" s="201"/>
      <c r="J59" s="202"/>
      <c r="K59" s="64"/>
      <c r="L59" s="130" t="s">
        <v>44</v>
      </c>
      <c r="M59" s="131">
        <v>30000</v>
      </c>
      <c r="N59" s="71"/>
      <c r="O59" s="27" t="s">
        <v>380</v>
      </c>
      <c r="P59" s="114" t="s">
        <v>377</v>
      </c>
      <c r="Q59" s="114" t="s">
        <v>377</v>
      </c>
      <c r="R59" s="114" t="s">
        <v>12</v>
      </c>
      <c r="S59" s="114" t="s">
        <v>12</v>
      </c>
      <c r="T59" s="114" t="s">
        <v>12</v>
      </c>
      <c r="U59" s="114" t="s">
        <v>377</v>
      </c>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8"/>
      <c r="H60" s="203"/>
      <c r="I60" s="203"/>
      <c r="J60" s="204"/>
      <c r="K60" s="64"/>
      <c r="L60" s="1" t="s">
        <v>2</v>
      </c>
      <c r="M60" s="6" t="s">
        <v>109</v>
      </c>
      <c r="N60" s="71"/>
      <c r="O60" s="27" t="s">
        <v>381</v>
      </c>
      <c r="P60" s="115" t="s">
        <v>435</v>
      </c>
      <c r="Q60" s="115" t="s">
        <v>436</v>
      </c>
      <c r="R60" s="115" t="s">
        <v>437</v>
      </c>
      <c r="S60" s="115" t="s">
        <v>438</v>
      </c>
      <c r="T60" s="115" t="s">
        <v>441</v>
      </c>
      <c r="U60" s="118" t="s">
        <v>440</v>
      </c>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82">
        <f t="shared" ref="E61" si="106">C57</f>
        <v>1</v>
      </c>
      <c r="F61" s="93"/>
      <c r="G61" s="184" t="s">
        <v>304</v>
      </c>
      <c r="H61" s="186"/>
      <c r="I61" s="187"/>
      <c r="J61" s="187"/>
      <c r="K61" s="67"/>
      <c r="L61" s="28" t="s">
        <v>303</v>
      </c>
      <c r="M61" s="133">
        <f t="shared" ref="M61" si="107">IFERROR(INDEX(I63:I75,MATCH(MAX(J63:J75),J63:J75,0)),"")</f>
        <v>0.22565225240662973</v>
      </c>
      <c r="N61" s="71"/>
      <c r="O61" s="27" t="s">
        <v>18</v>
      </c>
      <c r="P61" s="106">
        <f>IF(P57="","",
IF(OR(P59="Orçamento",P58="",MAX('Tabela de Apoio'!$A:$A)&lt;=P58),
P57,
(INDEX('Tabela de Apoio'!$B:$B,MATCH('MAPA DE PREÇOS'!$O$8,'Tabela de Apoio'!$A:$A,1))/INDEX('Tabela de Apoio'!$B:$B,MATCH('MAPA DE PREÇOS'!P58,'Tabela de Apoio'!$A:$A,1)-1))*P57))</f>
        <v>1.35</v>
      </c>
      <c r="Q61" s="106">
        <f>IF(Q57="","",
IF(OR(Q59="Orçamento",Q58="",MAX('Tabela de Apoio'!$A:$A)&lt;=Q58),
Q57,
(INDEX('Tabela de Apoio'!$B:$B,MATCH('MAPA DE PREÇOS'!$O$8,'Tabela de Apoio'!$A:$A,1))/INDEX('Tabela de Apoio'!$B:$B,MATCH('MAPA DE PREÇOS'!Q58,'Tabela de Apoio'!$A:$A,1)-1))*Q57))</f>
        <v>1.99</v>
      </c>
      <c r="R61" s="106">
        <f>IF(R57="","",
IF(OR(R59="Orçamento",R58="",MAX('Tabela de Apoio'!$A:$A)&lt;=R58),
R57,
(INDEX('Tabela de Apoio'!$B:$B,MATCH('MAPA DE PREÇOS'!$O$8,'Tabela de Apoio'!$A:$A,1))/INDEX('Tabela de Apoio'!$B:$B,MATCH('MAPA DE PREÇOS'!R58,'Tabela de Apoio'!$A:$A,1)-1))*R57))</f>
        <v>0.58062336473701504</v>
      </c>
      <c r="S61" s="106">
        <f>IF(S57="","",
IF(OR(S59="Orçamento",S58="",MAX('Tabela de Apoio'!$A:$A)&lt;=S58),
S57,
(INDEX('Tabela de Apoio'!$B:$B,MATCH('MAPA DE PREÇOS'!$O$8,'Tabela de Apoio'!$A:$A,1))/INDEX('Tabela de Apoio'!$B:$B,MATCH('MAPA DE PREÇOS'!S58,'Tabela de Apoio'!$A:$A,1)-1))*S57))</f>
        <v>1.1935929528164191</v>
      </c>
      <c r="T61" s="106">
        <f>IF(T57="","",
IF(OR(T59="Orçamento",T58="",MAX('Tabela de Apoio'!$A:$A)&lt;=T58),
T57,
(INDEX('Tabela de Apoio'!$B:$B,MATCH('MAPA DE PREÇOS'!$O$8,'Tabela de Apoio'!$A:$A,1))/INDEX('Tabela de Apoio'!$B:$B,MATCH('MAPA DE PREÇOS'!T58,'Tabela de Apoio'!$A:$A,1)-1))*T57))</f>
        <v>1.8383835827044199</v>
      </c>
      <c r="U61" s="106">
        <f>IF(U57="","",
IF(OR(U59="Orçamento",U58="",MAX('Tabela de Apoio'!$A:$A)&lt;=U58),
U57,
(INDEX('Tabela de Apoio'!$B:$B,MATCH('MAPA DE PREÇOS'!$O$8,'Tabela de Apoio'!$A:$A,1))/INDEX('Tabela de Apoio'!$B:$B,MATCH('MAPA DE PREÇOS'!U58,'Tabela de Apoio'!$A:$A,1)-1))*U57))</f>
        <v>1.1399999999999999</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83"/>
      <c r="F62" s="93"/>
      <c r="G62" s="185"/>
      <c r="H62"/>
      <c r="I62"/>
      <c r="J62"/>
      <c r="N62" s="71"/>
      <c r="O62" s="27" t="s">
        <v>375</v>
      </c>
      <c r="P62" s="107" t="str">
        <f>IF(IFERROR(VLOOKUP(P59,'Tabela de Apoio'!$D:$E,2,FALSE),1)=1,"",P63)</f>
        <v/>
      </c>
      <c r="Q62" s="107" t="str">
        <f>IF(IFERROR(VLOOKUP(Q59,'Tabela de Apoio'!$D:$E,2,FALSE),1)=1,"",Q63)</f>
        <v/>
      </c>
      <c r="R62" s="107" t="str">
        <f>IF(IFERROR(VLOOKUP(R59,'Tabela de Apoio'!$D:$E,2,FALSE),1)=1,"",R63)</f>
        <v>DESCARTADO</v>
      </c>
      <c r="S62" s="107">
        <f>IF(IFERROR(VLOOKUP(S59,'Tabela de Apoio'!$D:$E,2,FALSE),1)=1,"",S63)</f>
        <v>1.1935929528164191</v>
      </c>
      <c r="T62" s="107">
        <f>IF(IFERROR(VLOOKUP(T59,'Tabela de Apoio'!$D:$E,2,FALSE),1)=1,"",T63)</f>
        <v>1.8383835827044199</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83"/>
      <c r="F63" s="93"/>
      <c r="G63" s="185"/>
      <c r="H63" s="134">
        <f t="shared" ref="H63" si="111">COUNT($P63:$XX63)</f>
        <v>5</v>
      </c>
      <c r="I63" s="132">
        <f t="shared" ref="I63" si="112">_xlfn.STDEV.P($P62:$XX63)/AVERAGE($P62:$XX63)</f>
        <v>0.22565225240662973</v>
      </c>
      <c r="J63" s="7">
        <f>ROW()</f>
        <v>63</v>
      </c>
      <c r="K63" s="67"/>
      <c r="L63" s="29" t="s">
        <v>10</v>
      </c>
      <c r="M63" s="30">
        <f t="shared" ref="M63" si="113">IFERROR(
IF(COUNTA(P57:AI57)=COUNTIF(P59:XX59,"Orçamento"),MIN(M68,M65),
IF(M66&lt;&gt;"",M66,
IF(M67&lt;&gt;"",M67,
M65
))),"")</f>
        <v>1.5062790101488113</v>
      </c>
      <c r="N63" s="71"/>
      <c r="O63" s="27" t="s">
        <v>376</v>
      </c>
      <c r="P63" s="106">
        <f t="shared" ref="P63:AI63" si="114">IFERROR(IF(P61="",
            "",
            IF(COUNT($P61:$XX61)&lt;=4,
               P61,
               IF(OR(P61&gt;(QUARTILE($P61:$XX61,3)+(QUARTILE($P61:$XX61,3)-QUARTILE($P61:$XX61,1))),
                     P61&lt;(QUARTILE($P61:$XX61,1)-(QUARTILE($P61:$XX61,3)-QUARTILE($P61:$XX61,1)))
                  ),
               "DESCARTADO",P61)
             )
  ),P61)</f>
        <v>1.35</v>
      </c>
      <c r="Q63" s="106">
        <f t="shared" si="114"/>
        <v>1.99</v>
      </c>
      <c r="R63" s="106" t="str">
        <f t="shared" si="114"/>
        <v>DESCARTADO</v>
      </c>
      <c r="S63" s="106">
        <f t="shared" si="114"/>
        <v>1.1935929528164191</v>
      </c>
      <c r="T63" s="106">
        <f t="shared" si="114"/>
        <v>1.8383835827044199</v>
      </c>
      <c r="U63" s="106">
        <f t="shared" si="114"/>
        <v>1.1399999999999999</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83"/>
      <c r="F64" s="93"/>
      <c r="G64" s="185"/>
      <c r="H64"/>
      <c r="I64"/>
      <c r="J64"/>
      <c r="K64" s="66"/>
      <c r="L64" s="29" t="s">
        <v>360</v>
      </c>
      <c r="M64" s="30">
        <f t="shared" ref="M64" si="117">AVERAGE($P63:$XX63)</f>
        <v>1.5023953071041678</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DESCARTADO</v>
      </c>
      <c r="S64" s="107">
        <f>IF(IFERROR(VLOOKUP(S59,'Tabela de Apoio'!$D:$E,2,FALSE),1)=1,"",S65)</f>
        <v>1.1935929528164191</v>
      </c>
      <c r="T64" s="107">
        <f>IF(IFERROR(VLOOKUP(T59,'Tabela de Apoio'!$D:$E,2,FALSE),1)=1,"",T65)</f>
        <v>1.8383835827044199</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83"/>
      <c r="F65" s="93"/>
      <c r="G65" s="185"/>
      <c r="H65" s="134">
        <f t="shared" ref="H65" si="119">COUNT($P65:$XX65)</f>
        <v>5</v>
      </c>
      <c r="I65" s="132">
        <f t="shared" ref="I65" si="120">_xlfn.STDEV.P($P64:$XX65)/AVERAGE($P64:$XX65)</f>
        <v>0.22565225240662973</v>
      </c>
      <c r="J65" s="7">
        <f t="shared" ref="J65" si="121">IF(AND(H65&gt;2,
OR(L57="MÉDIA SANEADA",L57="MEDIANA SANEADA",
AND(L57="PREÇO ESTIMADO",NOT(AND(P59="Orçamento",COUNTA(P57:XX57)=COUNTIF(P59:XX59,"Orçamento")))))),
ROW(),0)</f>
        <v>65</v>
      </c>
      <c r="K65" s="66"/>
      <c r="L65" s="29" t="s">
        <v>361</v>
      </c>
      <c r="M65" s="30">
        <f t="shared" ref="M65" si="122">MEDIAN($P63:$XX63)</f>
        <v>1.35</v>
      </c>
      <c r="N65" s="71"/>
      <c r="O65" s="27" t="str">
        <f t="shared" ref="O65" si="123">"1 RODADA"</f>
        <v>1 RODADA</v>
      </c>
      <c r="P65" s="107">
        <f t="shared" ref="P65:AI65" si="124">IF(P63="","",IF((_xlfn.STDEV.P($P62:$XX63)/AVERAGE($P62:$XX63))&lt;=25%,P63,IF(OR(P63&gt;(AVERAGE($P62:$XX63)+_xlfn.STDEV.P($P62:$XX63)),P63&lt;(AVERAGE($P62:$XX63)-_xlfn.STDEV.P($P62:$XX63))),"DESCARTADO",P63)))</f>
        <v>1.35</v>
      </c>
      <c r="Q65" s="107">
        <f t="shared" si="124"/>
        <v>1.99</v>
      </c>
      <c r="R65" s="107" t="str">
        <f t="shared" si="124"/>
        <v>DESCARTADO</v>
      </c>
      <c r="S65" s="107">
        <f t="shared" si="124"/>
        <v>1.1935929528164191</v>
      </c>
      <c r="T65" s="107">
        <f t="shared" si="124"/>
        <v>1.8383835827044199</v>
      </c>
      <c r="U65" s="107">
        <f t="shared" si="124"/>
        <v>1.1399999999999999</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83"/>
      <c r="F66" s="93"/>
      <c r="G66" s="185"/>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1.5062790101488113</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DESCARTADO</v>
      </c>
      <c r="S66" s="107">
        <f>IF(IFERROR(VLOOKUP(S59,'Tabela de Apoio'!$D:$E,2,FALSE),1)=1,"",S67)</f>
        <v>1.1935929528164191</v>
      </c>
      <c r="T66" s="107">
        <f>IF(IFERROR(VLOOKUP(T59,'Tabela de Apoio'!$D:$E,2,FALSE),1)=1,"",T67)</f>
        <v>1.8383835827044199</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83"/>
      <c r="F67" s="93"/>
      <c r="G67" s="185"/>
      <c r="H67" s="134">
        <f t="shared" ref="H67" si="127">COUNT($P67:$XX67)</f>
        <v>5</v>
      </c>
      <c r="I67" s="132">
        <f t="shared" ref="I67" si="128">_xlfn.STDEV.P($P66:$XX67)/AVERAGE($P66:$XX67)</f>
        <v>0.22565225240662973</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1.35</v>
      </c>
      <c r="N67" s="71"/>
      <c r="O67" s="27" t="str">
        <f t="shared" ref="O67" si="131">"2 RODADA"</f>
        <v>2 RODADA</v>
      </c>
      <c r="P67" s="107">
        <f t="shared" ref="P67:AI67" si="132">IF(P65="","",IF((_xlfn.STDEV.P($P64:$XX65)/AVERAGE($P64:$XX65))&lt;=25%,P65,IF(OR(P65&gt;(AVERAGE($P64:$XX65)+_xlfn.STDEV.P($P64:$XX65)),P65&lt;(AVERAGE($P64:$XX65)-_xlfn.STDEV.P($P64:$XX65))),"DESCARTADO",P65)))</f>
        <v>1.35</v>
      </c>
      <c r="Q67" s="107">
        <f t="shared" si="132"/>
        <v>1.99</v>
      </c>
      <c r="R67" s="107" t="str">
        <f t="shared" si="132"/>
        <v>DESCARTADO</v>
      </c>
      <c r="S67" s="107">
        <f t="shared" si="132"/>
        <v>1.1935929528164191</v>
      </c>
      <c r="T67" s="107">
        <f t="shared" si="132"/>
        <v>1.8383835827044199</v>
      </c>
      <c r="U67" s="107">
        <f t="shared" si="132"/>
        <v>1.1399999999999999</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83"/>
      <c r="F68" s="93"/>
      <c r="G68" s="185"/>
      <c r="H68"/>
      <c r="I68"/>
      <c r="J68"/>
      <c r="K68" s="66"/>
      <c r="L68" s="29" t="s">
        <v>359</v>
      </c>
      <c r="M68" s="30">
        <f t="shared" ref="M68" si="133">HARMEAN($P62:$XX63)</f>
        <v>1.4332597571206493</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DESCARTADO</v>
      </c>
      <c r="S68" s="107">
        <f>IF(IFERROR(VLOOKUP(S59,'Tabela de Apoio'!$D:$E,2,FALSE),1)=1,"",S69)</f>
        <v>1.1935929528164191</v>
      </c>
      <c r="T68" s="107">
        <f>IF(IFERROR(VLOOKUP(T59,'Tabela de Apoio'!$D:$E,2,FALSE),1)=1,"",T69)</f>
        <v>1.8383835827044199</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83"/>
      <c r="F69" s="93"/>
      <c r="G69" s="185"/>
      <c r="H69" s="134">
        <f t="shared" ref="H69" si="135">COUNT($P69:$XX69)</f>
        <v>5</v>
      </c>
      <c r="I69" s="132">
        <f t="shared" ref="I69" si="136">_xlfn.STDEV.P($P68:$XX69)/AVERAGE($P68:$XX69)</f>
        <v>0.22565225240662973</v>
      </c>
      <c r="J69" s="7">
        <f t="shared" ref="J69" si="137">IF(AND(H69&gt;2,
OR(L57="MÉDIA SANEADA",L57="MEDIANA SANEADA",
AND(L57="PREÇO ESTIMADO",NOT(AND(P59="Orçamento",COUNTA(P57:XX57)=COUNTIF(P59:XX59,"Orçamento")))))),
ROW(),0)</f>
        <v>69</v>
      </c>
      <c r="K69" s="66"/>
      <c r="L69" s="29" t="s">
        <v>41</v>
      </c>
      <c r="M69" s="30">
        <f t="shared" ref="M69" si="138">IFERROR(_xlfn.QUARTILE.EXC($P63:$XX63,1),"")</f>
        <v>1.1667964764082095</v>
      </c>
      <c r="N69" s="71"/>
      <c r="O69" s="27" t="str">
        <f t="shared" ref="O69" si="139">"3 RODADA"</f>
        <v>3 RODADA</v>
      </c>
      <c r="P69" s="107">
        <f t="shared" ref="P69:AI69" si="140">IF(P67="","",IF((_xlfn.STDEV.P($P66:$XX67)/AVERAGE($P66:$XX67))&lt;=25%,P67,IF(OR(P67&gt;(AVERAGE($P66:$XX67)+_xlfn.STDEV.P($P66:$XX67)),P67&lt;(AVERAGE($P66:$XX67)-_xlfn.STDEV.P($P66:$XX67))),"DESCARTADO",P67)))</f>
        <v>1.35</v>
      </c>
      <c r="Q69" s="107">
        <f t="shared" si="140"/>
        <v>1.99</v>
      </c>
      <c r="R69" s="107" t="str">
        <f t="shared" si="140"/>
        <v>DESCARTADO</v>
      </c>
      <c r="S69" s="107">
        <f t="shared" si="140"/>
        <v>1.1935929528164191</v>
      </c>
      <c r="T69" s="107">
        <f t="shared" si="140"/>
        <v>1.8383835827044199</v>
      </c>
      <c r="U69" s="107">
        <f t="shared" si="140"/>
        <v>1.1399999999999999</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83"/>
      <c r="F70" s="93"/>
      <c r="G70" s="185"/>
      <c r="H70"/>
      <c r="I70"/>
      <c r="J70"/>
      <c r="K70" s="66"/>
      <c r="L70" s="29" t="s">
        <v>39</v>
      </c>
      <c r="M70" s="30">
        <f t="shared" ref="M70" si="141">IFERROR(_xlfn.QUARTILE.EXC($P63:$XX63,3),"")</f>
        <v>1.91419179135221</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DESCARTADO</v>
      </c>
      <c r="S70" s="107">
        <f>IF(IFERROR(VLOOKUP(S59,'Tabela de Apoio'!$D:$E,2,FALSE),1)=1,"",S71)</f>
        <v>1.1935929528164191</v>
      </c>
      <c r="T70" s="107">
        <f>IF(IFERROR(VLOOKUP(T59,'Tabela de Apoio'!$D:$E,2,FALSE),1)=1,"",T71)</f>
        <v>1.8383835827044199</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83"/>
      <c r="F71" s="93"/>
      <c r="G71" s="185"/>
      <c r="H71" s="134">
        <f t="shared" ref="H71" si="143">COUNT($P71:$XX71)</f>
        <v>5</v>
      </c>
      <c r="I71" s="132">
        <f t="shared" ref="I71" si="144">_xlfn.STDEV.P($P70:$XX71)/AVERAGE($P70:$XX71)</f>
        <v>0.22565225240662973</v>
      </c>
      <c r="J71" s="7">
        <f t="shared" ref="J71" si="145">IF(AND(H71&gt;2,
OR(L57="MÉDIA SANEADA",L57="MEDIANA SANEADA",
AND(L57="PREÇO ESTIMADO",NOT(AND(P59="Orçamento",COUNTA(P57:XX57)=COUNTIF(P59:XX59,"Orçamento")))))),
ROW(),0)</f>
        <v>71</v>
      </c>
      <c r="K71" s="66"/>
      <c r="L71" s="29" t="s">
        <v>42</v>
      </c>
      <c r="M71" s="30">
        <f t="shared" ref="M71" si="146">MIN($P63:$XX63)</f>
        <v>1.1399999999999999</v>
      </c>
      <c r="N71" s="71"/>
      <c r="O71" s="27" t="str">
        <f t="shared" ref="O71" si="147">"4 RODADA"</f>
        <v>4 RODADA</v>
      </c>
      <c r="P71" s="107">
        <f t="shared" ref="P71:AI71" si="148">IF(P69="","",IF((_xlfn.STDEV.P($P68:$XX69)/AVERAGE($P68:$XX69))&lt;=25%,P69,IF(OR(P69&gt;(AVERAGE($P68:$XX69)+_xlfn.STDEV.P($P68:$XX69)),P69&lt;(AVERAGE($P68:$XX69)-_xlfn.STDEV.P($P68:$XX69))),"DESCARTADO",P69)))</f>
        <v>1.35</v>
      </c>
      <c r="Q71" s="107">
        <f t="shared" si="148"/>
        <v>1.99</v>
      </c>
      <c r="R71" s="107" t="str">
        <f t="shared" si="148"/>
        <v>DESCARTADO</v>
      </c>
      <c r="S71" s="107">
        <f t="shared" si="148"/>
        <v>1.1935929528164191</v>
      </c>
      <c r="T71" s="107">
        <f t="shared" si="148"/>
        <v>1.8383835827044199</v>
      </c>
      <c r="U71" s="107">
        <f t="shared" si="148"/>
        <v>1.1399999999999999</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83"/>
      <c r="F72" s="93"/>
      <c r="G72" s="185"/>
      <c r="H72"/>
      <c r="I72"/>
      <c r="J72"/>
      <c r="K72" s="66"/>
      <c r="L72" s="29" t="s">
        <v>40</v>
      </c>
      <c r="M72" s="30">
        <f t="shared" ref="M72" si="149">MAX($P63:$XX63)</f>
        <v>1.99</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DESCARTADO</v>
      </c>
      <c r="S72" s="107">
        <f>IF(IFERROR(VLOOKUP(S59,'Tabela de Apoio'!$D:$E,2,FALSE),1)=1,"",S73)</f>
        <v>1.1935929528164191</v>
      </c>
      <c r="T72" s="107">
        <f>IF(IFERROR(VLOOKUP(T59,'Tabela de Apoio'!$D:$E,2,FALSE),1)=1,"",T73)</f>
        <v>1.8383835827044199</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83"/>
      <c r="F73" s="93"/>
      <c r="G73" s="185"/>
      <c r="H73" s="134">
        <f t="shared" ref="H73" si="151">COUNT($P73:$XX73)</f>
        <v>5</v>
      </c>
      <c r="I73" s="132">
        <f t="shared" ref="I73" si="152">_xlfn.STDEV.P($P72:$XX73)/AVERAGE($P72:$XX73)</f>
        <v>0.22565225240662973</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1.35</v>
      </c>
      <c r="Q73" s="107">
        <f t="shared" si="155"/>
        <v>1.99</v>
      </c>
      <c r="R73" s="107" t="str">
        <f t="shared" si="155"/>
        <v>DESCARTADO</v>
      </c>
      <c r="S73" s="107">
        <f t="shared" si="155"/>
        <v>1.1935929528164191</v>
      </c>
      <c r="T73" s="107">
        <f t="shared" si="155"/>
        <v>1.8383835827044199</v>
      </c>
      <c r="U73" s="107">
        <f t="shared" si="155"/>
        <v>1.1399999999999999</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83"/>
      <c r="F74" s="93"/>
      <c r="G74" s="185"/>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DESCARTADO</v>
      </c>
      <c r="S74" s="107">
        <f>IF(IFERROR(VLOOKUP(S59,'Tabela de Apoio'!$D:$E,2,FALSE),1)=1,"",S75)</f>
        <v>1.1935929528164191</v>
      </c>
      <c r="T74" s="107">
        <f>IF(IFERROR(VLOOKUP(T59,'Tabela de Apoio'!$D:$E,2,FALSE),1)=1,"",T75)</f>
        <v>1.8383835827044199</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83"/>
      <c r="F75" s="93"/>
      <c r="G75" s="185"/>
      <c r="H75" s="134">
        <f t="shared" ref="H75" si="157">COUNT($P75:$XX75)</f>
        <v>5</v>
      </c>
      <c r="I75" s="132">
        <f t="shared" ref="I75" si="158">_xlfn.STDEV.P($P74:$XX75)/AVERAGE($P74:$XX75)</f>
        <v>0.22565225240662973</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1.35</v>
      </c>
      <c r="Q75" s="107">
        <f t="shared" si="161"/>
        <v>1.99</v>
      </c>
      <c r="R75" s="107" t="str">
        <f t="shared" si="161"/>
        <v>DESCARTADO</v>
      </c>
      <c r="S75" s="107">
        <f t="shared" si="161"/>
        <v>1.1935929528164191</v>
      </c>
      <c r="T75" s="107">
        <f t="shared" si="161"/>
        <v>1.8383835827044199</v>
      </c>
      <c r="U75" s="107">
        <f t="shared" si="161"/>
        <v>1.1399999999999999</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83"/>
      <c r="F76" s="136"/>
      <c r="G76" s="185"/>
      <c r="H76" s="188"/>
      <c r="I76" s="188"/>
      <c r="J76" s="189"/>
      <c r="K76" s="67"/>
      <c r="L76" s="1" t="s">
        <v>43</v>
      </c>
      <c r="M76" s="144">
        <f t="shared" ref="M76" si="162">IFERROR(ROUND(M57*M59,2),"")</f>
        <v>45300</v>
      </c>
      <c r="O76" s="27" t="s">
        <v>363</v>
      </c>
      <c r="P76" s="107">
        <f t="shared" ref="P76:R76" si="163">INDEX(P63:P75,MATCH(MAX($J63:$J75),$J63:$J75,0))</f>
        <v>1.35</v>
      </c>
      <c r="Q76" s="107">
        <f t="shared" si="163"/>
        <v>1.99</v>
      </c>
      <c r="R76" s="107" t="str">
        <f t="shared" si="163"/>
        <v>DESCARTADO</v>
      </c>
      <c r="S76" s="107">
        <f t="shared" si="97"/>
        <v>1.1935929528164191</v>
      </c>
      <c r="T76" s="107">
        <f t="shared" si="97"/>
        <v>1.8383835827044199</v>
      </c>
      <c r="U76" s="107">
        <f t="shared" si="97"/>
        <v>1.1399999999999999</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43" t="s">
        <v>16</v>
      </c>
      <c r="J78" s="6">
        <f>INDEX('BASE FORMAÇÃO'!K:K,B78+1)</f>
        <v>0</v>
      </c>
      <c r="K78" s="65"/>
      <c r="L78" s="190" t="s">
        <v>10</v>
      </c>
      <c r="M78" s="192">
        <f t="shared" ref="M78" si="166">IF(OR(ISBLANK($O$8),ISBLANK($O$7),ISBLANK($H$8),ISBLANK($O$6),ISBLANK($O$5),ISBLANK($H$5)),"",IFERROR(IF(VLOOKUP(L78,L84:M93,2,FALSE)&lt;1,ROUND(VLOOKUP(L78,L84:M93,2,FALSE),4),ROUND(VLOOKUP(L78,L84:M93,2,FALSE),2)),""))</f>
        <v>6.45</v>
      </c>
      <c r="N78" s="69"/>
      <c r="O78" s="27" t="s">
        <v>17</v>
      </c>
      <c r="P78" s="113">
        <v>69</v>
      </c>
      <c r="Q78" s="113">
        <v>7.98</v>
      </c>
      <c r="R78" s="113">
        <v>4.49</v>
      </c>
      <c r="S78" s="113">
        <v>7.69</v>
      </c>
      <c r="T78" s="113">
        <v>5.51</v>
      </c>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94">
        <f t="shared" ref="E79" si="168">D78</f>
        <v>4</v>
      </c>
      <c r="F79" s="92"/>
      <c r="G79" s="196" t="s">
        <v>1</v>
      </c>
      <c r="H79" s="199" t="s">
        <v>447</v>
      </c>
      <c r="I79" s="199"/>
      <c r="J79" s="200"/>
      <c r="K79" s="66"/>
      <c r="L79" s="191"/>
      <c r="M79" s="193"/>
      <c r="N79" s="70"/>
      <c r="O79" s="27" t="s">
        <v>13</v>
      </c>
      <c r="P79" s="122">
        <v>45736</v>
      </c>
      <c r="Q79" s="122">
        <v>45783</v>
      </c>
      <c r="R79" s="122">
        <v>45623</v>
      </c>
      <c r="S79" s="122">
        <v>45636</v>
      </c>
      <c r="T79" s="122">
        <v>45820</v>
      </c>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95"/>
      <c r="F80" s="93"/>
      <c r="G80" s="197"/>
      <c r="H80" s="201"/>
      <c r="I80" s="201"/>
      <c r="J80" s="202"/>
      <c r="K80" s="64"/>
      <c r="L80" s="130" t="s">
        <v>44</v>
      </c>
      <c r="M80" s="131">
        <v>100</v>
      </c>
      <c r="N80" s="71"/>
      <c r="O80" s="27" t="s">
        <v>380</v>
      </c>
      <c r="P80" s="114" t="s">
        <v>377</v>
      </c>
      <c r="Q80" s="114" t="s">
        <v>377</v>
      </c>
      <c r="R80" s="114" t="s">
        <v>12</v>
      </c>
      <c r="S80" s="114" t="s">
        <v>12</v>
      </c>
      <c r="T80" s="114" t="s">
        <v>377</v>
      </c>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8"/>
      <c r="H81" s="203"/>
      <c r="I81" s="203"/>
      <c r="J81" s="204"/>
      <c r="K81" s="64"/>
      <c r="L81" s="1" t="s">
        <v>2</v>
      </c>
      <c r="M81" s="6" t="s">
        <v>109</v>
      </c>
      <c r="N81" s="71"/>
      <c r="O81" s="27" t="s">
        <v>381</v>
      </c>
      <c r="P81" s="115" t="s">
        <v>435</v>
      </c>
      <c r="Q81" s="115" t="s">
        <v>436</v>
      </c>
      <c r="R81" s="115" t="s">
        <v>437</v>
      </c>
      <c r="S81" s="115" t="s">
        <v>441</v>
      </c>
      <c r="T81" s="115" t="s">
        <v>440</v>
      </c>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82">
        <f t="shared" ref="E82" si="172">C78</f>
        <v>1</v>
      </c>
      <c r="F82" s="93"/>
      <c r="G82" s="184" t="s">
        <v>304</v>
      </c>
      <c r="H82" s="186"/>
      <c r="I82" s="187"/>
      <c r="J82" s="187"/>
      <c r="K82" s="67"/>
      <c r="L82" s="28" t="s">
        <v>303</v>
      </c>
      <c r="M82" s="133">
        <f t="shared" ref="M82" si="173">IFERROR(INDEX(I84:I96,MATCH(MAX(J84:J96),J84:J96,0)),"")</f>
        <v>0.23792508388934228</v>
      </c>
      <c r="N82" s="71"/>
      <c r="O82" s="27" t="s">
        <v>18</v>
      </c>
      <c r="P82" s="106">
        <f>IF(P78="","",
IF(OR(P80="Orçamento",P79="",MAX('Tabela de Apoio'!$A:$A)&lt;=P79),
P78,
(INDEX('Tabela de Apoio'!$B:$B,MATCH('MAPA DE PREÇOS'!$O$8,'Tabela de Apoio'!$A:$A,1))/INDEX('Tabela de Apoio'!$B:$B,MATCH('MAPA DE PREÇOS'!P79,'Tabela de Apoio'!$A:$A,1)-1))*P78))</f>
        <v>69</v>
      </c>
      <c r="Q82" s="106">
        <f>IF(Q78="","",
IF(OR(Q80="Orçamento",Q79="",MAX('Tabela de Apoio'!$A:$A)&lt;=Q79),
Q78,
(INDEX('Tabela de Apoio'!$B:$B,MATCH('MAPA DE PREÇOS'!$O$8,'Tabela de Apoio'!$A:$A,1))/INDEX('Tabela de Apoio'!$B:$B,MATCH('MAPA DE PREÇOS'!Q79,'Tabela de Apoio'!$A:$A,1)-1))*Q78))</f>
        <v>7.98</v>
      </c>
      <c r="R82" s="106">
        <f>IF(R78="","",
IF(OR(R80="Orçamento",R79="",MAX('Tabela de Apoio'!$A:$A)&lt;=R79),
R78,
(INDEX('Tabela de Apoio'!$B:$B,MATCH('MAPA DE PREÇOS'!$O$8,'Tabela de Apoio'!$A:$A,1))/INDEX('Tabela de Apoio'!$B:$B,MATCH('MAPA DE PREÇOS'!R79,'Tabela de Apoio'!$A:$A,1)-1))*R78))</f>
        <v>4.6553551922664234</v>
      </c>
      <c r="S82" s="106">
        <f>IF(S78="","",
IF(OR(S80="Orçamento",S79="",MAX('Tabela de Apoio'!$A:$A)&lt;=S79),
S78,
(INDEX('Tabela de Apoio'!$B:$B,MATCH('MAPA DE PREÇOS'!$O$8,'Tabela de Apoio'!$A:$A,1))/INDEX('Tabela de Apoio'!$B:$B,MATCH('MAPA DE PREÇOS'!S79,'Tabela de Apoio'!$A:$A,1)-1))*S78))</f>
        <v>7.9422301971893203</v>
      </c>
      <c r="T82" s="106">
        <f>IF(T78="","",
IF(OR(T80="Orçamento",T79="",MAX('Tabela de Apoio'!$A:$A)&lt;=T79),
T78,
(INDEX('Tabela de Apoio'!$B:$B,MATCH('MAPA DE PREÇOS'!$O$8,'Tabela de Apoio'!$A:$A,1))/INDEX('Tabela de Apoio'!$B:$B,MATCH('MAPA DE PREÇOS'!T79,'Tabela de Apoio'!$A:$A,1)-1))*T78))</f>
        <v>5.51</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83"/>
      <c r="F83" s="93"/>
      <c r="G83" s="185"/>
      <c r="H83"/>
      <c r="I83"/>
      <c r="J83"/>
      <c r="N83" s="71"/>
      <c r="O83" s="27" t="s">
        <v>375</v>
      </c>
      <c r="P83" s="107" t="str">
        <f>IF(IFERROR(VLOOKUP(P80,'Tabela de Apoio'!$D:$E,2,FALSE),1)=1,"",P84)</f>
        <v/>
      </c>
      <c r="Q83" s="107" t="str">
        <f>IF(IFERROR(VLOOKUP(Q80,'Tabela de Apoio'!$D:$E,2,FALSE),1)=1,"",Q84)</f>
        <v/>
      </c>
      <c r="R83" s="107">
        <f>IF(IFERROR(VLOOKUP(R80,'Tabela de Apoio'!$D:$E,2,FALSE),1)=1,"",R84)</f>
        <v>4.6553551922664234</v>
      </c>
      <c r="S83" s="107">
        <f>IF(IFERROR(VLOOKUP(S80,'Tabela de Apoio'!$D:$E,2,FALSE),1)=1,"",S84)</f>
        <v>7.9422301971893203</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83"/>
      <c r="F84" s="93"/>
      <c r="G84" s="185"/>
      <c r="H84" s="134">
        <f t="shared" ref="H84" si="177">COUNT($P84:$XX84)</f>
        <v>4</v>
      </c>
      <c r="I84" s="132">
        <f t="shared" ref="I84" si="178">_xlfn.STDEV.P($P83:$XX84)/AVERAGE($P83:$XX84)</f>
        <v>0.23792508388934228</v>
      </c>
      <c r="J84" s="7">
        <f>ROW()</f>
        <v>84</v>
      </c>
      <c r="K84" s="67"/>
      <c r="L84" s="29" t="s">
        <v>10</v>
      </c>
      <c r="M84" s="30">
        <f t="shared" ref="M84" si="179">IFERROR(
IF(COUNTA(P78:AI78)=COUNTIF(P80:XX80,"Orçamento"),MIN(M89,M86),
IF(M87&lt;&gt;"",M87,
IF(M88&lt;&gt;"",M88,
M86
))),"")</f>
        <v>6.4475284631519143</v>
      </c>
      <c r="N84" s="71"/>
      <c r="O84" s="27" t="s">
        <v>376</v>
      </c>
      <c r="P84" s="106" t="str">
        <f t="shared" ref="P84:AI84" si="180">IFERROR(IF(P82="",
            "",
            IF(COUNT($P82:$XX82)&lt;=4,
               P82,
               IF(OR(P82&gt;(QUARTILE($P82:$XX82,3)+(QUARTILE($P82:$XX82,3)-QUARTILE($P82:$XX82,1))),
                     P82&lt;(QUARTILE($P82:$XX82,1)-(QUARTILE($P82:$XX82,3)-QUARTILE($P82:$XX82,1)))
                  ),
               "DESCARTADO",P82)
             )
  ),P82)</f>
        <v>DESCARTADO</v>
      </c>
      <c r="Q84" s="106">
        <f t="shared" si="180"/>
        <v>7.98</v>
      </c>
      <c r="R84" s="106">
        <f t="shared" si="180"/>
        <v>4.6553551922664234</v>
      </c>
      <c r="S84" s="106">
        <f t="shared" si="180"/>
        <v>7.9422301971893203</v>
      </c>
      <c r="T84" s="106">
        <f t="shared" si="180"/>
        <v>5.51</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83"/>
      <c r="F85" s="93"/>
      <c r="G85" s="185"/>
      <c r="H85"/>
      <c r="I85"/>
      <c r="J85"/>
      <c r="K85" s="66"/>
      <c r="L85" s="29" t="s">
        <v>360</v>
      </c>
      <c r="M85" s="30">
        <f t="shared" ref="M85" si="183">AVERAGE($P84:$XX84)</f>
        <v>6.5218963473639366</v>
      </c>
      <c r="N85" s="71"/>
      <c r="O85" s="27" t="str">
        <f t="shared" ref="O85" si="184">"1 POND"</f>
        <v>1 POND</v>
      </c>
      <c r="P85" s="107" t="str">
        <f>IF(IFERROR(VLOOKUP(P80,'Tabela de Apoio'!$D:$E,2,FALSE),1)=1,"",P86)</f>
        <v/>
      </c>
      <c r="Q85" s="107" t="str">
        <f>IF(IFERROR(VLOOKUP(Q80,'Tabela de Apoio'!$D:$E,2,FALSE),1)=1,"",Q86)</f>
        <v/>
      </c>
      <c r="R85" s="107">
        <f>IF(IFERROR(VLOOKUP(R80,'Tabela de Apoio'!$D:$E,2,FALSE),1)=1,"",R86)</f>
        <v>4.6553551922664234</v>
      </c>
      <c r="S85" s="107">
        <f>IF(IFERROR(VLOOKUP(S80,'Tabela de Apoio'!$D:$E,2,FALSE),1)=1,"",S86)</f>
        <v>7.9422301971893203</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83"/>
      <c r="F86" s="93"/>
      <c r="G86" s="185"/>
      <c r="H86" s="134">
        <f t="shared" ref="H86" si="185">COUNT($P86:$XX86)</f>
        <v>4</v>
      </c>
      <c r="I86" s="132">
        <f t="shared" ref="I86" si="186">_xlfn.STDEV.P($P85:$XX86)/AVERAGE($P85:$XX86)</f>
        <v>0.23792508388934228</v>
      </c>
      <c r="J86" s="7">
        <f t="shared" ref="J86" si="187">IF(AND(H86&gt;2,
OR(L78="MÉDIA SANEADA",L78="MEDIANA SANEADA",
AND(L78="PREÇO ESTIMADO",NOT(AND(P80="Orçamento",COUNTA(P78:XX78)=COUNTIF(P80:XX80,"Orçamento")))))),
ROW(),0)</f>
        <v>86</v>
      </c>
      <c r="K86" s="66"/>
      <c r="L86" s="29" t="s">
        <v>361</v>
      </c>
      <c r="M86" s="30">
        <f t="shared" ref="M86" si="188">MEDIAN($P84:$XX84)</f>
        <v>6.7261150985946596</v>
      </c>
      <c r="N86" s="71"/>
      <c r="O86" s="27" t="str">
        <f t="shared" ref="O86" si="189">"1 RODADA"</f>
        <v>1 RODADA</v>
      </c>
      <c r="P86" s="107" t="str">
        <f t="shared" ref="P86:AI86" si="190">IF(P84="","",IF((_xlfn.STDEV.P($P83:$XX84)/AVERAGE($P83:$XX84))&lt;=25%,P84,IF(OR(P84&gt;(AVERAGE($P83:$XX84)+_xlfn.STDEV.P($P83:$XX84)),P84&lt;(AVERAGE($P83:$XX84)-_xlfn.STDEV.P($P83:$XX84))),"DESCARTADO",P84)))</f>
        <v>DESCARTADO</v>
      </c>
      <c r="Q86" s="107">
        <f t="shared" si="190"/>
        <v>7.98</v>
      </c>
      <c r="R86" s="107">
        <f t="shared" si="190"/>
        <v>4.6553551922664234</v>
      </c>
      <c r="S86" s="107">
        <f t="shared" si="190"/>
        <v>7.9422301971893203</v>
      </c>
      <c r="T86" s="107">
        <f t="shared" si="190"/>
        <v>5.51</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83"/>
      <c r="F87" s="93"/>
      <c r="G87" s="185"/>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6.4475284631519143</v>
      </c>
      <c r="N87" s="71"/>
      <c r="O87" s="27" t="str">
        <f t="shared" ref="O87" si="192">"2 POND"</f>
        <v>2 POND</v>
      </c>
      <c r="P87" s="107" t="str">
        <f>IF(IFERROR(VLOOKUP(P80,'Tabela de Apoio'!$D:$E,2,FALSE),1)=1,"",P88)</f>
        <v/>
      </c>
      <c r="Q87" s="107" t="str">
        <f>IF(IFERROR(VLOOKUP(Q80,'Tabela de Apoio'!$D:$E,2,FALSE),1)=1,"",Q88)</f>
        <v/>
      </c>
      <c r="R87" s="107">
        <f>IF(IFERROR(VLOOKUP(R80,'Tabela de Apoio'!$D:$E,2,FALSE),1)=1,"",R88)</f>
        <v>4.6553551922664234</v>
      </c>
      <c r="S87" s="107">
        <f>IF(IFERROR(VLOOKUP(S80,'Tabela de Apoio'!$D:$E,2,FALSE),1)=1,"",S88)</f>
        <v>7.9422301971893203</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83"/>
      <c r="F88" s="93"/>
      <c r="G88" s="185"/>
      <c r="H88" s="134">
        <f t="shared" ref="H88" si="193">COUNT($P88:$XX88)</f>
        <v>4</v>
      </c>
      <c r="I88" s="132">
        <f t="shared" ref="I88" si="194">_xlfn.STDEV.P($P87:$XX88)/AVERAGE($P87:$XX88)</f>
        <v>0.23792508388934228</v>
      </c>
      <c r="J88" s="7">
        <f t="shared" ref="J88" si="195">IF(AND(H88&gt;2,
OR(L78="MÉDIA SANEADA",L78="MEDIANA SANEADA",
AND(L78="PREÇO ESTIMADO",NOT(AND(P80="Orçamento",COUNTA(P78:XX78)=COUNTIF(P80:XX80,"Orçamento")))))),
ROW(),0)</f>
        <v>88</v>
      </c>
      <c r="K88" s="66"/>
      <c r="L88" s="29" t="s">
        <v>362</v>
      </c>
      <c r="M88" s="30">
        <f t="shared" ref="M88" si="196" xml:space="preserve">
IF(H86&gt;2,MEDIAN(P85:XX86),
IF(H88&gt;2,MEDIAN(P87:XX88),
IF(H90&gt;2,MEDIAN(P89:XX90),
IF(H92&gt;2,MEDIAN(P91:XX92),
IF(H94&gt;2,MEDIAN(P93:XX94),
IF(H96&gt;2,MEDIAN(P95:XX96),
MEDIAN(P83:XX84)))))))</f>
        <v>6.7261150985946596</v>
      </c>
      <c r="N88" s="71"/>
      <c r="O88" s="27" t="str">
        <f t="shared" ref="O88" si="197">"2 RODADA"</f>
        <v>2 RODADA</v>
      </c>
      <c r="P88" s="107" t="str">
        <f t="shared" ref="P88:AI88" si="198">IF(P86="","",IF((_xlfn.STDEV.P($P85:$XX86)/AVERAGE($P85:$XX86))&lt;=25%,P86,IF(OR(P86&gt;(AVERAGE($P85:$XX86)+_xlfn.STDEV.P($P85:$XX86)),P86&lt;(AVERAGE($P85:$XX86)-_xlfn.STDEV.P($P85:$XX86))),"DESCARTADO",P86)))</f>
        <v>DESCARTADO</v>
      </c>
      <c r="Q88" s="107">
        <f t="shared" si="198"/>
        <v>7.98</v>
      </c>
      <c r="R88" s="107">
        <f t="shared" si="198"/>
        <v>4.6553551922664234</v>
      </c>
      <c r="S88" s="107">
        <f t="shared" si="198"/>
        <v>7.9422301971893203</v>
      </c>
      <c r="T88" s="107">
        <f t="shared" si="198"/>
        <v>5.51</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83"/>
      <c r="F89" s="93"/>
      <c r="G89" s="185"/>
      <c r="H89"/>
      <c r="I89"/>
      <c r="J89"/>
      <c r="K89" s="66"/>
      <c r="L89" s="29" t="s">
        <v>359</v>
      </c>
      <c r="M89" s="30">
        <f t="shared" ref="M89" si="199">HARMEAN($P83:$XX84)</f>
        <v>6.071444596950843</v>
      </c>
      <c r="N89" s="71"/>
      <c r="O89" s="27" t="str">
        <f t="shared" ref="O89" si="200">"3 POND"</f>
        <v>3 POND</v>
      </c>
      <c r="P89" s="107" t="str">
        <f>IF(IFERROR(VLOOKUP(P80,'Tabela de Apoio'!$D:$E,2,FALSE),1)=1,"",P90)</f>
        <v/>
      </c>
      <c r="Q89" s="107" t="str">
        <f>IF(IFERROR(VLOOKUP(Q80,'Tabela de Apoio'!$D:$E,2,FALSE),1)=1,"",Q90)</f>
        <v/>
      </c>
      <c r="R89" s="107">
        <f>IF(IFERROR(VLOOKUP(R80,'Tabela de Apoio'!$D:$E,2,FALSE),1)=1,"",R90)</f>
        <v>4.6553551922664234</v>
      </c>
      <c r="S89" s="107">
        <f>IF(IFERROR(VLOOKUP(S80,'Tabela de Apoio'!$D:$E,2,FALSE),1)=1,"",S90)</f>
        <v>7.9422301971893203</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83"/>
      <c r="F90" s="93"/>
      <c r="G90" s="185"/>
      <c r="H90" s="134">
        <f t="shared" ref="H90" si="201">COUNT($P90:$XX90)</f>
        <v>4</v>
      </c>
      <c r="I90" s="132">
        <f t="shared" ref="I90" si="202">_xlfn.STDEV.P($P89:$XX90)/AVERAGE($P89:$XX90)</f>
        <v>0.23792508388934228</v>
      </c>
      <c r="J90" s="7">
        <f t="shared" ref="J90" si="203">IF(AND(H90&gt;2,
OR(L78="MÉDIA SANEADA",L78="MEDIANA SANEADA",
AND(L78="PREÇO ESTIMADO",NOT(AND(P80="Orçamento",COUNTA(P78:XX78)=COUNTIF(P80:XX80,"Orçamento")))))),
ROW(),0)</f>
        <v>90</v>
      </c>
      <c r="K90" s="66"/>
      <c r="L90" s="29" t="s">
        <v>41</v>
      </c>
      <c r="M90" s="30">
        <f t="shared" ref="M90" si="204">IFERROR(_xlfn.QUARTILE.EXC($P84:$XX84,1),"")</f>
        <v>4.8690163941998179</v>
      </c>
      <c r="N90" s="71"/>
      <c r="O90" s="27" t="str">
        <f t="shared" ref="O90" si="205">"3 RODADA"</f>
        <v>3 RODADA</v>
      </c>
      <c r="P90" s="107" t="str">
        <f t="shared" ref="P90:AI90" si="206">IF(P88="","",IF((_xlfn.STDEV.P($P87:$XX88)/AVERAGE($P87:$XX88))&lt;=25%,P88,IF(OR(P88&gt;(AVERAGE($P87:$XX88)+_xlfn.STDEV.P($P87:$XX88)),P88&lt;(AVERAGE($P87:$XX88)-_xlfn.STDEV.P($P87:$XX88))),"DESCARTADO",P88)))</f>
        <v>DESCARTADO</v>
      </c>
      <c r="Q90" s="107">
        <f t="shared" si="206"/>
        <v>7.98</v>
      </c>
      <c r="R90" s="107">
        <f t="shared" si="206"/>
        <v>4.6553551922664234</v>
      </c>
      <c r="S90" s="107">
        <f t="shared" si="206"/>
        <v>7.9422301971893203</v>
      </c>
      <c r="T90" s="107">
        <f t="shared" si="206"/>
        <v>5.51</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83"/>
      <c r="F91" s="93"/>
      <c r="G91" s="185"/>
      <c r="H91"/>
      <c r="I91"/>
      <c r="J91"/>
      <c r="K91" s="66"/>
      <c r="L91" s="29" t="s">
        <v>39</v>
      </c>
      <c r="M91" s="30">
        <f t="shared" ref="M91" si="207">IFERROR(_xlfn.QUARTILE.EXC($P84:$XX84,3),"")</f>
        <v>7.9705575492973306</v>
      </c>
      <c r="N91" s="71"/>
      <c r="O91" s="27" t="str">
        <f t="shared" ref="O91" si="208">"4 POND"</f>
        <v>4 POND</v>
      </c>
      <c r="P91" s="107" t="str">
        <f>IF(IFERROR(VLOOKUP(P80,'Tabela de Apoio'!$D:$E,2,FALSE),1)=1,"",P92)</f>
        <v/>
      </c>
      <c r="Q91" s="107" t="str">
        <f>IF(IFERROR(VLOOKUP(Q80,'Tabela de Apoio'!$D:$E,2,FALSE),1)=1,"",Q92)</f>
        <v/>
      </c>
      <c r="R91" s="107">
        <f>IF(IFERROR(VLOOKUP(R80,'Tabela de Apoio'!$D:$E,2,FALSE),1)=1,"",R92)</f>
        <v>4.6553551922664234</v>
      </c>
      <c r="S91" s="107">
        <f>IF(IFERROR(VLOOKUP(S80,'Tabela de Apoio'!$D:$E,2,FALSE),1)=1,"",S92)</f>
        <v>7.9422301971893203</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83"/>
      <c r="F92" s="93"/>
      <c r="G92" s="185"/>
      <c r="H92" s="134">
        <f t="shared" ref="H92" si="209">COUNT($P92:$XX92)</f>
        <v>4</v>
      </c>
      <c r="I92" s="132">
        <f t="shared" ref="I92" si="210">_xlfn.STDEV.P($P91:$XX92)/AVERAGE($P91:$XX92)</f>
        <v>0.23792508388934228</v>
      </c>
      <c r="J92" s="7">
        <f t="shared" ref="J92" si="211">IF(AND(H92&gt;2,
OR(L78="MÉDIA SANEADA",L78="MEDIANA SANEADA",
AND(L78="PREÇO ESTIMADO",NOT(AND(P80="Orçamento",COUNTA(P78:XX78)=COUNTIF(P80:XX80,"Orçamento")))))),
ROW(),0)</f>
        <v>92</v>
      </c>
      <c r="K92" s="66"/>
      <c r="L92" s="29" t="s">
        <v>42</v>
      </c>
      <c r="M92" s="30">
        <f t="shared" ref="M92" si="212">MIN($P84:$XX84)</f>
        <v>4.6553551922664234</v>
      </c>
      <c r="N92" s="71"/>
      <c r="O92" s="27" t="str">
        <f t="shared" ref="O92" si="213">"4 RODADA"</f>
        <v>4 RODADA</v>
      </c>
      <c r="P92" s="107" t="str">
        <f t="shared" ref="P92:AI92" si="214">IF(P90="","",IF((_xlfn.STDEV.P($P89:$XX90)/AVERAGE($P89:$XX90))&lt;=25%,P90,IF(OR(P90&gt;(AVERAGE($P89:$XX90)+_xlfn.STDEV.P($P89:$XX90)),P90&lt;(AVERAGE($P89:$XX90)-_xlfn.STDEV.P($P89:$XX90))),"DESCARTADO",P90)))</f>
        <v>DESCARTADO</v>
      </c>
      <c r="Q92" s="107">
        <f t="shared" si="214"/>
        <v>7.98</v>
      </c>
      <c r="R92" s="107">
        <f t="shared" si="214"/>
        <v>4.6553551922664234</v>
      </c>
      <c r="S92" s="107">
        <f t="shared" si="214"/>
        <v>7.9422301971893203</v>
      </c>
      <c r="T92" s="107">
        <f t="shared" si="214"/>
        <v>5.51</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83"/>
      <c r="F93" s="93"/>
      <c r="G93" s="185"/>
      <c r="H93"/>
      <c r="I93"/>
      <c r="J93"/>
      <c r="K93" s="66"/>
      <c r="L93" s="29" t="s">
        <v>40</v>
      </c>
      <c r="M93" s="30">
        <f t="shared" ref="M93" si="215">MAX($P84:$XX84)</f>
        <v>7.98</v>
      </c>
      <c r="N93" s="71"/>
      <c r="O93" s="27" t="str">
        <f t="shared" ref="O93" si="216">"5 POND"</f>
        <v>5 POND</v>
      </c>
      <c r="P93" s="107" t="str">
        <f>IF(IFERROR(VLOOKUP(P80,'Tabela de Apoio'!$D:$E,2,FALSE),1)=1,"",P94)</f>
        <v/>
      </c>
      <c r="Q93" s="107" t="str">
        <f>IF(IFERROR(VLOOKUP(Q80,'Tabela de Apoio'!$D:$E,2,FALSE),1)=1,"",Q94)</f>
        <v/>
      </c>
      <c r="R93" s="107">
        <f>IF(IFERROR(VLOOKUP(R80,'Tabela de Apoio'!$D:$E,2,FALSE),1)=1,"",R94)</f>
        <v>4.6553551922664234</v>
      </c>
      <c r="S93" s="107">
        <f>IF(IFERROR(VLOOKUP(S80,'Tabela de Apoio'!$D:$E,2,FALSE),1)=1,"",S94)</f>
        <v>7.9422301971893203</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83"/>
      <c r="F94" s="93"/>
      <c r="G94" s="185"/>
      <c r="H94" s="134">
        <f t="shared" ref="H94" si="217">COUNT($P94:$XX94)</f>
        <v>4</v>
      </c>
      <c r="I94" s="132">
        <f t="shared" ref="I94" si="218">_xlfn.STDEV.P($P93:$XX94)/AVERAGE($P93:$XX94)</f>
        <v>0.23792508388934228</v>
      </c>
      <c r="J94" s="7">
        <f t="shared" ref="J94" si="219">IF(AND(H94&gt;2,
OR(L78="MÉDIA SANEADA",L78="MEDIANA SANEADA",
AND(L78="PREÇO ESTIMADO",NOT(AND(P80="Orçamento",COUNTA(P78:XX78)=COUNTIF(P80:XX80,"Orçamento")))))),
ROW(),0)</f>
        <v>94</v>
      </c>
      <c r="K94" s="66"/>
      <c r="N94" s="71"/>
      <c r="O94" s="27" t="str">
        <f t="shared" ref="O94" si="220">"5 RODADA"</f>
        <v>5 RODADA</v>
      </c>
      <c r="P94" s="107" t="str">
        <f t="shared" ref="P94:AI94" si="221">IF(P92="","",IF((_xlfn.STDEV.P($P91:$XX92)/AVERAGE($P91:$XX92))&lt;=25%,P92,IF(OR(P92&gt;(AVERAGE($P91:$XX92)+_xlfn.STDEV.P($P91:$XX92)),P92&lt;(AVERAGE($P91:$XX92)-_xlfn.STDEV.P($P91:$XX92))),"DESCARTADO",P92)))</f>
        <v>DESCARTADO</v>
      </c>
      <c r="Q94" s="107">
        <f t="shared" si="221"/>
        <v>7.98</v>
      </c>
      <c r="R94" s="107">
        <f t="shared" si="221"/>
        <v>4.6553551922664234</v>
      </c>
      <c r="S94" s="107">
        <f t="shared" si="221"/>
        <v>7.9422301971893203</v>
      </c>
      <c r="T94" s="107">
        <f t="shared" si="221"/>
        <v>5.51</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83"/>
      <c r="F95" s="93"/>
      <c r="G95" s="185"/>
      <c r="H95"/>
      <c r="I95"/>
      <c r="J95"/>
      <c r="K95" s="66"/>
      <c r="L95" s="22"/>
      <c r="M95" s="22"/>
      <c r="N95" s="71"/>
      <c r="O95" s="27" t="str">
        <f t="shared" ref="O95" si="222">"6 POND"</f>
        <v>6 POND</v>
      </c>
      <c r="P95" s="107" t="str">
        <f>IF(IFERROR(VLOOKUP(P80,'Tabela de Apoio'!$D:$E,2,FALSE),1)=1,"",P96)</f>
        <v/>
      </c>
      <c r="Q95" s="107" t="str">
        <f>IF(IFERROR(VLOOKUP(Q80,'Tabela de Apoio'!$D:$E,2,FALSE),1)=1,"",Q96)</f>
        <v/>
      </c>
      <c r="R95" s="107">
        <f>IF(IFERROR(VLOOKUP(R80,'Tabela de Apoio'!$D:$E,2,FALSE),1)=1,"",R96)</f>
        <v>4.6553551922664234</v>
      </c>
      <c r="S95" s="107">
        <f>IF(IFERROR(VLOOKUP(S80,'Tabela de Apoio'!$D:$E,2,FALSE),1)=1,"",S96)</f>
        <v>7.9422301971893203</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83"/>
      <c r="F96" s="93"/>
      <c r="G96" s="185"/>
      <c r="H96" s="134">
        <f t="shared" ref="H96" si="223">COUNT($P96:$XX96)</f>
        <v>4</v>
      </c>
      <c r="I96" s="132">
        <f t="shared" ref="I96" si="224">_xlfn.STDEV.P($P95:$XX96)/AVERAGE($P95:$XX96)</f>
        <v>0.23792508388934228</v>
      </c>
      <c r="J96" s="7">
        <f t="shared" ref="J96" si="225">IF(AND(H96&gt;2,
OR(L78="MÉDIA SANEADA",L78="MEDIANA SANEADA",
AND(L78="PREÇO ESTIMADO",NOT(AND(P80="Orçamento",COUNTA(P78:XX78)=COUNTIF(P80:XX80,"Orçamento")))))),
ROW(),0)</f>
        <v>96</v>
      </c>
      <c r="N96" s="71"/>
      <c r="O96" s="27" t="str">
        <f t="shared" ref="O96" si="226">"6 RODADA"</f>
        <v>6 RODADA</v>
      </c>
      <c r="P96" s="107" t="str">
        <f t="shared" ref="P96:AI96" si="227">IFERROR(IF(P94="","",IF((_xlfn.STDEV.P($P93:$XX94)/AVERAGE($P93:$XX94))&lt;=25%,P94,IF(OR(P94&gt;(AVERAGE($P93:$XX94)+_xlfn.STDEV.P($P93:$XX94)),P94&lt;(AVERAGE($P93:$XX94)-_xlfn.STDEV.P($P93:$XX94))),"DESCARTADO",P94))),)</f>
        <v>DESCARTADO</v>
      </c>
      <c r="Q96" s="107">
        <f t="shared" si="227"/>
        <v>7.98</v>
      </c>
      <c r="R96" s="107">
        <f t="shared" si="227"/>
        <v>4.6553551922664234</v>
      </c>
      <c r="S96" s="107">
        <f t="shared" si="227"/>
        <v>7.9422301971893203</v>
      </c>
      <c r="T96" s="107">
        <f t="shared" si="227"/>
        <v>5.51</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83"/>
      <c r="F97" s="136"/>
      <c r="G97" s="185"/>
      <c r="H97" s="188"/>
      <c r="I97" s="188"/>
      <c r="J97" s="189"/>
      <c r="K97" s="67"/>
      <c r="L97" s="1" t="s">
        <v>43</v>
      </c>
      <c r="M97" s="144">
        <f t="shared" ref="M97" si="228">IFERROR(ROUND(M78*M80,2),"")</f>
        <v>645</v>
      </c>
      <c r="O97" s="27" t="s">
        <v>363</v>
      </c>
      <c r="P97" s="107" t="str">
        <f t="shared" ref="P97:AI118" si="229">INDEX(P84:P96,MATCH(MAX($J84:$J96),$J84:$J96,0))</f>
        <v>DESCARTADO</v>
      </c>
      <c r="Q97" s="107">
        <f t="shared" si="229"/>
        <v>7.98</v>
      </c>
      <c r="R97" s="107">
        <f t="shared" si="229"/>
        <v>4.6553551922664234</v>
      </c>
      <c r="S97" s="107">
        <f t="shared" si="229"/>
        <v>7.9422301971893203</v>
      </c>
      <c r="T97" s="107">
        <f t="shared" si="229"/>
        <v>5.51</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43" t="s">
        <v>16</v>
      </c>
      <c r="J99" s="6">
        <f>INDEX('BASE FORMAÇÃO'!K:K,B99+1)</f>
        <v>0</v>
      </c>
      <c r="K99" s="65"/>
      <c r="L99" s="190" t="s">
        <v>10</v>
      </c>
      <c r="M99" s="192">
        <f t="shared" ref="M99" si="232">IF(OR(ISBLANK($O$8),ISBLANK($O$7),ISBLANK($H$8),ISBLANK($O$6),ISBLANK($O$5),ISBLANK($H$5)),"",IFERROR(IF(VLOOKUP(L99,L105:M114,2,FALSE)&lt;1,ROUND(VLOOKUP(L99,L105:M114,2,FALSE),4),ROUND(VLOOKUP(L99,L105:M114,2,FALSE),2)),""))</f>
        <v>32.020000000000003</v>
      </c>
      <c r="N99" s="69"/>
      <c r="O99" s="27" t="s">
        <v>17</v>
      </c>
      <c r="P99" s="113">
        <v>69</v>
      </c>
      <c r="Q99" s="113">
        <v>23.98</v>
      </c>
      <c r="R99" s="113">
        <v>4.6900000000000004</v>
      </c>
      <c r="S99" s="113">
        <v>38.79</v>
      </c>
      <c r="T99" s="113">
        <v>7.81</v>
      </c>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94">
        <f t="shared" ref="E100" si="234">D99</f>
        <v>5</v>
      </c>
      <c r="F100" s="92"/>
      <c r="G100" s="196" t="s">
        <v>1</v>
      </c>
      <c r="H100" s="199" t="s">
        <v>448</v>
      </c>
      <c r="I100" s="199"/>
      <c r="J100" s="200"/>
      <c r="K100" s="66"/>
      <c r="L100" s="191"/>
      <c r="M100" s="193"/>
      <c r="N100" s="70"/>
      <c r="O100" s="27" t="s">
        <v>13</v>
      </c>
      <c r="P100" s="122">
        <v>45736</v>
      </c>
      <c r="Q100" s="122">
        <v>45783</v>
      </c>
      <c r="R100" s="122">
        <v>45511</v>
      </c>
      <c r="S100" s="122">
        <v>45636</v>
      </c>
      <c r="T100" s="122">
        <v>45820</v>
      </c>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95"/>
      <c r="F101" s="93"/>
      <c r="G101" s="197"/>
      <c r="H101" s="201"/>
      <c r="I101" s="201"/>
      <c r="J101" s="202"/>
      <c r="K101" s="64"/>
      <c r="L101" s="130" t="s">
        <v>44</v>
      </c>
      <c r="M101" s="131">
        <v>10</v>
      </c>
      <c r="N101" s="71"/>
      <c r="O101" s="27" t="s">
        <v>380</v>
      </c>
      <c r="P101" s="114" t="s">
        <v>377</v>
      </c>
      <c r="Q101" s="114" t="s">
        <v>377</v>
      </c>
      <c r="R101" s="114" t="s">
        <v>12</v>
      </c>
      <c r="S101" s="114" t="s">
        <v>12</v>
      </c>
      <c r="T101" s="114" t="s">
        <v>377</v>
      </c>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8"/>
      <c r="H102" s="203"/>
      <c r="I102" s="203"/>
      <c r="J102" s="204"/>
      <c r="K102" s="64"/>
      <c r="L102" s="1" t="s">
        <v>2</v>
      </c>
      <c r="M102" s="6" t="s">
        <v>442</v>
      </c>
      <c r="N102" s="71"/>
      <c r="O102" s="27" t="s">
        <v>381</v>
      </c>
      <c r="P102" s="115" t="s">
        <v>435</v>
      </c>
      <c r="Q102" s="115" t="s">
        <v>436</v>
      </c>
      <c r="R102" s="115" t="s">
        <v>438</v>
      </c>
      <c r="S102" s="115" t="s">
        <v>441</v>
      </c>
      <c r="T102" s="115" t="s">
        <v>440</v>
      </c>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82">
        <f t="shared" ref="E103" si="238">C99</f>
        <v>1</v>
      </c>
      <c r="F103" s="93"/>
      <c r="G103" s="184" t="s">
        <v>304</v>
      </c>
      <c r="H103" s="186"/>
      <c r="I103" s="187"/>
      <c r="J103" s="187"/>
      <c r="K103" s="67"/>
      <c r="L103" s="28" t="s">
        <v>303</v>
      </c>
      <c r="M103" s="133">
        <f t="shared" ref="M103" si="239">IFERROR(INDEX(I105:I117,MATCH(MAX(J105:J117),J105:J117,0)),"")</f>
        <v>0.47778594010908304</v>
      </c>
      <c r="N103" s="71"/>
      <c r="O103" s="27" t="s">
        <v>18</v>
      </c>
      <c r="P103" s="106">
        <f>IF(P99="","",
IF(OR(P101="Orçamento",P100="",MAX('Tabela de Apoio'!$A:$A)&lt;=P100),
P99,
(INDEX('Tabela de Apoio'!$B:$B,MATCH('MAPA DE PREÇOS'!$O$8,'Tabela de Apoio'!$A:$A,1))/INDEX('Tabela de Apoio'!$B:$B,MATCH('MAPA DE PREÇOS'!P100,'Tabela de Apoio'!$A:$A,1)-1))*P99))</f>
        <v>69</v>
      </c>
      <c r="Q103" s="106">
        <f>IF(Q99="","",
IF(OR(Q101="Orçamento",Q100="",MAX('Tabela de Apoio'!$A:$A)&lt;=Q100),
Q99,
(INDEX('Tabela de Apoio'!$B:$B,MATCH('MAPA DE PREÇOS'!$O$8,'Tabela de Apoio'!$A:$A,1))/INDEX('Tabela de Apoio'!$B:$B,MATCH('MAPA DE PREÇOS'!Q100,'Tabela de Apoio'!$A:$A,1)-1))*Q99))</f>
        <v>23.98</v>
      </c>
      <c r="R103" s="106">
        <f>IF(R99="","",
IF(OR(R101="Orçamento",R100="",MAX('Tabela de Apoio'!$A:$A)&lt;=R100),
R99,
(INDEX('Tabela de Apoio'!$B:$B,MATCH('MAPA DE PREÇOS'!$O$8,'Tabela de Apoio'!$A:$A,1))/INDEX('Tabela de Apoio'!$B:$B,MATCH('MAPA DE PREÇOS'!R100,'Tabela de Apoio'!$A:$A,1)-1))*R99))</f>
        <v>4.9104832883412337</v>
      </c>
      <c r="S103" s="106">
        <f>IF(S99="","",
IF(OR(S101="Orçamento",S100="",MAX('Tabela de Apoio'!$A:$A)&lt;=S100),
S99,
(INDEX('Tabela de Apoio'!$B:$B,MATCH('MAPA DE PREÇOS'!$O$8,'Tabela de Apoio'!$A:$A,1))/INDEX('Tabela de Apoio'!$B:$B,MATCH('MAPA DE PREÇOS'!S100,'Tabela de Apoio'!$A:$A,1)-1))*S99))</f>
        <v>40.062302906238457</v>
      </c>
      <c r="T103" s="106">
        <f>IF(T99="","",
IF(OR(T101="Orçamento",T100="",MAX('Tabela de Apoio'!$A:$A)&lt;=T100),
T99,
(INDEX('Tabela de Apoio'!$B:$B,MATCH('MAPA DE PREÇOS'!$O$8,'Tabela de Apoio'!$A:$A,1))/INDEX('Tabela de Apoio'!$B:$B,MATCH('MAPA DE PREÇOS'!T100,'Tabela de Apoio'!$A:$A,1)-1))*T99))</f>
        <v>7.81</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83"/>
      <c r="F104" s="93"/>
      <c r="G104" s="185"/>
      <c r="H104"/>
      <c r="I104"/>
      <c r="J104"/>
      <c r="N104" s="71"/>
      <c r="O104" s="27" t="s">
        <v>375</v>
      </c>
      <c r="P104" s="107" t="str">
        <f>IF(IFERROR(VLOOKUP(P101,'Tabela de Apoio'!$D:$E,2,FALSE),1)=1,"",P105)</f>
        <v/>
      </c>
      <c r="Q104" s="107" t="str">
        <f>IF(IFERROR(VLOOKUP(Q101,'Tabela de Apoio'!$D:$E,2,FALSE),1)=1,"",Q105)</f>
        <v/>
      </c>
      <c r="R104" s="107">
        <f>IF(IFERROR(VLOOKUP(R101,'Tabela de Apoio'!$D:$E,2,FALSE),1)=1,"",R105)</f>
        <v>4.9104832883412337</v>
      </c>
      <c r="S104" s="107">
        <f>IF(IFERROR(VLOOKUP(S101,'Tabela de Apoio'!$D:$E,2,FALSE),1)=1,"",S105)</f>
        <v>40.062302906238457</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83"/>
      <c r="F105" s="93"/>
      <c r="G105" s="185"/>
      <c r="H105" s="134">
        <f t="shared" ref="H105" si="243">COUNT($P105:$XX105)</f>
        <v>5</v>
      </c>
      <c r="I105" s="132">
        <f t="shared" ref="I105" si="244">_xlfn.STDEV.P($P104:$XX105)/AVERAGE($P104:$XX105)</f>
        <v>0.81570907300057593</v>
      </c>
      <c r="J105" s="7">
        <f>ROW()</f>
        <v>105</v>
      </c>
      <c r="K105" s="67"/>
      <c r="L105" s="29" t="s">
        <v>10</v>
      </c>
      <c r="M105" s="30">
        <f t="shared" ref="M105" si="245">IFERROR(
IF(COUNTA(P99:AI99)=COUNTIF(P101:XX101,"Orçamento"),MIN(M110,M107),
IF(M108&lt;&gt;"",M108,
IF(M109&lt;&gt;"",M109,
M107
))),"")</f>
        <v>32.021151453119231</v>
      </c>
      <c r="N105" s="71"/>
      <c r="O105" s="27" t="s">
        <v>376</v>
      </c>
      <c r="P105" s="106">
        <f t="shared" ref="P105:AI105" si="246">IFERROR(IF(P103="",
            "",
            IF(COUNT($P103:$XX103)&lt;=4,
               P103,
               IF(OR(P103&gt;(QUARTILE($P103:$XX103,3)+(QUARTILE($P103:$XX103,3)-QUARTILE($P103:$XX103,1))),
                     P103&lt;(QUARTILE($P103:$XX103,1)-(QUARTILE($P103:$XX103,3)-QUARTILE($P103:$XX103,1)))
                  ),
               "DESCARTADO",P103)
             )
  ),P103)</f>
        <v>69</v>
      </c>
      <c r="Q105" s="106">
        <f t="shared" si="246"/>
        <v>23.98</v>
      </c>
      <c r="R105" s="106">
        <f t="shared" si="246"/>
        <v>4.9104832883412337</v>
      </c>
      <c r="S105" s="106">
        <f t="shared" si="246"/>
        <v>40.062302906238457</v>
      </c>
      <c r="T105" s="106">
        <f t="shared" si="246"/>
        <v>7.81</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83"/>
      <c r="F106" s="93"/>
      <c r="G106" s="185"/>
      <c r="H106"/>
      <c r="I106"/>
      <c r="J106"/>
      <c r="K106" s="66"/>
      <c r="L106" s="29" t="s">
        <v>360</v>
      </c>
      <c r="M106" s="30">
        <f t="shared" ref="M106" si="249">AVERAGE($P105:$XX105)</f>
        <v>29.152557238915939</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DESCARTADO</v>
      </c>
      <c r="S106" s="107">
        <f>IF(IFERROR(VLOOKUP(S101,'Tabela de Apoio'!$D:$E,2,FALSE),1)=1,"",S107)</f>
        <v>40.062302906238457</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83"/>
      <c r="F107" s="93"/>
      <c r="G107" s="185"/>
      <c r="H107" s="134">
        <f t="shared" ref="H107" si="251">COUNT($P107:$XX107)</f>
        <v>3</v>
      </c>
      <c r="I107" s="132">
        <f t="shared" ref="I107" si="252">_xlfn.STDEV.P($P106:$XX107)/AVERAGE($P106:$XX107)</f>
        <v>0.47778594010908304</v>
      </c>
      <c r="J107" s="7">
        <f t="shared" ref="J107" si="253">IF(AND(H107&gt;2,
OR(L99="MÉDIA SANEADA",L99="MEDIANA SANEADA",
AND(L99="PREÇO ESTIMADO",NOT(AND(P101="Orçamento",COUNTA(P99:XX99)=COUNTIF(P101:XX101,"Orçamento")))))),
ROW(),0)</f>
        <v>107</v>
      </c>
      <c r="K107" s="66"/>
      <c r="L107" s="29" t="s">
        <v>361</v>
      </c>
      <c r="M107" s="30">
        <f t="shared" ref="M107" si="254">MEDIAN($P105:$XX105)</f>
        <v>23.98</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DESCARTADO</v>
      </c>
      <c r="Q107" s="107">
        <f t="shared" si="256"/>
        <v>23.98</v>
      </c>
      <c r="R107" s="107" t="str">
        <f t="shared" si="256"/>
        <v>DESCARTADO</v>
      </c>
      <c r="S107" s="107">
        <f t="shared" si="256"/>
        <v>40.062302906238457</v>
      </c>
      <c r="T107" s="107">
        <f t="shared" si="256"/>
        <v>7.81</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83"/>
      <c r="F108" s="93"/>
      <c r="G108" s="185"/>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DESCARTADO</v>
      </c>
      <c r="S108" s="107">
        <f>IF(IFERROR(VLOOKUP(S101,'Tabela de Apoio'!$D:$E,2,FALSE),1)=1,"",S109)</f>
        <v>40.062302906238457</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83"/>
      <c r="F109" s="93"/>
      <c r="G109" s="185"/>
      <c r="H109" s="134">
        <f t="shared" ref="H109" si="259">COUNT($P109:$XX109)</f>
        <v>2</v>
      </c>
      <c r="I109" s="132">
        <f t="shared" ref="I109" si="260">_xlfn.STDEV.P($P108:$XX109)/AVERAGE($P108:$XX109)</f>
        <v>0.21847074590689053</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32.021151453119231</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DESCARTADO</v>
      </c>
      <c r="Q109" s="107">
        <f t="shared" si="264"/>
        <v>23.98</v>
      </c>
      <c r="R109" s="107" t="str">
        <f t="shared" si="264"/>
        <v>DESCARTADO</v>
      </c>
      <c r="S109" s="107">
        <f t="shared" si="264"/>
        <v>40.062302906238457</v>
      </c>
      <c r="T109" s="107" t="str">
        <f t="shared" si="264"/>
        <v>DESCARTADO</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83"/>
      <c r="F110" s="93"/>
      <c r="G110" s="185"/>
      <c r="H110"/>
      <c r="I110"/>
      <c r="J110"/>
      <c r="K110" s="66"/>
      <c r="L110" s="29" t="s">
        <v>359</v>
      </c>
      <c r="M110" s="30">
        <f t="shared" ref="M110" si="265">HARMEAN($P104:$XX105)</f>
        <v>10.912788108501809</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DESCARTADO</v>
      </c>
      <c r="S110" s="107">
        <f>IF(IFERROR(VLOOKUP(S101,'Tabela de Apoio'!$D:$E,2,FALSE),1)=1,"",S111)</f>
        <v>40.062302906238457</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83"/>
      <c r="F111" s="93"/>
      <c r="G111" s="185"/>
      <c r="H111" s="134">
        <f t="shared" ref="H111" si="267">COUNT($P111:$XX111)</f>
        <v>2</v>
      </c>
      <c r="I111" s="132">
        <f t="shared" ref="I111" si="268">_xlfn.STDEV.P($P110:$XX111)/AVERAGE($P110:$XX111)</f>
        <v>0.21847074590689053</v>
      </c>
      <c r="J111" s="7">
        <f t="shared" ref="J111" si="269">IF(AND(H111&gt;2,
OR(L99="MÉDIA SANEADA",L99="MEDIANA SANEADA",
AND(L99="PREÇO ESTIMADO",NOT(AND(P101="Orçamento",COUNTA(P99:XX99)=COUNTIF(P101:XX101,"Orçamento")))))),
ROW(),0)</f>
        <v>0</v>
      </c>
      <c r="K111" s="66"/>
      <c r="L111" s="29" t="s">
        <v>41</v>
      </c>
      <c r="M111" s="30">
        <f t="shared" ref="M111" si="270">IFERROR(_xlfn.QUARTILE.EXC($P105:$XX105,1),"")</f>
        <v>6.3602416441706167</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DESCARTADO</v>
      </c>
      <c r="Q111" s="107">
        <f t="shared" si="272"/>
        <v>23.98</v>
      </c>
      <c r="R111" s="107" t="str">
        <f t="shared" si="272"/>
        <v>DESCARTADO</v>
      </c>
      <c r="S111" s="107">
        <f t="shared" si="272"/>
        <v>40.062302906238457</v>
      </c>
      <c r="T111" s="107" t="str">
        <f t="shared" si="272"/>
        <v>DESCARTADO</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83"/>
      <c r="F112" s="93"/>
      <c r="G112" s="185"/>
      <c r="H112"/>
      <c r="I112"/>
      <c r="J112"/>
      <c r="K112" s="66"/>
      <c r="L112" s="29" t="s">
        <v>39</v>
      </c>
      <c r="M112" s="30">
        <f t="shared" ref="M112" si="273">IFERROR(_xlfn.QUARTILE.EXC($P105:$XX105,3),"")</f>
        <v>54.531151453119229</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DESCARTADO</v>
      </c>
      <c r="S112" s="107">
        <f>IF(IFERROR(VLOOKUP(S101,'Tabela de Apoio'!$D:$E,2,FALSE),1)=1,"",S113)</f>
        <v>40.062302906238457</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83"/>
      <c r="F113" s="93"/>
      <c r="G113" s="185"/>
      <c r="H113" s="134">
        <f t="shared" ref="H113" si="275">COUNT($P113:$XX113)</f>
        <v>2</v>
      </c>
      <c r="I113" s="132">
        <f t="shared" ref="I113" si="276">_xlfn.STDEV.P($P112:$XX113)/AVERAGE($P112:$XX113)</f>
        <v>0.21847074590689053</v>
      </c>
      <c r="J113" s="7">
        <f t="shared" ref="J113" si="277">IF(AND(H113&gt;2,
OR(L99="MÉDIA SANEADA",L99="MEDIANA SANEADA",
AND(L99="PREÇO ESTIMADO",NOT(AND(P101="Orçamento",COUNTA(P99:XX99)=COUNTIF(P101:XX101,"Orçamento")))))),
ROW(),0)</f>
        <v>0</v>
      </c>
      <c r="K113" s="66"/>
      <c r="L113" s="29" t="s">
        <v>42</v>
      </c>
      <c r="M113" s="30">
        <f t="shared" ref="M113" si="278">MIN($P105:$XX105)</f>
        <v>4.9104832883412337</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DESCARTADO</v>
      </c>
      <c r="Q113" s="107">
        <f t="shared" si="280"/>
        <v>23.98</v>
      </c>
      <c r="R113" s="107" t="str">
        <f t="shared" si="280"/>
        <v>DESCARTADO</v>
      </c>
      <c r="S113" s="107">
        <f t="shared" si="280"/>
        <v>40.062302906238457</v>
      </c>
      <c r="T113" s="107" t="str">
        <f t="shared" si="280"/>
        <v>DESCARTADO</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83"/>
      <c r="F114" s="93"/>
      <c r="G114" s="185"/>
      <c r="H114"/>
      <c r="I114"/>
      <c r="J114"/>
      <c r="K114" s="66"/>
      <c r="L114" s="29" t="s">
        <v>40</v>
      </c>
      <c r="M114" s="30">
        <f t="shared" ref="M114" si="281">MAX($P105:$XX105)</f>
        <v>69</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DESCARTADO</v>
      </c>
      <c r="S114" s="107">
        <f>IF(IFERROR(VLOOKUP(S101,'Tabela de Apoio'!$D:$E,2,FALSE),1)=1,"",S115)</f>
        <v>40.062302906238457</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83"/>
      <c r="F115" s="93"/>
      <c r="G115" s="185"/>
      <c r="H115" s="134">
        <f t="shared" ref="H115" si="283">COUNT($P115:$XX115)</f>
        <v>2</v>
      </c>
      <c r="I115" s="132">
        <f t="shared" ref="I115" si="284">_xlfn.STDEV.P($P114:$XX115)/AVERAGE($P114:$XX115)</f>
        <v>0.21847074590689053</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DESCARTADO</v>
      </c>
      <c r="Q115" s="107">
        <f t="shared" si="287"/>
        <v>23.98</v>
      </c>
      <c r="R115" s="107" t="str">
        <f t="shared" si="287"/>
        <v>DESCARTADO</v>
      </c>
      <c r="S115" s="107">
        <f t="shared" si="287"/>
        <v>40.062302906238457</v>
      </c>
      <c r="T115" s="107" t="str">
        <f t="shared" si="287"/>
        <v>DESCARTADO</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83"/>
      <c r="F116" s="93"/>
      <c r="G116" s="185"/>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DESCARTADO</v>
      </c>
      <c r="S116" s="107">
        <f>IF(IFERROR(VLOOKUP(S101,'Tabela de Apoio'!$D:$E,2,FALSE),1)=1,"",S117)</f>
        <v>40.062302906238457</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83"/>
      <c r="F117" s="93"/>
      <c r="G117" s="185"/>
      <c r="H117" s="134">
        <f t="shared" ref="H117" si="289">COUNT($P117:$XX117)</f>
        <v>2</v>
      </c>
      <c r="I117" s="132">
        <f t="shared" ref="I117" si="290">_xlfn.STDEV.P($P116:$XX117)/AVERAGE($P116:$XX117)</f>
        <v>0.21847074590689053</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DESCARTADO</v>
      </c>
      <c r="Q117" s="107">
        <f t="shared" si="293"/>
        <v>23.98</v>
      </c>
      <c r="R117" s="107" t="str">
        <f t="shared" si="293"/>
        <v>DESCARTADO</v>
      </c>
      <c r="S117" s="107">
        <f t="shared" si="293"/>
        <v>40.062302906238457</v>
      </c>
      <c r="T117" s="107" t="str">
        <f t="shared" si="293"/>
        <v>DESCARTADO</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83"/>
      <c r="F118" s="136"/>
      <c r="G118" s="185"/>
      <c r="H118" s="188"/>
      <c r="I118" s="188"/>
      <c r="J118" s="189"/>
      <c r="K118" s="67"/>
      <c r="L118" s="1" t="s">
        <v>43</v>
      </c>
      <c r="M118" s="144">
        <f t="shared" ref="M118" si="294">IFERROR(ROUND(M99*M101,2),"")</f>
        <v>320.2</v>
      </c>
      <c r="O118" s="27" t="s">
        <v>363</v>
      </c>
      <c r="P118" s="107" t="str">
        <f t="shared" ref="P118:R118" si="295">INDEX(P105:P117,MATCH(MAX($J105:$J117),$J105:$J117,0))</f>
        <v>DESCARTADO</v>
      </c>
      <c r="Q118" s="107">
        <f t="shared" si="295"/>
        <v>23.98</v>
      </c>
      <c r="R118" s="107" t="str">
        <f t="shared" si="295"/>
        <v>DESCARTADO</v>
      </c>
      <c r="S118" s="107">
        <f t="shared" si="229"/>
        <v>40.062302906238457</v>
      </c>
      <c r="T118" s="107">
        <f t="shared" si="229"/>
        <v>7.81</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43" t="s">
        <v>16</v>
      </c>
      <c r="J120" s="6">
        <f>INDEX('BASE FORMAÇÃO'!K:K,B120+1)</f>
        <v>0</v>
      </c>
      <c r="K120" s="65"/>
      <c r="L120" s="190" t="s">
        <v>10</v>
      </c>
      <c r="M120" s="192">
        <f t="shared" ref="M120" si="298">IF(OR(ISBLANK($O$8),ISBLANK($O$7),ISBLANK($H$8),ISBLANK($O$6),ISBLANK($O$5),ISBLANK($H$5)),"",IFERROR(IF(VLOOKUP(L120,L126:M135,2,FALSE)&lt;1,ROUND(VLOOKUP(L120,L126:M135,2,FALSE),4),ROUND(VLOOKUP(L120,L126:M135,2,FALSE),2)),""))</f>
        <v>0.3377</v>
      </c>
      <c r="N120" s="69"/>
      <c r="O120" s="27" t="s">
        <v>17</v>
      </c>
      <c r="P120" s="113">
        <v>0.17</v>
      </c>
      <c r="Q120" s="113">
        <v>11.98</v>
      </c>
      <c r="R120" s="113">
        <v>0.27</v>
      </c>
      <c r="S120" s="113">
        <v>7.81</v>
      </c>
      <c r="T120" s="113">
        <v>0.32869999999999999</v>
      </c>
      <c r="U120" s="105">
        <v>0.59</v>
      </c>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194">
        <f t="shared" ref="E121" si="300">D120</f>
        <v>6</v>
      </c>
      <c r="F121" s="92"/>
      <c r="G121" s="196" t="s">
        <v>1</v>
      </c>
      <c r="H121" s="199" t="s">
        <v>449</v>
      </c>
      <c r="I121" s="199"/>
      <c r="J121" s="200"/>
      <c r="K121" s="66"/>
      <c r="L121" s="191"/>
      <c r="M121" s="193"/>
      <c r="N121" s="70"/>
      <c r="O121" s="27" t="s">
        <v>13</v>
      </c>
      <c r="P121" s="122">
        <v>45623</v>
      </c>
      <c r="Q121" s="122">
        <v>45783</v>
      </c>
      <c r="R121" s="122">
        <v>45820</v>
      </c>
      <c r="S121" s="122">
        <v>45511</v>
      </c>
      <c r="T121" s="122">
        <v>45670</v>
      </c>
      <c r="U121" s="122">
        <v>45636</v>
      </c>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195"/>
      <c r="F122" s="93"/>
      <c r="G122" s="197"/>
      <c r="H122" s="201"/>
      <c r="I122" s="201"/>
      <c r="J122" s="202"/>
      <c r="K122" s="64"/>
      <c r="L122" s="130" t="s">
        <v>44</v>
      </c>
      <c r="M122" s="131">
        <v>500</v>
      </c>
      <c r="N122" s="71"/>
      <c r="O122" s="27" t="s">
        <v>380</v>
      </c>
      <c r="P122" s="114" t="s">
        <v>12</v>
      </c>
      <c r="Q122" s="114" t="s">
        <v>377</v>
      </c>
      <c r="R122" s="114" t="s">
        <v>377</v>
      </c>
      <c r="S122" s="114" t="s">
        <v>12</v>
      </c>
      <c r="T122" s="114" t="s">
        <v>12</v>
      </c>
      <c r="U122" s="114" t="s">
        <v>12</v>
      </c>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198"/>
      <c r="H123" s="203"/>
      <c r="I123" s="203"/>
      <c r="J123" s="204"/>
      <c r="K123" s="64"/>
      <c r="L123" s="1" t="s">
        <v>2</v>
      </c>
      <c r="M123" s="6" t="s">
        <v>443</v>
      </c>
      <c r="N123" s="71"/>
      <c r="O123" s="27" t="s">
        <v>381</v>
      </c>
      <c r="P123" s="115" t="s">
        <v>437</v>
      </c>
      <c r="Q123" s="115" t="s">
        <v>436</v>
      </c>
      <c r="R123" s="115" t="s">
        <v>440</v>
      </c>
      <c r="S123" s="115" t="s">
        <v>438</v>
      </c>
      <c r="T123" s="115" t="s">
        <v>439</v>
      </c>
      <c r="U123" s="118" t="s">
        <v>441</v>
      </c>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182">
        <f t="shared" ref="E124" si="304">C120</f>
        <v>1</v>
      </c>
      <c r="F124" s="93"/>
      <c r="G124" s="184" t="s">
        <v>304</v>
      </c>
      <c r="H124" s="186"/>
      <c r="I124" s="187"/>
      <c r="J124" s="187"/>
      <c r="K124" s="67"/>
      <c r="L124" s="28" t="s">
        <v>303</v>
      </c>
      <c r="M124" s="133">
        <f t="shared" ref="M124" si="305">IFERROR(INDEX(I126:I138,MATCH(MAX(J126:J138),J126:J138,0)),"")</f>
        <v>0.47128179933526909</v>
      </c>
      <c r="N124" s="71"/>
      <c r="O124" s="27" t="s">
        <v>18</v>
      </c>
      <c r="P124" s="106">
        <f>IF(P120="","",
IF(OR(P122="Orçamento",P121="",MAX('Tabela de Apoio'!$A:$A)&lt;=P121),
P120,
(INDEX('Tabela de Apoio'!$B:$B,MATCH('MAPA DE PREÇOS'!$O$8,'Tabela de Apoio'!$A:$A,1))/INDEX('Tabela de Apoio'!$B:$B,MATCH('MAPA DE PREÇOS'!P121,'Tabela de Apoio'!$A:$A,1)-1))*P120))</f>
        <v>0.17626066429516526</v>
      </c>
      <c r="Q124" s="106">
        <f>IF(Q120="","",
IF(OR(Q122="Orçamento",Q121="",MAX('Tabela de Apoio'!$A:$A)&lt;=Q121),
Q120,
(INDEX('Tabela de Apoio'!$B:$B,MATCH('MAPA DE PREÇOS'!$O$8,'Tabela de Apoio'!$A:$A,1))/INDEX('Tabela de Apoio'!$B:$B,MATCH('MAPA DE PREÇOS'!Q121,'Tabela de Apoio'!$A:$A,1)-1))*Q120))</f>
        <v>11.98</v>
      </c>
      <c r="R124" s="106">
        <f>IF(R120="","",
IF(OR(R122="Orçamento",R121="",MAX('Tabela de Apoio'!$A:$A)&lt;=R121),
R120,
(INDEX('Tabela de Apoio'!$B:$B,MATCH('MAPA DE PREÇOS'!$O$8,'Tabela de Apoio'!$A:$A,1))/INDEX('Tabela de Apoio'!$B:$B,MATCH('MAPA DE PREÇOS'!R121,'Tabela de Apoio'!$A:$A,1)-1))*R120))</f>
        <v>0.27</v>
      </c>
      <c r="S124" s="106">
        <f>IF(S120="","",
IF(OR(S122="Orçamento",S121="",MAX('Tabela de Apoio'!$A:$A)&lt;=S121),
S120,
(INDEX('Tabela de Apoio'!$B:$B,MATCH('MAPA DE PREÇOS'!$O$8,'Tabela de Apoio'!$A:$A,1))/INDEX('Tabela de Apoio'!$B:$B,MATCH('MAPA DE PREÇOS'!S121,'Tabela de Apoio'!$A:$A,1)-1))*S120))</f>
        <v>8.1771587381545903</v>
      </c>
      <c r="T124" s="106">
        <f>IF(T120="","",
IF(OR(T122="Orçamento",T121="",MAX('Tabela de Apoio'!$A:$A)&lt;=T121),
T120,
(INDEX('Tabela de Apoio'!$B:$B,MATCH('MAPA DE PREÇOS'!$O$8,'Tabela de Apoio'!$A:$A,1))/INDEX('Tabela de Apoio'!$B:$B,MATCH('MAPA DE PREÇOS'!T121,'Tabela de Apoio'!$A:$A,1)-1))*T120))</f>
        <v>0.33772518864868667</v>
      </c>
      <c r="U124" s="106">
        <f>IF(U120="","",
IF(OR(U122="Orçamento",U121="",MAX('Tabela de Apoio'!$A:$A)&lt;=U121),
U120,
(INDEX('Tabela de Apoio'!$B:$B,MATCH('MAPA DE PREÇOS'!$O$8,'Tabela de Apoio'!$A:$A,1))/INDEX('Tabela de Apoio'!$B:$B,MATCH('MAPA DE PREÇOS'!U121,'Tabela de Apoio'!$A:$A,1)-1))*U120))</f>
        <v>0.60935186168292566</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183"/>
      <c r="F125" s="93"/>
      <c r="G125" s="185"/>
      <c r="H125"/>
      <c r="I125"/>
      <c r="J125"/>
      <c r="N125" s="71"/>
      <c r="O125" s="27" t="s">
        <v>375</v>
      </c>
      <c r="P125" s="107">
        <f>IF(IFERROR(VLOOKUP(P122,'Tabela de Apoio'!$D:$E,2,FALSE),1)=1,"",P126)</f>
        <v>0.17626066429516526</v>
      </c>
      <c r="Q125" s="107" t="str">
        <f>IF(IFERROR(VLOOKUP(Q122,'Tabela de Apoio'!$D:$E,2,FALSE),1)=1,"",Q126)</f>
        <v/>
      </c>
      <c r="R125" s="107" t="str">
        <f>IF(IFERROR(VLOOKUP(R122,'Tabela de Apoio'!$D:$E,2,FALSE),1)=1,"",R126)</f>
        <v/>
      </c>
      <c r="S125" s="107">
        <f>IF(IFERROR(VLOOKUP(S122,'Tabela de Apoio'!$D:$E,2,FALSE),1)=1,"",S126)</f>
        <v>8.1771587381545903</v>
      </c>
      <c r="T125" s="107">
        <f>IF(IFERROR(VLOOKUP(T122,'Tabela de Apoio'!$D:$E,2,FALSE),1)=1,"",T126)</f>
        <v>0.33772518864868667</v>
      </c>
      <c r="U125" s="107">
        <f>IF(IFERROR(VLOOKUP(U122,'Tabela de Apoio'!$D:$E,2,FALSE),1)=1,"",U126)</f>
        <v>0.60935186168292566</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183"/>
      <c r="F126" s="93"/>
      <c r="G126" s="185"/>
      <c r="H126" s="134">
        <f t="shared" ref="H126" si="309">COUNT($P126:$XX126)</f>
        <v>6</v>
      </c>
      <c r="I126" s="132">
        <f t="shared" ref="I126" si="310">_xlfn.STDEV.P($P125:$XX126)/AVERAGE($P125:$XX126)</f>
        <v>1.387297044502708</v>
      </c>
      <c r="J126" s="7">
        <f>ROW()</f>
        <v>126</v>
      </c>
      <c r="K126" s="67"/>
      <c r="L126" s="29" t="s">
        <v>10</v>
      </c>
      <c r="M126" s="30">
        <f t="shared" ref="M126" si="311">IFERROR(
IF(COUNTA(P120:AI120)=COUNTIF(P122:XX122,"Orçamento"),MIN(M131,M128),
IF(M129&lt;&gt;"",M129,
IF(M130&lt;&gt;"",M130,
M128
))),"")</f>
        <v>0.33772518864868667</v>
      </c>
      <c r="N126" s="71"/>
      <c r="O126" s="27" t="s">
        <v>376</v>
      </c>
      <c r="P126" s="106">
        <f t="shared" ref="P126:AI126" si="312">IFERROR(IF(P124="",
            "",
            IF(COUNT($P124:$XX124)&lt;=4,
               P124,
               IF(OR(P124&gt;(QUARTILE($P124:$XX124,3)+(QUARTILE($P124:$XX124,3)-QUARTILE($P124:$XX124,1))),
                     P124&lt;(QUARTILE($P124:$XX124,1)-(QUARTILE($P124:$XX124,3)-QUARTILE($P124:$XX124,1)))
                  ),
               "DESCARTADO",P124)
             )
  ),P124)</f>
        <v>0.17626066429516526</v>
      </c>
      <c r="Q126" s="106">
        <f t="shared" si="312"/>
        <v>11.98</v>
      </c>
      <c r="R126" s="106">
        <f t="shared" si="312"/>
        <v>0.27</v>
      </c>
      <c r="S126" s="106">
        <f t="shared" si="312"/>
        <v>8.1771587381545903</v>
      </c>
      <c r="T126" s="106">
        <f t="shared" si="312"/>
        <v>0.33772518864868667</v>
      </c>
      <c r="U126" s="106">
        <f t="shared" si="312"/>
        <v>0.60935186168292566</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183"/>
      <c r="F127" s="93"/>
      <c r="G127" s="185"/>
      <c r="H127"/>
      <c r="I127"/>
      <c r="J127"/>
      <c r="K127" s="66"/>
      <c r="L127" s="29" t="s">
        <v>360</v>
      </c>
      <c r="M127" s="30">
        <f t="shared" ref="M127" si="315">AVERAGE($P126:$XX126)</f>
        <v>3.5917494087968946</v>
      </c>
      <c r="N127" s="71"/>
      <c r="O127" s="27" t="str">
        <f t="shared" ref="O127" si="316">"1 POND"</f>
        <v>1 POND</v>
      </c>
      <c r="P127" s="107">
        <f>IF(IFERROR(VLOOKUP(P122,'Tabela de Apoio'!$D:$E,2,FALSE),1)=1,"",P128)</f>
        <v>0.17626066429516526</v>
      </c>
      <c r="Q127" s="107" t="str">
        <f>IF(IFERROR(VLOOKUP(Q122,'Tabela de Apoio'!$D:$E,2,FALSE),1)=1,"",Q128)</f>
        <v/>
      </c>
      <c r="R127" s="107" t="str">
        <f>IF(IFERROR(VLOOKUP(R122,'Tabela de Apoio'!$D:$E,2,FALSE),1)=1,"",R128)</f>
        <v/>
      </c>
      <c r="S127" s="107" t="str">
        <f>IF(IFERROR(VLOOKUP(S122,'Tabela de Apoio'!$D:$E,2,FALSE),1)=1,"",S128)</f>
        <v>DESCARTADO</v>
      </c>
      <c r="T127" s="107">
        <f>IF(IFERROR(VLOOKUP(T122,'Tabela de Apoio'!$D:$E,2,FALSE),1)=1,"",T128)</f>
        <v>0.33772518864868667</v>
      </c>
      <c r="U127" s="107">
        <f>IF(IFERROR(VLOOKUP(U122,'Tabela de Apoio'!$D:$E,2,FALSE),1)=1,"",U128)</f>
        <v>0.60935186168292566</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183"/>
      <c r="F128" s="93"/>
      <c r="G128" s="185"/>
      <c r="H128" s="134">
        <f t="shared" ref="H128" si="317">COUNT($P128:$XX128)</f>
        <v>4</v>
      </c>
      <c r="I128" s="132">
        <f t="shared" ref="I128" si="318">_xlfn.STDEV.P($P127:$XX128)/AVERAGE($P127:$XX128)</f>
        <v>0.47128179933526909</v>
      </c>
      <c r="J128" s="7">
        <f t="shared" ref="J128" si="319">IF(AND(H128&gt;2,
OR(L120="MÉDIA SANEADA",L120="MEDIANA SANEADA",
AND(L120="PREÇO ESTIMADO",NOT(AND(P122="Orçamento",COUNTA(P120:XX120)=COUNTIF(P122:XX122,"Orçamento")))))),
ROW(),0)</f>
        <v>128</v>
      </c>
      <c r="K128" s="66"/>
      <c r="L128" s="29" t="s">
        <v>361</v>
      </c>
      <c r="M128" s="30">
        <f t="shared" ref="M128" si="320">MEDIAN($P126:$XX126)</f>
        <v>0.47353852516580619</v>
      </c>
      <c r="N128" s="71"/>
      <c r="O128" s="27" t="str">
        <f t="shared" ref="O128" si="321">"1 RODADA"</f>
        <v>1 RODADA</v>
      </c>
      <c r="P128" s="107">
        <f t="shared" ref="P128:AI128" si="322">IF(P126="","",IF((_xlfn.STDEV.P($P125:$XX126)/AVERAGE($P125:$XX126))&lt;=25%,P126,IF(OR(P126&gt;(AVERAGE($P125:$XX126)+_xlfn.STDEV.P($P125:$XX126)),P126&lt;(AVERAGE($P125:$XX126)-_xlfn.STDEV.P($P125:$XX126))),"DESCARTADO",P126)))</f>
        <v>0.17626066429516526</v>
      </c>
      <c r="Q128" s="107" t="str">
        <f t="shared" si="322"/>
        <v>DESCARTADO</v>
      </c>
      <c r="R128" s="107">
        <f t="shared" si="322"/>
        <v>0.27</v>
      </c>
      <c r="S128" s="107" t="str">
        <f t="shared" si="322"/>
        <v>DESCARTADO</v>
      </c>
      <c r="T128" s="107">
        <f t="shared" si="322"/>
        <v>0.33772518864868667</v>
      </c>
      <c r="U128" s="107">
        <f t="shared" si="322"/>
        <v>0.60935186168292566</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183"/>
      <c r="F129" s="93"/>
      <c r="G129" s="185"/>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DESCARTADO</v>
      </c>
      <c r="Q129" s="107" t="str">
        <f>IF(IFERROR(VLOOKUP(Q122,'Tabela de Apoio'!$D:$E,2,FALSE),1)=1,"",Q130)</f>
        <v/>
      </c>
      <c r="R129" s="107" t="str">
        <f>IF(IFERROR(VLOOKUP(R122,'Tabela de Apoio'!$D:$E,2,FALSE),1)=1,"",R130)</f>
        <v/>
      </c>
      <c r="S129" s="107" t="str">
        <f>IF(IFERROR(VLOOKUP(S122,'Tabela de Apoio'!$D:$E,2,FALSE),1)=1,"",S130)</f>
        <v>DESCARTADO</v>
      </c>
      <c r="T129" s="107">
        <f>IF(IFERROR(VLOOKUP(T122,'Tabela de Apoio'!$D:$E,2,FALSE),1)=1,"",T130)</f>
        <v>0.33772518864868667</v>
      </c>
      <c r="U129" s="107" t="str">
        <f>IF(IFERROR(VLOOKUP(U122,'Tabela de Apoio'!$D:$E,2,FALSE),1)=1,"",U130)</f>
        <v>DESCARTADO</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183"/>
      <c r="F130" s="93"/>
      <c r="G130" s="185"/>
      <c r="H130" s="134">
        <f t="shared" ref="H130" si="325">COUNT($P130:$XX130)</f>
        <v>2</v>
      </c>
      <c r="I130" s="132">
        <f t="shared" ref="I130" si="326">_xlfn.STDEV.P($P129:$XX130)/AVERAGE($P129:$XX130)</f>
        <v>0.10130397385321779</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0.33772518864868667</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DESCARTADO</v>
      </c>
      <c r="Q130" s="107" t="str">
        <f t="shared" si="330"/>
        <v>DESCARTADO</v>
      </c>
      <c r="R130" s="107">
        <f t="shared" si="330"/>
        <v>0.27</v>
      </c>
      <c r="S130" s="107" t="str">
        <f t="shared" si="330"/>
        <v>DESCARTADO</v>
      </c>
      <c r="T130" s="107">
        <f t="shared" si="330"/>
        <v>0.33772518864868667</v>
      </c>
      <c r="U130" s="107" t="str">
        <f t="shared" si="330"/>
        <v>DESCARTADO</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183"/>
      <c r="F131" s="93"/>
      <c r="G131" s="185"/>
      <c r="H131"/>
      <c r="I131"/>
      <c r="J131"/>
      <c r="K131" s="66"/>
      <c r="L131" s="29" t="s">
        <v>359</v>
      </c>
      <c r="M131" s="30">
        <f t="shared" ref="M131" si="331">HARMEAN($P125:$XX126)</f>
        <v>0.40678945260703564</v>
      </c>
      <c r="N131" s="71"/>
      <c r="O131" s="27" t="str">
        <f t="shared" ref="O131" si="332">"3 POND"</f>
        <v>3 POND</v>
      </c>
      <c r="P131" s="107" t="str">
        <f>IF(IFERROR(VLOOKUP(P122,'Tabela de Apoio'!$D:$E,2,FALSE),1)=1,"",P132)</f>
        <v>DESCARTADO</v>
      </c>
      <c r="Q131" s="107" t="str">
        <f>IF(IFERROR(VLOOKUP(Q122,'Tabela de Apoio'!$D:$E,2,FALSE),1)=1,"",Q132)</f>
        <v/>
      </c>
      <c r="R131" s="107" t="str">
        <f>IF(IFERROR(VLOOKUP(R122,'Tabela de Apoio'!$D:$E,2,FALSE),1)=1,"",R132)</f>
        <v/>
      </c>
      <c r="S131" s="107" t="str">
        <f>IF(IFERROR(VLOOKUP(S122,'Tabela de Apoio'!$D:$E,2,FALSE),1)=1,"",S132)</f>
        <v>DESCARTADO</v>
      </c>
      <c r="T131" s="107">
        <f>IF(IFERROR(VLOOKUP(T122,'Tabela de Apoio'!$D:$E,2,FALSE),1)=1,"",T132)</f>
        <v>0.33772518864868667</v>
      </c>
      <c r="U131" s="107" t="str">
        <f>IF(IFERROR(VLOOKUP(U122,'Tabela de Apoio'!$D:$E,2,FALSE),1)=1,"",U132)</f>
        <v>DESCARTADO</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183"/>
      <c r="F132" s="93"/>
      <c r="G132" s="185"/>
      <c r="H132" s="134">
        <f t="shared" ref="H132" si="333">COUNT($P132:$XX132)</f>
        <v>2</v>
      </c>
      <c r="I132" s="132">
        <f t="shared" ref="I132" si="334">_xlfn.STDEV.P($P131:$XX132)/AVERAGE($P131:$XX132)</f>
        <v>0.10130397385321779</v>
      </c>
      <c r="J132" s="7">
        <f t="shared" ref="J132" si="335">IF(AND(H132&gt;2,
OR(L120="MÉDIA SANEADA",L120="MEDIANA SANEADA",
AND(L120="PREÇO ESTIMADO",NOT(AND(P122="Orçamento",COUNTA(P120:XX120)=COUNTIF(P122:XX122,"Orçamento")))))),
ROW(),0)</f>
        <v>0</v>
      </c>
      <c r="K132" s="66"/>
      <c r="L132" s="29" t="s">
        <v>41</v>
      </c>
      <c r="M132" s="30">
        <f t="shared" ref="M132" si="336">IFERROR(_xlfn.QUARTILE.EXC($P126:$XX126,1),"")</f>
        <v>0.24656516607379134</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DESCARTADO</v>
      </c>
      <c r="Q132" s="107" t="str">
        <f t="shared" si="338"/>
        <v>DESCARTADO</v>
      </c>
      <c r="R132" s="107">
        <f t="shared" si="338"/>
        <v>0.27</v>
      </c>
      <c r="S132" s="107" t="str">
        <f t="shared" si="338"/>
        <v>DESCARTADO</v>
      </c>
      <c r="T132" s="107">
        <f t="shared" si="338"/>
        <v>0.33772518864868667</v>
      </c>
      <c r="U132" s="107" t="str">
        <f t="shared" si="338"/>
        <v>DESCARTADO</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183"/>
      <c r="F133" s="93"/>
      <c r="G133" s="185"/>
      <c r="H133"/>
      <c r="I133"/>
      <c r="J133"/>
      <c r="K133" s="66"/>
      <c r="L133" s="29" t="s">
        <v>39</v>
      </c>
      <c r="M133" s="30">
        <f t="shared" ref="M133" si="339">IFERROR(_xlfn.QUARTILE.EXC($P126:$XX126,3),"")</f>
        <v>9.1278690536159424</v>
      </c>
      <c r="N133" s="71"/>
      <c r="O133" s="27" t="str">
        <f t="shared" ref="O133" si="340">"4 POND"</f>
        <v>4 POND</v>
      </c>
      <c r="P133" s="107" t="str">
        <f>IF(IFERROR(VLOOKUP(P122,'Tabela de Apoio'!$D:$E,2,FALSE),1)=1,"",P134)</f>
        <v>DESCARTADO</v>
      </c>
      <c r="Q133" s="107" t="str">
        <f>IF(IFERROR(VLOOKUP(Q122,'Tabela de Apoio'!$D:$E,2,FALSE),1)=1,"",Q134)</f>
        <v/>
      </c>
      <c r="R133" s="107" t="str">
        <f>IF(IFERROR(VLOOKUP(R122,'Tabela de Apoio'!$D:$E,2,FALSE),1)=1,"",R134)</f>
        <v/>
      </c>
      <c r="S133" s="107" t="str">
        <f>IF(IFERROR(VLOOKUP(S122,'Tabela de Apoio'!$D:$E,2,FALSE),1)=1,"",S134)</f>
        <v>DESCARTADO</v>
      </c>
      <c r="T133" s="107">
        <f>IF(IFERROR(VLOOKUP(T122,'Tabela de Apoio'!$D:$E,2,FALSE),1)=1,"",T134)</f>
        <v>0.33772518864868667</v>
      </c>
      <c r="U133" s="107" t="str">
        <f>IF(IFERROR(VLOOKUP(U122,'Tabela de Apoio'!$D:$E,2,FALSE),1)=1,"",U134)</f>
        <v>DESCARTADO</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183"/>
      <c r="F134" s="93"/>
      <c r="G134" s="185"/>
      <c r="H134" s="134">
        <f t="shared" ref="H134" si="341">COUNT($P134:$XX134)</f>
        <v>2</v>
      </c>
      <c r="I134" s="132">
        <f t="shared" ref="I134" si="342">_xlfn.STDEV.P($P133:$XX134)/AVERAGE($P133:$XX134)</f>
        <v>0.10130397385321779</v>
      </c>
      <c r="J134" s="7">
        <f t="shared" ref="J134" si="343">IF(AND(H134&gt;2,
OR(L120="MÉDIA SANEADA",L120="MEDIANA SANEADA",
AND(L120="PREÇO ESTIMADO",NOT(AND(P122="Orçamento",COUNTA(P120:XX120)=COUNTIF(P122:XX122,"Orçamento")))))),
ROW(),0)</f>
        <v>0</v>
      </c>
      <c r="K134" s="66"/>
      <c r="L134" s="29" t="s">
        <v>42</v>
      </c>
      <c r="M134" s="30">
        <f t="shared" ref="M134" si="344">MIN($P126:$XX126)</f>
        <v>0.17626066429516526</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DESCARTADO</v>
      </c>
      <c r="Q134" s="107" t="str">
        <f t="shared" si="346"/>
        <v>DESCARTADO</v>
      </c>
      <c r="R134" s="107">
        <f t="shared" si="346"/>
        <v>0.27</v>
      </c>
      <c r="S134" s="107" t="str">
        <f t="shared" si="346"/>
        <v>DESCARTADO</v>
      </c>
      <c r="T134" s="107">
        <f t="shared" si="346"/>
        <v>0.33772518864868667</v>
      </c>
      <c r="U134" s="107" t="str">
        <f t="shared" si="346"/>
        <v>DESCARTADO</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183"/>
      <c r="F135" s="93"/>
      <c r="G135" s="185"/>
      <c r="H135"/>
      <c r="I135"/>
      <c r="J135"/>
      <c r="K135" s="66"/>
      <c r="L135" s="29" t="s">
        <v>40</v>
      </c>
      <c r="M135" s="30">
        <f t="shared" ref="M135" si="347">MAX($P126:$XX126)</f>
        <v>11.98</v>
      </c>
      <c r="N135" s="71"/>
      <c r="O135" s="27" t="str">
        <f t="shared" ref="O135" si="348">"5 POND"</f>
        <v>5 POND</v>
      </c>
      <c r="P135" s="107" t="str">
        <f>IF(IFERROR(VLOOKUP(P122,'Tabela de Apoio'!$D:$E,2,FALSE),1)=1,"",P136)</f>
        <v>DESCARTADO</v>
      </c>
      <c r="Q135" s="107" t="str">
        <f>IF(IFERROR(VLOOKUP(Q122,'Tabela de Apoio'!$D:$E,2,FALSE),1)=1,"",Q136)</f>
        <v/>
      </c>
      <c r="R135" s="107" t="str">
        <f>IF(IFERROR(VLOOKUP(R122,'Tabela de Apoio'!$D:$E,2,FALSE),1)=1,"",R136)</f>
        <v/>
      </c>
      <c r="S135" s="107" t="str">
        <f>IF(IFERROR(VLOOKUP(S122,'Tabela de Apoio'!$D:$E,2,FALSE),1)=1,"",S136)</f>
        <v>DESCARTADO</v>
      </c>
      <c r="T135" s="107">
        <f>IF(IFERROR(VLOOKUP(T122,'Tabela de Apoio'!$D:$E,2,FALSE),1)=1,"",T136)</f>
        <v>0.33772518864868667</v>
      </c>
      <c r="U135" s="107" t="str">
        <f>IF(IFERROR(VLOOKUP(U122,'Tabela de Apoio'!$D:$E,2,FALSE),1)=1,"",U136)</f>
        <v>DESCARTADO</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183"/>
      <c r="F136" s="93"/>
      <c r="G136" s="185"/>
      <c r="H136" s="134">
        <f t="shared" ref="H136" si="349">COUNT($P136:$XX136)</f>
        <v>2</v>
      </c>
      <c r="I136" s="132">
        <f t="shared" ref="I136" si="350">_xlfn.STDEV.P($P135:$XX136)/AVERAGE($P135:$XX136)</f>
        <v>0.10130397385321779</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DESCARTADO</v>
      </c>
      <c r="Q136" s="107" t="str">
        <f t="shared" si="353"/>
        <v>DESCARTADO</v>
      </c>
      <c r="R136" s="107">
        <f t="shared" si="353"/>
        <v>0.27</v>
      </c>
      <c r="S136" s="107" t="str">
        <f t="shared" si="353"/>
        <v>DESCARTADO</v>
      </c>
      <c r="T136" s="107">
        <f t="shared" si="353"/>
        <v>0.33772518864868667</v>
      </c>
      <c r="U136" s="107" t="str">
        <f t="shared" si="353"/>
        <v>DESCARTADO</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183"/>
      <c r="F137" s="93"/>
      <c r="G137" s="185"/>
      <c r="H137"/>
      <c r="I137"/>
      <c r="J137"/>
      <c r="K137" s="66"/>
      <c r="L137" s="22"/>
      <c r="M137" s="22"/>
      <c r="N137" s="71"/>
      <c r="O137" s="27" t="str">
        <f t="shared" ref="O137" si="354">"6 POND"</f>
        <v>6 POND</v>
      </c>
      <c r="P137" s="107" t="str">
        <f>IF(IFERROR(VLOOKUP(P122,'Tabela de Apoio'!$D:$E,2,FALSE),1)=1,"",P138)</f>
        <v>DESCARTADO</v>
      </c>
      <c r="Q137" s="107" t="str">
        <f>IF(IFERROR(VLOOKUP(Q122,'Tabela de Apoio'!$D:$E,2,FALSE),1)=1,"",Q138)</f>
        <v/>
      </c>
      <c r="R137" s="107" t="str">
        <f>IF(IFERROR(VLOOKUP(R122,'Tabela de Apoio'!$D:$E,2,FALSE),1)=1,"",R138)</f>
        <v/>
      </c>
      <c r="S137" s="107" t="str">
        <f>IF(IFERROR(VLOOKUP(S122,'Tabela de Apoio'!$D:$E,2,FALSE),1)=1,"",S138)</f>
        <v>DESCARTADO</v>
      </c>
      <c r="T137" s="107">
        <f>IF(IFERROR(VLOOKUP(T122,'Tabela de Apoio'!$D:$E,2,FALSE),1)=1,"",T138)</f>
        <v>0.33772518864868667</v>
      </c>
      <c r="U137" s="107" t="str">
        <f>IF(IFERROR(VLOOKUP(U122,'Tabela de Apoio'!$D:$E,2,FALSE),1)=1,"",U138)</f>
        <v>DESCARTADO</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183"/>
      <c r="F138" s="93"/>
      <c r="G138" s="185"/>
      <c r="H138" s="134">
        <f t="shared" ref="H138" si="355">COUNT($P138:$XX138)</f>
        <v>2</v>
      </c>
      <c r="I138" s="132">
        <f t="shared" ref="I138" si="356">_xlfn.STDEV.P($P137:$XX138)/AVERAGE($P137:$XX138)</f>
        <v>0.10130397385321779</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DESCARTADO</v>
      </c>
      <c r="Q138" s="107" t="str">
        <f t="shared" si="359"/>
        <v>DESCARTADO</v>
      </c>
      <c r="R138" s="107">
        <f t="shared" si="359"/>
        <v>0.27</v>
      </c>
      <c r="S138" s="107" t="str">
        <f t="shared" si="359"/>
        <v>DESCARTADO</v>
      </c>
      <c r="T138" s="107">
        <f t="shared" si="359"/>
        <v>0.33772518864868667</v>
      </c>
      <c r="U138" s="107" t="str">
        <f t="shared" si="359"/>
        <v>DESCARTADO</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183"/>
      <c r="F139" s="136"/>
      <c r="G139" s="185"/>
      <c r="H139" s="188"/>
      <c r="I139" s="188"/>
      <c r="J139" s="189"/>
      <c r="K139" s="67"/>
      <c r="L139" s="1" t="s">
        <v>43</v>
      </c>
      <c r="M139" s="144">
        <f t="shared" ref="M139" si="360">IFERROR(ROUND(M120*M122,2),"")</f>
        <v>168.85</v>
      </c>
      <c r="O139" s="27" t="s">
        <v>363</v>
      </c>
      <c r="P139" s="107">
        <f t="shared" ref="P139:AI160" si="361">INDEX(P126:P138,MATCH(MAX($J126:$J138),$J126:$J138,0))</f>
        <v>0.17626066429516526</v>
      </c>
      <c r="Q139" s="107" t="str">
        <f t="shared" si="361"/>
        <v>DESCARTADO</v>
      </c>
      <c r="R139" s="107">
        <f t="shared" si="361"/>
        <v>0.27</v>
      </c>
      <c r="S139" s="107" t="str">
        <f t="shared" si="361"/>
        <v>DESCARTADO</v>
      </c>
      <c r="T139" s="107">
        <f t="shared" si="361"/>
        <v>0.33772518864868667</v>
      </c>
      <c r="U139" s="107">
        <f t="shared" si="361"/>
        <v>0.60935186168292566</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43" t="s">
        <v>16</v>
      </c>
      <c r="J141" s="6">
        <f>INDEX('BASE FORMAÇÃO'!K:K,B141+1)</f>
        <v>0</v>
      </c>
      <c r="K141" s="65"/>
      <c r="L141" s="190" t="s">
        <v>10</v>
      </c>
      <c r="M141" s="192">
        <f t="shared" ref="M141" si="364">IF(OR(ISBLANK($O$8),ISBLANK($O$7),ISBLANK($H$8),ISBLANK($O$6),ISBLANK($O$5),ISBLANK($H$5)),"",IFERROR(IF(VLOOKUP(L141,L147:M156,2,FALSE)&lt;1,ROUND(VLOOKUP(L141,L147:M156,2,FALSE),4),ROUND(VLOOKUP(L141,L147:M156,2,FALSE),2)),""))</f>
        <v>1958.38</v>
      </c>
      <c r="N141" s="69"/>
      <c r="O141" s="27" t="s">
        <v>17</v>
      </c>
      <c r="P141" s="113">
        <v>1500</v>
      </c>
      <c r="Q141" s="113">
        <v>1898.8</v>
      </c>
      <c r="R141" s="113">
        <v>2158.1064000000001</v>
      </c>
      <c r="S141" s="113">
        <v>11788.1</v>
      </c>
      <c r="T141" s="113">
        <v>4455.28</v>
      </c>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194">
        <f t="shared" ref="E142" si="366">D141</f>
        <v>7</v>
      </c>
      <c r="F142" s="92"/>
      <c r="G142" s="196" t="s">
        <v>1</v>
      </c>
      <c r="H142" s="199" t="s">
        <v>450</v>
      </c>
      <c r="I142" s="199"/>
      <c r="J142" s="200"/>
      <c r="K142" s="66"/>
      <c r="L142" s="191"/>
      <c r="M142" s="193"/>
      <c r="N142" s="70"/>
      <c r="O142" s="27" t="s">
        <v>13</v>
      </c>
      <c r="P142" s="122">
        <v>45736</v>
      </c>
      <c r="Q142" s="122">
        <v>45783</v>
      </c>
      <c r="R142" s="122">
        <v>45670</v>
      </c>
      <c r="S142" s="122">
        <v>45636</v>
      </c>
      <c r="T142" s="122">
        <v>45820</v>
      </c>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195"/>
      <c r="F143" s="93"/>
      <c r="G143" s="197"/>
      <c r="H143" s="201"/>
      <c r="I143" s="201"/>
      <c r="J143" s="202"/>
      <c r="K143" s="64"/>
      <c r="L143" s="130" t="s">
        <v>44</v>
      </c>
      <c r="M143" s="131">
        <v>12</v>
      </c>
      <c r="N143" s="71"/>
      <c r="O143" s="27" t="s">
        <v>380</v>
      </c>
      <c r="P143" s="114" t="s">
        <v>377</v>
      </c>
      <c r="Q143" s="114" t="s">
        <v>377</v>
      </c>
      <c r="R143" s="114" t="s">
        <v>12</v>
      </c>
      <c r="S143" s="114" t="s">
        <v>12</v>
      </c>
      <c r="T143" s="114" t="s">
        <v>377</v>
      </c>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198"/>
      <c r="H144" s="203"/>
      <c r="I144" s="203"/>
      <c r="J144" s="204"/>
      <c r="K144" s="64"/>
      <c r="L144" s="1" t="s">
        <v>2</v>
      </c>
      <c r="M144" s="6" t="s">
        <v>207</v>
      </c>
      <c r="N144" s="71"/>
      <c r="O144" s="27" t="s">
        <v>381</v>
      </c>
      <c r="P144" s="115" t="s">
        <v>435</v>
      </c>
      <c r="Q144" s="115" t="s">
        <v>436</v>
      </c>
      <c r="R144" s="115" t="s">
        <v>439</v>
      </c>
      <c r="S144" s="115" t="s">
        <v>441</v>
      </c>
      <c r="T144" s="115" t="s">
        <v>440</v>
      </c>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182">
        <f t="shared" ref="E145" si="370">C141</f>
        <v>1</v>
      </c>
      <c r="F145" s="93"/>
      <c r="G145" s="184" t="s">
        <v>304</v>
      </c>
      <c r="H145" s="186"/>
      <c r="I145" s="187"/>
      <c r="J145" s="187"/>
      <c r="K145" s="67"/>
      <c r="L145" s="28" t="s">
        <v>303</v>
      </c>
      <c r="M145" s="133">
        <f t="shared" ref="M145" si="371">IFERROR(INDEX(I147:I159,MATCH(MAX(J147:J159),J147:J159,0)),"")</f>
        <v>0.15057086704551853</v>
      </c>
      <c r="N145" s="71"/>
      <c r="O145" s="27" t="s">
        <v>18</v>
      </c>
      <c r="P145" s="106">
        <f>IF(P141="","",
IF(OR(P143="Orçamento",P142="",MAX('Tabela de Apoio'!$A:$A)&lt;=P142),
P141,
(INDEX('Tabela de Apoio'!$B:$B,MATCH('MAPA DE PREÇOS'!$O$8,'Tabela de Apoio'!$A:$A,1))/INDEX('Tabela de Apoio'!$B:$B,MATCH('MAPA DE PREÇOS'!P142,'Tabela de Apoio'!$A:$A,1)-1))*P141))</f>
        <v>1500</v>
      </c>
      <c r="Q145" s="106">
        <f>IF(Q141="","",
IF(OR(Q143="Orçamento",Q142="",MAX('Tabela de Apoio'!$A:$A)&lt;=Q142),
Q141,
(INDEX('Tabela de Apoio'!$B:$B,MATCH('MAPA DE PREÇOS'!$O$8,'Tabela de Apoio'!$A:$A,1))/INDEX('Tabela de Apoio'!$B:$B,MATCH('MAPA DE PREÇOS'!Q142,'Tabela de Apoio'!$A:$A,1)-1))*Q141))</f>
        <v>1898.8</v>
      </c>
      <c r="R145" s="106">
        <f>IF(R141="","",
IF(OR(R143="Orçamento",R142="",MAX('Tabela de Apoio'!$A:$A)&lt;=R142),
R141,
(INDEX('Tabela de Apoio'!$B:$B,MATCH('MAPA DE PREÇOS'!$O$8,'Tabela de Apoio'!$A:$A,1))/INDEX('Tabela de Apoio'!$B:$B,MATCH('MAPA DE PREÇOS'!R142,'Tabela de Apoio'!$A:$A,1)-1))*R141))</f>
        <v>2217.3620050621785</v>
      </c>
      <c r="S145" s="106">
        <f>IF(S141="","",
IF(OR(S143="Orçamento",S142="",MAX('Tabela de Apoio'!$A:$A)&lt;=S142),
S141,
(INDEX('Tabela de Apoio'!$B:$B,MATCH('MAPA DE PREÇOS'!$O$8,'Tabela de Apoio'!$A:$A,1))/INDEX('Tabela de Apoio'!$B:$B,MATCH('MAPA DE PREÇOS'!S142,'Tabela de Apoio'!$A:$A,1)-1))*S141))</f>
        <v>12174.746916448299</v>
      </c>
      <c r="T145" s="106">
        <f>IF(T141="","",
IF(OR(T143="Orçamento",T142="",MAX('Tabela de Apoio'!$A:$A)&lt;=T142),
T141,
(INDEX('Tabela de Apoio'!$B:$B,MATCH('MAPA DE PREÇOS'!$O$8,'Tabela de Apoio'!$A:$A,1))/INDEX('Tabela de Apoio'!$B:$B,MATCH('MAPA DE PREÇOS'!T142,'Tabela de Apoio'!$A:$A,1)-1))*T141))</f>
        <v>4455.28</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183"/>
      <c r="F146" s="93"/>
      <c r="G146" s="185"/>
      <c r="H146"/>
      <c r="I146"/>
      <c r="J146"/>
      <c r="N146" s="71"/>
      <c r="O146" s="27" t="s">
        <v>375</v>
      </c>
      <c r="P146" s="107" t="str">
        <f>IF(IFERROR(VLOOKUP(P143,'Tabela de Apoio'!$D:$E,2,FALSE),1)=1,"",P147)</f>
        <v/>
      </c>
      <c r="Q146" s="107" t="str">
        <f>IF(IFERROR(VLOOKUP(Q143,'Tabela de Apoio'!$D:$E,2,FALSE),1)=1,"",Q147)</f>
        <v/>
      </c>
      <c r="R146" s="107">
        <f>IF(IFERROR(VLOOKUP(R143,'Tabela de Apoio'!$D:$E,2,FALSE),1)=1,"",R147)</f>
        <v>2217.3620050621785</v>
      </c>
      <c r="S146" s="107" t="str">
        <f>IF(IFERROR(VLOOKUP(S143,'Tabela de Apoio'!$D:$E,2,FALSE),1)=1,"",S147)</f>
        <v>DESCARTADO</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183"/>
      <c r="F147" s="93"/>
      <c r="G147" s="185"/>
      <c r="H147" s="134">
        <f t="shared" ref="H147" si="375">COUNT($P147:$XX147)</f>
        <v>4</v>
      </c>
      <c r="I147" s="132">
        <f t="shared" ref="I147" si="376">_xlfn.STDEV.P($P146:$XX147)/AVERAGE($P146:$XX147)</f>
        <v>0.42029985919253499</v>
      </c>
      <c r="J147" s="7">
        <f>ROW()</f>
        <v>147</v>
      </c>
      <c r="K147" s="67"/>
      <c r="L147" s="29" t="s">
        <v>10</v>
      </c>
      <c r="M147" s="30">
        <f t="shared" ref="M147" si="377">IFERROR(
IF(COUNTA(P141:AI141)=COUNTIF(P143:XX143,"Orçamento"),MIN(M152,M149),
IF(M150&lt;&gt;"",M150,
IF(M151&lt;&gt;"",M151,
M149
))),"")</f>
        <v>1958.3810025310893</v>
      </c>
      <c r="N147" s="71"/>
      <c r="O147" s="27" t="s">
        <v>376</v>
      </c>
      <c r="P147" s="106">
        <f t="shared" ref="P147:AI147" si="378">IFERROR(IF(P145="",
            "",
            IF(COUNT($P145:$XX145)&lt;=4,
               P145,
               IF(OR(P145&gt;(QUARTILE($P145:$XX145,3)+(QUARTILE($P145:$XX145,3)-QUARTILE($P145:$XX145,1))),
                     P145&lt;(QUARTILE($P145:$XX145,1)-(QUARTILE($P145:$XX145,3)-QUARTILE($P145:$XX145,1)))
                  ),
               "DESCARTADO",P145)
             )
  ),P145)</f>
        <v>1500</v>
      </c>
      <c r="Q147" s="106">
        <f t="shared" si="378"/>
        <v>1898.8</v>
      </c>
      <c r="R147" s="106">
        <f t="shared" si="378"/>
        <v>2217.3620050621785</v>
      </c>
      <c r="S147" s="106" t="str">
        <f t="shared" si="378"/>
        <v>DESCARTADO</v>
      </c>
      <c r="T147" s="106">
        <f t="shared" si="378"/>
        <v>4455.28</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183"/>
      <c r="F148" s="93"/>
      <c r="G148" s="185"/>
      <c r="H148"/>
      <c r="I148"/>
      <c r="J148"/>
      <c r="K148" s="66"/>
      <c r="L148" s="29" t="s">
        <v>360</v>
      </c>
      <c r="M148" s="30">
        <f t="shared" ref="M148" si="381">AVERAGE($P147:$XX147)</f>
        <v>2517.8605012655444</v>
      </c>
      <c r="N148" s="71"/>
      <c r="O148" s="27" t="str">
        <f t="shared" ref="O148" si="382">"1 POND"</f>
        <v>1 POND</v>
      </c>
      <c r="P148" s="107" t="str">
        <f>IF(IFERROR(VLOOKUP(P143,'Tabela de Apoio'!$D:$E,2,FALSE),1)=1,"",P149)</f>
        <v/>
      </c>
      <c r="Q148" s="107" t="str">
        <f>IF(IFERROR(VLOOKUP(Q143,'Tabela de Apoio'!$D:$E,2,FALSE),1)=1,"",Q149)</f>
        <v/>
      </c>
      <c r="R148" s="107">
        <f>IF(IFERROR(VLOOKUP(R143,'Tabela de Apoio'!$D:$E,2,FALSE),1)=1,"",R149)</f>
        <v>2217.3620050621785</v>
      </c>
      <c r="S148" s="107" t="str">
        <f>IF(IFERROR(VLOOKUP(S143,'Tabela de Apoio'!$D:$E,2,FALSE),1)=1,"",S149)</f>
        <v>DESCARTADO</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183"/>
      <c r="F149" s="93"/>
      <c r="G149" s="185"/>
      <c r="H149" s="134">
        <f t="shared" ref="H149" si="383">COUNT($P149:$XX149)</f>
        <v>3</v>
      </c>
      <c r="I149" s="132">
        <f t="shared" ref="I149" si="384">_xlfn.STDEV.P($P148:$XX149)/AVERAGE($P148:$XX149)</f>
        <v>0.15057086704551853</v>
      </c>
      <c r="J149" s="7">
        <f t="shared" ref="J149" si="385">IF(AND(H149&gt;2,
OR(L141="MÉDIA SANEADA",L141="MEDIANA SANEADA",
AND(L141="PREÇO ESTIMADO",NOT(AND(P143="Orçamento",COUNTA(P141:XX141)=COUNTIF(P143:XX143,"Orçamento")))))),
ROW(),0)</f>
        <v>149</v>
      </c>
      <c r="K149" s="66"/>
      <c r="L149" s="29" t="s">
        <v>361</v>
      </c>
      <c r="M149" s="30">
        <f t="shared" ref="M149" si="386">MEDIAN($P147:$XX147)</f>
        <v>2058.0810025310893</v>
      </c>
      <c r="N149" s="71"/>
      <c r="O149" s="27" t="str">
        <f t="shared" ref="O149" si="387">"1 RODADA"</f>
        <v>1 RODADA</v>
      </c>
      <c r="P149" s="107">
        <f t="shared" ref="P149:AI149" si="388">IF(P147="","",IF((_xlfn.STDEV.P($P146:$XX147)/AVERAGE($P146:$XX147))&lt;=25%,P147,IF(OR(P147&gt;(AVERAGE($P146:$XX147)+_xlfn.STDEV.P($P146:$XX147)),P147&lt;(AVERAGE($P146:$XX147)-_xlfn.STDEV.P($P146:$XX147))),"DESCARTADO",P147)))</f>
        <v>1500</v>
      </c>
      <c r="Q149" s="107">
        <f t="shared" si="388"/>
        <v>1898.8</v>
      </c>
      <c r="R149" s="107">
        <f t="shared" si="388"/>
        <v>2217.3620050621785</v>
      </c>
      <c r="S149" s="107" t="str">
        <f t="shared" si="388"/>
        <v>DESCARTADO</v>
      </c>
      <c r="T149" s="107" t="str">
        <f t="shared" si="388"/>
        <v>DESCARTADO</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183"/>
      <c r="F150" s="93"/>
      <c r="G150" s="185"/>
      <c r="H150"/>
      <c r="I150"/>
      <c r="J150"/>
      <c r="L150" s="29" t="s">
        <v>38</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1958.3810025310893</v>
      </c>
      <c r="N150" s="71"/>
      <c r="O150" s="27" t="str">
        <f t="shared" ref="O150" si="390">"2 POND"</f>
        <v>2 POND</v>
      </c>
      <c r="P150" s="107" t="str">
        <f>IF(IFERROR(VLOOKUP(P143,'Tabela de Apoio'!$D:$E,2,FALSE),1)=1,"",P151)</f>
        <v/>
      </c>
      <c r="Q150" s="107" t="str">
        <f>IF(IFERROR(VLOOKUP(Q143,'Tabela de Apoio'!$D:$E,2,FALSE),1)=1,"",Q151)</f>
        <v/>
      </c>
      <c r="R150" s="107">
        <f>IF(IFERROR(VLOOKUP(R143,'Tabela de Apoio'!$D:$E,2,FALSE),1)=1,"",R151)</f>
        <v>2217.3620050621785</v>
      </c>
      <c r="S150" s="107" t="str">
        <f>IF(IFERROR(VLOOKUP(S143,'Tabela de Apoio'!$D:$E,2,FALSE),1)=1,"",S151)</f>
        <v>DESCARTADO</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183"/>
      <c r="F151" s="93"/>
      <c r="G151" s="185"/>
      <c r="H151" s="134">
        <f t="shared" ref="H151" si="391">COUNT($P151:$XX151)</f>
        <v>3</v>
      </c>
      <c r="I151" s="132">
        <f t="shared" ref="I151" si="392">_xlfn.STDEV.P($P150:$XX151)/AVERAGE($P150:$XX151)</f>
        <v>0.15057086704551853</v>
      </c>
      <c r="J151" s="7">
        <f t="shared" ref="J151" si="393">IF(AND(H151&gt;2,
OR(L141="MÉDIA SANEADA",L141="MEDIANA SANEADA",
AND(L141="PREÇO ESTIMADO",NOT(AND(P143="Orçamento",COUNTA(P141:XX141)=COUNTIF(P143:XX143,"Orçamento")))))),
ROW(),0)</f>
        <v>151</v>
      </c>
      <c r="K151" s="66"/>
      <c r="L151" s="29" t="s">
        <v>362</v>
      </c>
      <c r="M151" s="30">
        <f t="shared" ref="M151" si="394" xml:space="preserve">
IF(H149&gt;2,MEDIAN(P148:XX149),
IF(H151&gt;2,MEDIAN(P150:XX151),
IF(H153&gt;2,MEDIAN(P152:XX153),
IF(H155&gt;2,MEDIAN(P154:XX155),
IF(H157&gt;2,MEDIAN(P156:XX157),
IF(H159&gt;2,MEDIAN(P158:XX159),
MEDIAN(P146:XX147)))))))</f>
        <v>2058.0810025310893</v>
      </c>
      <c r="N151" s="71"/>
      <c r="O151" s="27" t="str">
        <f t="shared" ref="O151" si="395">"2 RODADA"</f>
        <v>2 RODADA</v>
      </c>
      <c r="P151" s="107">
        <f t="shared" ref="P151:AI151" si="396">IF(P149="","",IF((_xlfn.STDEV.P($P148:$XX149)/AVERAGE($P148:$XX149))&lt;=25%,P149,IF(OR(P149&gt;(AVERAGE($P148:$XX149)+_xlfn.STDEV.P($P148:$XX149)),P149&lt;(AVERAGE($P148:$XX149)-_xlfn.STDEV.P($P148:$XX149))),"DESCARTADO",P149)))</f>
        <v>1500</v>
      </c>
      <c r="Q151" s="107">
        <f t="shared" si="396"/>
        <v>1898.8</v>
      </c>
      <c r="R151" s="107">
        <f t="shared" si="396"/>
        <v>2217.3620050621785</v>
      </c>
      <c r="S151" s="107" t="str">
        <f t="shared" si="396"/>
        <v>DESCARTADO</v>
      </c>
      <c r="T151" s="107" t="str">
        <f t="shared" si="396"/>
        <v>DESCARTADO</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183"/>
      <c r="F152" s="93"/>
      <c r="G152" s="185"/>
      <c r="H152"/>
      <c r="I152"/>
      <c r="J152"/>
      <c r="K152" s="66"/>
      <c r="L152" s="29" t="s">
        <v>359</v>
      </c>
      <c r="M152" s="30">
        <f t="shared" ref="M152" si="397">HARMEAN($P146:$XX147)</f>
        <v>2155.4134459270394</v>
      </c>
      <c r="N152" s="71"/>
      <c r="O152" s="27" t="str">
        <f t="shared" ref="O152" si="398">"3 POND"</f>
        <v>3 POND</v>
      </c>
      <c r="P152" s="107" t="str">
        <f>IF(IFERROR(VLOOKUP(P143,'Tabela de Apoio'!$D:$E,2,FALSE),1)=1,"",P153)</f>
        <v/>
      </c>
      <c r="Q152" s="107" t="str">
        <f>IF(IFERROR(VLOOKUP(Q143,'Tabela de Apoio'!$D:$E,2,FALSE),1)=1,"",Q153)</f>
        <v/>
      </c>
      <c r="R152" s="107">
        <f>IF(IFERROR(VLOOKUP(R143,'Tabela de Apoio'!$D:$E,2,FALSE),1)=1,"",R153)</f>
        <v>2217.3620050621785</v>
      </c>
      <c r="S152" s="107" t="str">
        <f>IF(IFERROR(VLOOKUP(S143,'Tabela de Apoio'!$D:$E,2,FALSE),1)=1,"",S153)</f>
        <v>DESCARTADO</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183"/>
      <c r="F153" s="93"/>
      <c r="G153" s="185"/>
      <c r="H153" s="134">
        <f t="shared" ref="H153" si="399">COUNT($P153:$XX153)</f>
        <v>3</v>
      </c>
      <c r="I153" s="132">
        <f t="shared" ref="I153" si="400">_xlfn.STDEV.P($P152:$XX153)/AVERAGE($P152:$XX153)</f>
        <v>0.15057086704551853</v>
      </c>
      <c r="J153" s="7">
        <f t="shared" ref="J153" si="401">IF(AND(H153&gt;2,
OR(L141="MÉDIA SANEADA",L141="MEDIANA SANEADA",
AND(L141="PREÇO ESTIMADO",NOT(AND(P143="Orçamento",COUNTA(P141:XX141)=COUNTIF(P143:XX143,"Orçamento")))))),
ROW(),0)</f>
        <v>153</v>
      </c>
      <c r="K153" s="66"/>
      <c r="L153" s="29" t="s">
        <v>41</v>
      </c>
      <c r="M153" s="30">
        <f t="shared" ref="M153" si="402">IFERROR(_xlfn.QUARTILE.EXC($P147:$XX147,1),"")</f>
        <v>1599.7</v>
      </c>
      <c r="N153" s="71"/>
      <c r="O153" s="27" t="str">
        <f t="shared" ref="O153" si="403">"3 RODADA"</f>
        <v>3 RODADA</v>
      </c>
      <c r="P153" s="107">
        <f t="shared" ref="P153:AI153" si="404">IF(P151="","",IF((_xlfn.STDEV.P($P150:$XX151)/AVERAGE($P150:$XX151))&lt;=25%,P151,IF(OR(P151&gt;(AVERAGE($P150:$XX151)+_xlfn.STDEV.P($P150:$XX151)),P151&lt;(AVERAGE($P150:$XX151)-_xlfn.STDEV.P($P150:$XX151))),"DESCARTADO",P151)))</f>
        <v>1500</v>
      </c>
      <c r="Q153" s="107">
        <f t="shared" si="404"/>
        <v>1898.8</v>
      </c>
      <c r="R153" s="107">
        <f t="shared" si="404"/>
        <v>2217.3620050621785</v>
      </c>
      <c r="S153" s="107" t="str">
        <f t="shared" si="404"/>
        <v>DESCARTADO</v>
      </c>
      <c r="T153" s="107" t="str">
        <f t="shared" si="404"/>
        <v>DESCARTADO</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183"/>
      <c r="F154" s="93"/>
      <c r="G154" s="185"/>
      <c r="H154"/>
      <c r="I154"/>
      <c r="J154"/>
      <c r="K154" s="66"/>
      <c r="L154" s="29" t="s">
        <v>39</v>
      </c>
      <c r="M154" s="30">
        <f t="shared" ref="M154" si="405">IFERROR(_xlfn.QUARTILE.EXC($P147:$XX147,3),"")</f>
        <v>3895.8005012655444</v>
      </c>
      <c r="N154" s="71"/>
      <c r="O154" s="27" t="str">
        <f t="shared" ref="O154" si="406">"4 POND"</f>
        <v>4 POND</v>
      </c>
      <c r="P154" s="107" t="str">
        <f>IF(IFERROR(VLOOKUP(P143,'Tabela de Apoio'!$D:$E,2,FALSE),1)=1,"",P155)</f>
        <v/>
      </c>
      <c r="Q154" s="107" t="str">
        <f>IF(IFERROR(VLOOKUP(Q143,'Tabela de Apoio'!$D:$E,2,FALSE),1)=1,"",Q155)</f>
        <v/>
      </c>
      <c r="R154" s="107">
        <f>IF(IFERROR(VLOOKUP(R143,'Tabela de Apoio'!$D:$E,2,FALSE),1)=1,"",R155)</f>
        <v>2217.3620050621785</v>
      </c>
      <c r="S154" s="107" t="str">
        <f>IF(IFERROR(VLOOKUP(S143,'Tabela de Apoio'!$D:$E,2,FALSE),1)=1,"",S155)</f>
        <v>DESCARTADO</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183"/>
      <c r="F155" s="93"/>
      <c r="G155" s="185"/>
      <c r="H155" s="134">
        <f t="shared" ref="H155" si="407">COUNT($P155:$XX155)</f>
        <v>3</v>
      </c>
      <c r="I155" s="132">
        <f t="shared" ref="I155" si="408">_xlfn.STDEV.P($P154:$XX155)/AVERAGE($P154:$XX155)</f>
        <v>0.15057086704551853</v>
      </c>
      <c r="J155" s="7">
        <f t="shared" ref="J155" si="409">IF(AND(H155&gt;2,
OR(L141="MÉDIA SANEADA",L141="MEDIANA SANEADA",
AND(L141="PREÇO ESTIMADO",NOT(AND(P143="Orçamento",COUNTA(P141:XX141)=COUNTIF(P143:XX143,"Orçamento")))))),
ROW(),0)</f>
        <v>155</v>
      </c>
      <c r="K155" s="66"/>
      <c r="L155" s="29" t="s">
        <v>42</v>
      </c>
      <c r="M155" s="30">
        <f t="shared" ref="M155" si="410">MIN($P147:$XX147)</f>
        <v>1500</v>
      </c>
      <c r="N155" s="71"/>
      <c r="O155" s="27" t="str">
        <f t="shared" ref="O155" si="411">"4 RODADA"</f>
        <v>4 RODADA</v>
      </c>
      <c r="P155" s="107">
        <f t="shared" ref="P155:AI155" si="412">IF(P153="","",IF((_xlfn.STDEV.P($P152:$XX153)/AVERAGE($P152:$XX153))&lt;=25%,P153,IF(OR(P153&gt;(AVERAGE($P152:$XX153)+_xlfn.STDEV.P($P152:$XX153)),P153&lt;(AVERAGE($P152:$XX153)-_xlfn.STDEV.P($P152:$XX153))),"DESCARTADO",P153)))</f>
        <v>1500</v>
      </c>
      <c r="Q155" s="107">
        <f t="shared" si="412"/>
        <v>1898.8</v>
      </c>
      <c r="R155" s="107">
        <f t="shared" si="412"/>
        <v>2217.3620050621785</v>
      </c>
      <c r="S155" s="107" t="str">
        <f t="shared" si="412"/>
        <v>DESCARTADO</v>
      </c>
      <c r="T155" s="107" t="str">
        <f t="shared" si="412"/>
        <v>DESCARTADO</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183"/>
      <c r="F156" s="93"/>
      <c r="G156" s="185"/>
      <c r="H156"/>
      <c r="I156"/>
      <c r="J156"/>
      <c r="K156" s="66"/>
      <c r="L156" s="29" t="s">
        <v>40</v>
      </c>
      <c r="M156" s="30">
        <f t="shared" ref="M156" si="413">MAX($P147:$XX147)</f>
        <v>4455.28</v>
      </c>
      <c r="N156" s="71"/>
      <c r="O156" s="27" t="str">
        <f t="shared" ref="O156" si="414">"5 POND"</f>
        <v>5 POND</v>
      </c>
      <c r="P156" s="107" t="str">
        <f>IF(IFERROR(VLOOKUP(P143,'Tabela de Apoio'!$D:$E,2,FALSE),1)=1,"",P157)</f>
        <v/>
      </c>
      <c r="Q156" s="107" t="str">
        <f>IF(IFERROR(VLOOKUP(Q143,'Tabela de Apoio'!$D:$E,2,FALSE),1)=1,"",Q157)</f>
        <v/>
      </c>
      <c r="R156" s="107">
        <f>IF(IFERROR(VLOOKUP(R143,'Tabela de Apoio'!$D:$E,2,FALSE),1)=1,"",R157)</f>
        <v>2217.3620050621785</v>
      </c>
      <c r="S156" s="107" t="str">
        <f>IF(IFERROR(VLOOKUP(S143,'Tabela de Apoio'!$D:$E,2,FALSE),1)=1,"",S157)</f>
        <v>DESCARTADO</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183"/>
      <c r="F157" s="93"/>
      <c r="G157" s="185"/>
      <c r="H157" s="134">
        <f t="shared" ref="H157" si="415">COUNT($P157:$XX157)</f>
        <v>3</v>
      </c>
      <c r="I157" s="132">
        <f t="shared" ref="I157" si="416">_xlfn.STDEV.P($P156:$XX157)/AVERAGE($P156:$XX157)</f>
        <v>0.15057086704551853</v>
      </c>
      <c r="J157" s="7">
        <f t="shared" ref="J157" si="417">IF(AND(H157&gt;2,
OR(L141="MÉDIA SANEADA",L141="MEDIANA SANEADA",
AND(L141="PREÇO ESTIMADO",NOT(AND(P143="Orçamento",COUNTA(P141:XX141)=COUNTIF(P143:XX143,"Orçamento")))))),
ROW(),0)</f>
        <v>157</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1500</v>
      </c>
      <c r="Q157" s="107">
        <f t="shared" si="419"/>
        <v>1898.8</v>
      </c>
      <c r="R157" s="107">
        <f t="shared" si="419"/>
        <v>2217.3620050621785</v>
      </c>
      <c r="S157" s="107" t="str">
        <f t="shared" si="419"/>
        <v>DESCARTADO</v>
      </c>
      <c r="T157" s="107" t="str">
        <f t="shared" si="419"/>
        <v>DESCARTADO</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183"/>
      <c r="F158" s="93"/>
      <c r="G158" s="185"/>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f>IF(IFERROR(VLOOKUP(R143,'Tabela de Apoio'!$D:$E,2,FALSE),1)=1,"",R159)</f>
        <v>2217.3620050621785</v>
      </c>
      <c r="S158" s="107" t="str">
        <f>IF(IFERROR(VLOOKUP(S143,'Tabela de Apoio'!$D:$E,2,FALSE),1)=1,"",S159)</f>
        <v>DESCARTADO</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183"/>
      <c r="F159" s="93"/>
      <c r="G159" s="185"/>
      <c r="H159" s="134">
        <f t="shared" ref="H159" si="421">COUNT($P159:$XX159)</f>
        <v>3</v>
      </c>
      <c r="I159" s="132">
        <f t="shared" ref="I159" si="422">_xlfn.STDEV.P($P158:$XX159)/AVERAGE($P158:$XX159)</f>
        <v>0.15057086704551853</v>
      </c>
      <c r="J159" s="7">
        <f t="shared" ref="J159" si="423">IF(AND(H159&gt;2,
OR(L141="MÉDIA SANEADA",L141="MEDIANA SANEADA",
AND(L141="PREÇO ESTIMADO",NOT(AND(P143="Orçamento",COUNTA(P141:XX141)=COUNTIF(P143:XX143,"Orçamento")))))),
ROW(),0)</f>
        <v>159</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1500</v>
      </c>
      <c r="Q159" s="107">
        <f t="shared" si="425"/>
        <v>1898.8</v>
      </c>
      <c r="R159" s="107">
        <f t="shared" si="425"/>
        <v>2217.3620050621785</v>
      </c>
      <c r="S159" s="107" t="str">
        <f t="shared" si="425"/>
        <v>DESCARTADO</v>
      </c>
      <c r="T159" s="107" t="str">
        <f t="shared" si="425"/>
        <v>DESCARTADO</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183"/>
      <c r="F160" s="136"/>
      <c r="G160" s="185"/>
      <c r="H160" s="188"/>
      <c r="I160" s="188"/>
      <c r="J160" s="189"/>
      <c r="K160" s="67"/>
      <c r="L160" s="1" t="s">
        <v>43</v>
      </c>
      <c r="M160" s="144">
        <f t="shared" ref="M160" si="426">IFERROR(ROUND(M141*M143,2),"")</f>
        <v>23500.560000000001</v>
      </c>
      <c r="O160" s="27" t="s">
        <v>363</v>
      </c>
      <c r="P160" s="107">
        <f t="shared" ref="P160:R160" si="427">INDEX(P147:P159,MATCH(MAX($J147:$J159),$J147:$J159,0))</f>
        <v>1500</v>
      </c>
      <c r="Q160" s="107">
        <f t="shared" si="427"/>
        <v>1898.8</v>
      </c>
      <c r="R160" s="107">
        <f t="shared" si="427"/>
        <v>2217.3620050621785</v>
      </c>
      <c r="S160" s="107" t="str">
        <f t="shared" si="361"/>
        <v>DESCARTADO</v>
      </c>
      <c r="T160" s="107" t="str">
        <f t="shared" si="361"/>
        <v>DESCARTADO</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90" t="s">
        <v>10</v>
      </c>
      <c r="M162" s="192"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94">
        <f t="shared" ref="E163" si="432">D162</f>
        <v>1</v>
      </c>
      <c r="F163" s="92"/>
      <c r="G163" s="196" t="s">
        <v>1</v>
      </c>
      <c r="H163" s="199" t="e">
        <f>INDEX('BASE FORMAÇÃO'!C:C,B162+1)</f>
        <v>#VALUE!</v>
      </c>
      <c r="I163" s="199"/>
      <c r="J163" s="200"/>
      <c r="K163" s="66"/>
      <c r="L163" s="191"/>
      <c r="M163" s="193"/>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95"/>
      <c r="F164" s="93"/>
      <c r="G164" s="197"/>
      <c r="H164" s="201"/>
      <c r="I164" s="201"/>
      <c r="J164" s="202"/>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8"/>
      <c r="H165" s="203"/>
      <c r="I165" s="203"/>
      <c r="J165" s="204"/>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82" t="e">
        <f t="shared" ref="E166" si="436">C162</f>
        <v>#VALUE!</v>
      </c>
      <c r="F166" s="93"/>
      <c r="G166" s="184" t="s">
        <v>304</v>
      </c>
      <c r="H166" s="186"/>
      <c r="I166" s="187"/>
      <c r="J166" s="187"/>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83"/>
      <c r="F167" s="93"/>
      <c r="G167" s="185"/>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83"/>
      <c r="F168" s="93"/>
      <c r="G168" s="185"/>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83"/>
      <c r="F169" s="93"/>
      <c r="G169" s="185"/>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83"/>
      <c r="F170" s="93"/>
      <c r="G170" s="185"/>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83"/>
      <c r="F171" s="93"/>
      <c r="G171" s="185"/>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83"/>
      <c r="F172" s="93"/>
      <c r="G172" s="185"/>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83"/>
      <c r="F173" s="93"/>
      <c r="G173" s="185"/>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83"/>
      <c r="F174" s="93"/>
      <c r="G174" s="185"/>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83"/>
      <c r="F175" s="93"/>
      <c r="G175" s="185"/>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83"/>
      <c r="F176" s="93"/>
      <c r="G176" s="185"/>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83"/>
      <c r="F177" s="93"/>
      <c r="G177" s="185"/>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83"/>
      <c r="F178" s="93"/>
      <c r="G178" s="185"/>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83"/>
      <c r="F179" s="93"/>
      <c r="G179" s="185"/>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83"/>
      <c r="F180" s="93"/>
      <c r="G180" s="185"/>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83"/>
      <c r="F181" s="136"/>
      <c r="G181" s="185"/>
      <c r="H181" s="188"/>
      <c r="I181" s="188"/>
      <c r="J181" s="189"/>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90" t="s">
        <v>10</v>
      </c>
      <c r="M183" s="192"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94">
        <f t="shared" ref="E184" si="498">D183</f>
        <v>1</v>
      </c>
      <c r="F184" s="92"/>
      <c r="G184" s="196" t="s">
        <v>1</v>
      </c>
      <c r="H184" s="199" t="e">
        <f>INDEX('BASE FORMAÇÃO'!C:C,B183+1)</f>
        <v>#VALUE!</v>
      </c>
      <c r="I184" s="199"/>
      <c r="J184" s="200"/>
      <c r="K184" s="66"/>
      <c r="L184" s="191"/>
      <c r="M184" s="193"/>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95"/>
      <c r="F185" s="93"/>
      <c r="G185" s="197"/>
      <c r="H185" s="201"/>
      <c r="I185" s="201"/>
      <c r="J185" s="202"/>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8"/>
      <c r="H186" s="203"/>
      <c r="I186" s="203"/>
      <c r="J186" s="204"/>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82" t="e">
        <f t="shared" ref="E187" si="502">C183</f>
        <v>#VALUE!</v>
      </c>
      <c r="F187" s="93"/>
      <c r="G187" s="184" t="s">
        <v>304</v>
      </c>
      <c r="H187" s="186"/>
      <c r="I187" s="187"/>
      <c r="J187" s="187"/>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83"/>
      <c r="F188" s="93"/>
      <c r="G188" s="185"/>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83"/>
      <c r="F189" s="93"/>
      <c r="G189" s="185"/>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83"/>
      <c r="F190" s="93"/>
      <c r="G190" s="185"/>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83"/>
      <c r="F191" s="93"/>
      <c r="G191" s="185"/>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83"/>
      <c r="F192" s="93"/>
      <c r="G192" s="185"/>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83"/>
      <c r="F193" s="93"/>
      <c r="G193" s="185"/>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83"/>
      <c r="F194" s="93"/>
      <c r="G194" s="185"/>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83"/>
      <c r="F195" s="93"/>
      <c r="G195" s="185"/>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83"/>
      <c r="F196" s="93"/>
      <c r="G196" s="185"/>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83"/>
      <c r="F197" s="93"/>
      <c r="G197" s="185"/>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83"/>
      <c r="F198" s="93"/>
      <c r="G198" s="185"/>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83"/>
      <c r="F199" s="93"/>
      <c r="G199" s="185"/>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83"/>
      <c r="F200" s="93"/>
      <c r="G200" s="185"/>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83"/>
      <c r="F201" s="93"/>
      <c r="G201" s="185"/>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83"/>
      <c r="F202" s="136"/>
      <c r="G202" s="185"/>
      <c r="H202" s="188"/>
      <c r="I202" s="188"/>
      <c r="J202" s="189"/>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90" t="s">
        <v>10</v>
      </c>
      <c r="M204" s="192"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94">
        <f t="shared" ref="E205" si="564">D204</f>
        <v>1</v>
      </c>
      <c r="F205" s="92"/>
      <c r="G205" s="196" t="s">
        <v>1</v>
      </c>
      <c r="H205" s="199" t="e">
        <f>INDEX('BASE FORMAÇÃO'!C:C,B204+1)</f>
        <v>#VALUE!</v>
      </c>
      <c r="I205" s="199"/>
      <c r="J205" s="200"/>
      <c r="K205" s="66"/>
      <c r="L205" s="191"/>
      <c r="M205" s="193"/>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95"/>
      <c r="F206" s="93"/>
      <c r="G206" s="197"/>
      <c r="H206" s="201"/>
      <c r="I206" s="201"/>
      <c r="J206" s="202"/>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8"/>
      <c r="H207" s="203"/>
      <c r="I207" s="203"/>
      <c r="J207" s="204"/>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82" t="e">
        <f t="shared" ref="E208" si="568">C204</f>
        <v>#VALUE!</v>
      </c>
      <c r="F208" s="93"/>
      <c r="G208" s="184" t="s">
        <v>304</v>
      </c>
      <c r="H208" s="186"/>
      <c r="I208" s="187"/>
      <c r="J208" s="187"/>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83"/>
      <c r="F209" s="93"/>
      <c r="G209" s="185"/>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83"/>
      <c r="F210" s="93"/>
      <c r="G210" s="185"/>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83"/>
      <c r="F211" s="93"/>
      <c r="G211" s="185"/>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83"/>
      <c r="F212" s="93"/>
      <c r="G212" s="185"/>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83"/>
      <c r="F213" s="93"/>
      <c r="G213" s="185"/>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83"/>
      <c r="F214" s="93"/>
      <c r="G214" s="185"/>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83"/>
      <c r="F215" s="93"/>
      <c r="G215" s="185"/>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83"/>
      <c r="F216" s="93"/>
      <c r="G216" s="185"/>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83"/>
      <c r="F217" s="93"/>
      <c r="G217" s="185"/>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83"/>
      <c r="F218" s="93"/>
      <c r="G218" s="185"/>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83"/>
      <c r="F219" s="93"/>
      <c r="G219" s="185"/>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83"/>
      <c r="F220" s="93"/>
      <c r="G220" s="185"/>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83"/>
      <c r="F221" s="93"/>
      <c r="G221" s="185"/>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83"/>
      <c r="F222" s="93"/>
      <c r="G222" s="185"/>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83"/>
      <c r="F223" s="136"/>
      <c r="G223" s="185"/>
      <c r="H223" s="188"/>
      <c r="I223" s="188"/>
      <c r="J223" s="189"/>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90" t="s">
        <v>10</v>
      </c>
      <c r="M225" s="192"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94">
        <f t="shared" ref="E226" si="630">D225</f>
        <v>1</v>
      </c>
      <c r="F226" s="92"/>
      <c r="G226" s="196" t="s">
        <v>1</v>
      </c>
      <c r="H226" s="199" t="e">
        <f>INDEX('BASE FORMAÇÃO'!C:C,B225+1)</f>
        <v>#VALUE!</v>
      </c>
      <c r="I226" s="199"/>
      <c r="J226" s="200"/>
      <c r="K226" s="66"/>
      <c r="L226" s="191"/>
      <c r="M226" s="193"/>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95"/>
      <c r="F227" s="93"/>
      <c r="G227" s="197"/>
      <c r="H227" s="201"/>
      <c r="I227" s="201"/>
      <c r="J227" s="202"/>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8"/>
      <c r="H228" s="203"/>
      <c r="I228" s="203"/>
      <c r="J228" s="204"/>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82" t="e">
        <f t="shared" ref="E229" si="634">C225</f>
        <v>#VALUE!</v>
      </c>
      <c r="F229" s="93"/>
      <c r="G229" s="184" t="s">
        <v>304</v>
      </c>
      <c r="H229" s="186"/>
      <c r="I229" s="187"/>
      <c r="J229" s="187"/>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83"/>
      <c r="F230" s="93"/>
      <c r="G230" s="185"/>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83"/>
      <c r="F231" s="93"/>
      <c r="G231" s="185"/>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83"/>
      <c r="F232" s="93"/>
      <c r="G232" s="185"/>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83"/>
      <c r="F233" s="93"/>
      <c r="G233" s="185"/>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83"/>
      <c r="F234" s="93"/>
      <c r="G234" s="185"/>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83"/>
      <c r="F235" s="93"/>
      <c r="G235" s="185"/>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83"/>
      <c r="F236" s="93"/>
      <c r="G236" s="185"/>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83"/>
      <c r="F237" s="93"/>
      <c r="G237" s="185"/>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83"/>
      <c r="F238" s="93"/>
      <c r="G238" s="185"/>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83"/>
      <c r="F239" s="93"/>
      <c r="G239" s="185"/>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83"/>
      <c r="F240" s="93"/>
      <c r="G240" s="185"/>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83"/>
      <c r="F241" s="93"/>
      <c r="G241" s="185"/>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83"/>
      <c r="F242" s="93"/>
      <c r="G242" s="185"/>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83"/>
      <c r="F243" s="93"/>
      <c r="G243" s="185"/>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83"/>
      <c r="F244" s="136"/>
      <c r="G244" s="185"/>
      <c r="H244" s="188"/>
      <c r="I244" s="188"/>
      <c r="J244" s="189"/>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90" t="s">
        <v>10</v>
      </c>
      <c r="M246" s="192"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94">
        <f t="shared" ref="E247" si="696">D246</f>
        <v>1</v>
      </c>
      <c r="F247" s="92"/>
      <c r="G247" s="196" t="s">
        <v>1</v>
      </c>
      <c r="H247" s="199" t="e">
        <f>INDEX('BASE FORMAÇÃO'!C:C,B246+1)</f>
        <v>#VALUE!</v>
      </c>
      <c r="I247" s="199"/>
      <c r="J247" s="200"/>
      <c r="K247" s="66"/>
      <c r="L247" s="191"/>
      <c r="M247" s="193"/>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95"/>
      <c r="F248" s="93"/>
      <c r="G248" s="197"/>
      <c r="H248" s="201"/>
      <c r="I248" s="201"/>
      <c r="J248" s="202"/>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8"/>
      <c r="H249" s="203"/>
      <c r="I249" s="203"/>
      <c r="J249" s="204"/>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82" t="e">
        <f t="shared" ref="E250" si="700">C246</f>
        <v>#VALUE!</v>
      </c>
      <c r="F250" s="93"/>
      <c r="G250" s="184" t="s">
        <v>304</v>
      </c>
      <c r="H250" s="186"/>
      <c r="I250" s="187"/>
      <c r="J250" s="187"/>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83"/>
      <c r="F251" s="93"/>
      <c r="G251" s="185"/>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83"/>
      <c r="F252" s="93"/>
      <c r="G252" s="185"/>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83"/>
      <c r="F253" s="93"/>
      <c r="G253" s="185"/>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83"/>
      <c r="F254" s="93"/>
      <c r="G254" s="185"/>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83"/>
      <c r="F255" s="93"/>
      <c r="G255" s="185"/>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83"/>
      <c r="F256" s="93"/>
      <c r="G256" s="185"/>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83"/>
      <c r="F257" s="93"/>
      <c r="G257" s="185"/>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83"/>
      <c r="F258" s="93"/>
      <c r="G258" s="185"/>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83"/>
      <c r="F259" s="93"/>
      <c r="G259" s="185"/>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83"/>
      <c r="F260" s="93"/>
      <c r="G260" s="185"/>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83"/>
      <c r="F261" s="93"/>
      <c r="G261" s="185"/>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83"/>
      <c r="F262" s="93"/>
      <c r="G262" s="185"/>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83"/>
      <c r="F263" s="93"/>
      <c r="G263" s="185"/>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83"/>
      <c r="F264" s="93"/>
      <c r="G264" s="185"/>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83"/>
      <c r="F265" s="136"/>
      <c r="G265" s="185"/>
      <c r="H265" s="188"/>
      <c r="I265" s="188"/>
      <c r="J265" s="189"/>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90" t="s">
        <v>10</v>
      </c>
      <c r="M267" s="192"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94">
        <f t="shared" ref="E268" si="762">D267</f>
        <v>1</v>
      </c>
      <c r="F268" s="92"/>
      <c r="G268" s="196" t="s">
        <v>1</v>
      </c>
      <c r="H268" s="199" t="e">
        <f>INDEX('BASE FORMAÇÃO'!C:C,B267+1)</f>
        <v>#VALUE!</v>
      </c>
      <c r="I268" s="199"/>
      <c r="J268" s="200"/>
      <c r="K268" s="66"/>
      <c r="L268" s="191"/>
      <c r="M268" s="193"/>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95"/>
      <c r="F269" s="93"/>
      <c r="G269" s="197"/>
      <c r="H269" s="201"/>
      <c r="I269" s="201"/>
      <c r="J269" s="202"/>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8"/>
      <c r="H270" s="203"/>
      <c r="I270" s="203"/>
      <c r="J270" s="204"/>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82" t="e">
        <f t="shared" ref="E271" si="766">C267</f>
        <v>#VALUE!</v>
      </c>
      <c r="F271" s="93"/>
      <c r="G271" s="184" t="s">
        <v>304</v>
      </c>
      <c r="H271" s="186"/>
      <c r="I271" s="187"/>
      <c r="J271" s="187"/>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83"/>
      <c r="F272" s="93"/>
      <c r="G272" s="185"/>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83"/>
      <c r="F273" s="93"/>
      <c r="G273" s="185"/>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83"/>
      <c r="F274" s="93"/>
      <c r="G274" s="185"/>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83"/>
      <c r="F275" s="93"/>
      <c r="G275" s="185"/>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83"/>
      <c r="F276" s="93"/>
      <c r="G276" s="185"/>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83"/>
      <c r="F277" s="93"/>
      <c r="G277" s="185"/>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83"/>
      <c r="F278" s="93"/>
      <c r="G278" s="185"/>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83"/>
      <c r="F279" s="93"/>
      <c r="G279" s="185"/>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83"/>
      <c r="F280" s="93"/>
      <c r="G280" s="185"/>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83"/>
      <c r="F281" s="93"/>
      <c r="G281" s="185"/>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83"/>
      <c r="F282" s="93"/>
      <c r="G282" s="185"/>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83"/>
      <c r="F283" s="93"/>
      <c r="G283" s="185"/>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83"/>
      <c r="F284" s="93"/>
      <c r="G284" s="185"/>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83"/>
      <c r="F285" s="93"/>
      <c r="G285" s="185"/>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83"/>
      <c r="F286" s="136"/>
      <c r="G286" s="185"/>
      <c r="H286" s="188"/>
      <c r="I286" s="188"/>
      <c r="J286" s="189"/>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90" t="s">
        <v>10</v>
      </c>
      <c r="M288" s="192"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94">
        <f t="shared" ref="E289" si="828">D288</f>
        <v>1</v>
      </c>
      <c r="F289" s="92"/>
      <c r="G289" s="196" t="s">
        <v>1</v>
      </c>
      <c r="H289" s="199" t="e">
        <f>INDEX('BASE FORMAÇÃO'!C:C,B288+1)</f>
        <v>#VALUE!</v>
      </c>
      <c r="I289" s="199"/>
      <c r="J289" s="200"/>
      <c r="K289" s="66"/>
      <c r="L289" s="191"/>
      <c r="M289" s="193"/>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95"/>
      <c r="F290" s="93"/>
      <c r="G290" s="197"/>
      <c r="H290" s="201"/>
      <c r="I290" s="201"/>
      <c r="J290" s="202"/>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8"/>
      <c r="H291" s="203"/>
      <c r="I291" s="203"/>
      <c r="J291" s="204"/>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82" t="e">
        <f t="shared" ref="E292" si="832">C288</f>
        <v>#VALUE!</v>
      </c>
      <c r="F292" s="93"/>
      <c r="G292" s="184" t="s">
        <v>304</v>
      </c>
      <c r="H292" s="186"/>
      <c r="I292" s="187"/>
      <c r="J292" s="187"/>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83"/>
      <c r="F293" s="93"/>
      <c r="G293" s="185"/>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83"/>
      <c r="F294" s="93"/>
      <c r="G294" s="185"/>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83"/>
      <c r="F295" s="93"/>
      <c r="G295" s="185"/>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83"/>
      <c r="F296" s="93"/>
      <c r="G296" s="185"/>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83"/>
      <c r="F297" s="93"/>
      <c r="G297" s="185"/>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83"/>
      <c r="F298" s="93"/>
      <c r="G298" s="185"/>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83"/>
      <c r="F299" s="93"/>
      <c r="G299" s="185"/>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83"/>
      <c r="F300" s="93"/>
      <c r="G300" s="185"/>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83"/>
      <c r="F301" s="93"/>
      <c r="G301" s="185"/>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83"/>
      <c r="F302" s="93"/>
      <c r="G302" s="185"/>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83"/>
      <c r="F303" s="93"/>
      <c r="G303" s="185"/>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83"/>
      <c r="F304" s="93"/>
      <c r="G304" s="185"/>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83"/>
      <c r="F305" s="93"/>
      <c r="G305" s="185"/>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83"/>
      <c r="F306" s="93"/>
      <c r="G306" s="185"/>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83"/>
      <c r="F307" s="136"/>
      <c r="G307" s="185"/>
      <c r="H307" s="188"/>
      <c r="I307" s="188"/>
      <c r="J307" s="189"/>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90" t="s">
        <v>10</v>
      </c>
      <c r="M309" s="192"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94">
        <f t="shared" ref="E310" si="894">D309</f>
        <v>1</v>
      </c>
      <c r="F310" s="92"/>
      <c r="G310" s="196" t="s">
        <v>1</v>
      </c>
      <c r="H310" s="199" t="e">
        <f>INDEX('BASE FORMAÇÃO'!C:C,B309+1)</f>
        <v>#VALUE!</v>
      </c>
      <c r="I310" s="199"/>
      <c r="J310" s="200"/>
      <c r="K310" s="66"/>
      <c r="L310" s="191"/>
      <c r="M310" s="193"/>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95"/>
      <c r="F311" s="93"/>
      <c r="G311" s="197"/>
      <c r="H311" s="201"/>
      <c r="I311" s="201"/>
      <c r="J311" s="202"/>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8"/>
      <c r="H312" s="203"/>
      <c r="I312" s="203"/>
      <c r="J312" s="204"/>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82" t="e">
        <f t="shared" ref="E313" si="898">C309</f>
        <v>#VALUE!</v>
      </c>
      <c r="F313" s="93"/>
      <c r="G313" s="184" t="s">
        <v>304</v>
      </c>
      <c r="H313" s="186"/>
      <c r="I313" s="187"/>
      <c r="J313" s="187"/>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83"/>
      <c r="F314" s="93"/>
      <c r="G314" s="185"/>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83"/>
      <c r="F315" s="93"/>
      <c r="G315" s="185"/>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83"/>
      <c r="F316" s="93"/>
      <c r="G316" s="185"/>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83"/>
      <c r="F317" s="93"/>
      <c r="G317" s="185"/>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83"/>
      <c r="F318" s="93"/>
      <c r="G318" s="185"/>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83"/>
      <c r="F319" s="93"/>
      <c r="G319" s="185"/>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83"/>
      <c r="F320" s="93"/>
      <c r="G320" s="185"/>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83"/>
      <c r="F321" s="93"/>
      <c r="G321" s="185"/>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83"/>
      <c r="F322" s="93"/>
      <c r="G322" s="185"/>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83"/>
      <c r="F323" s="93"/>
      <c r="G323" s="185"/>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83"/>
      <c r="F324" s="93"/>
      <c r="G324" s="185"/>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83"/>
      <c r="F325" s="93"/>
      <c r="G325" s="185"/>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83"/>
      <c r="F326" s="93"/>
      <c r="G326" s="185"/>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83"/>
      <c r="F327" s="93"/>
      <c r="G327" s="185"/>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83"/>
      <c r="F328" s="136"/>
      <c r="G328" s="185"/>
      <c r="H328" s="188"/>
      <c r="I328" s="188"/>
      <c r="J328" s="189"/>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90" t="s">
        <v>10</v>
      </c>
      <c r="M330" s="192"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94">
        <f t="shared" ref="E331" si="960">D330</f>
        <v>1</v>
      </c>
      <c r="F331" s="92"/>
      <c r="G331" s="196" t="s">
        <v>1</v>
      </c>
      <c r="H331" s="199" t="e">
        <f>INDEX('BASE FORMAÇÃO'!C:C,B330+1)</f>
        <v>#VALUE!</v>
      </c>
      <c r="I331" s="199"/>
      <c r="J331" s="200"/>
      <c r="K331" s="66"/>
      <c r="L331" s="191"/>
      <c r="M331" s="193"/>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95"/>
      <c r="F332" s="93"/>
      <c r="G332" s="197"/>
      <c r="H332" s="201"/>
      <c r="I332" s="201"/>
      <c r="J332" s="202"/>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8"/>
      <c r="H333" s="203"/>
      <c r="I333" s="203"/>
      <c r="J333" s="204"/>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82" t="e">
        <f t="shared" ref="E334" si="964">C330</f>
        <v>#VALUE!</v>
      </c>
      <c r="F334" s="93"/>
      <c r="G334" s="184" t="s">
        <v>304</v>
      </c>
      <c r="H334" s="186"/>
      <c r="I334" s="187"/>
      <c r="J334" s="187"/>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83"/>
      <c r="F335" s="93"/>
      <c r="G335" s="185"/>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83"/>
      <c r="F336" s="93"/>
      <c r="G336" s="185"/>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83"/>
      <c r="F337" s="93"/>
      <c r="G337" s="185"/>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83"/>
      <c r="F338" s="93"/>
      <c r="G338" s="185"/>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83"/>
      <c r="F339" s="93"/>
      <c r="G339" s="185"/>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83"/>
      <c r="F340" s="93"/>
      <c r="G340" s="185"/>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83"/>
      <c r="F341" s="93"/>
      <c r="G341" s="185"/>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83"/>
      <c r="F342" s="93"/>
      <c r="G342" s="185"/>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83"/>
      <c r="F343" s="93"/>
      <c r="G343" s="185"/>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83"/>
      <c r="F344" s="93"/>
      <c r="G344" s="185"/>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83"/>
      <c r="F345" s="93"/>
      <c r="G345" s="185"/>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83"/>
      <c r="F346" s="93"/>
      <c r="G346" s="185"/>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83"/>
      <c r="F347" s="93"/>
      <c r="G347" s="185"/>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83"/>
      <c r="F348" s="93"/>
      <c r="G348" s="185"/>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83"/>
      <c r="F349" s="136"/>
      <c r="G349" s="185"/>
      <c r="H349" s="188"/>
      <c r="I349" s="188"/>
      <c r="J349" s="189"/>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90" t="s">
        <v>10</v>
      </c>
      <c r="M351" s="192"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94">
        <f t="shared" ref="E352" si="1026">D351</f>
        <v>1</v>
      </c>
      <c r="F352" s="92"/>
      <c r="G352" s="196" t="s">
        <v>1</v>
      </c>
      <c r="H352" s="199" t="e">
        <f>INDEX('BASE FORMAÇÃO'!C:C,B351+1)</f>
        <v>#VALUE!</v>
      </c>
      <c r="I352" s="199"/>
      <c r="J352" s="200"/>
      <c r="K352" s="66"/>
      <c r="L352" s="191"/>
      <c r="M352" s="193"/>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95"/>
      <c r="F353" s="93"/>
      <c r="G353" s="197"/>
      <c r="H353" s="201"/>
      <c r="I353" s="201"/>
      <c r="J353" s="202"/>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8"/>
      <c r="H354" s="203"/>
      <c r="I354" s="203"/>
      <c r="J354" s="204"/>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82" t="e">
        <f t="shared" ref="E355" si="1030">C351</f>
        <v>#VALUE!</v>
      </c>
      <c r="F355" s="93"/>
      <c r="G355" s="184" t="s">
        <v>304</v>
      </c>
      <c r="H355" s="186"/>
      <c r="I355" s="187"/>
      <c r="J355" s="187"/>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83"/>
      <c r="F356" s="93"/>
      <c r="G356" s="185"/>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83"/>
      <c r="F357" s="93"/>
      <c r="G357" s="185"/>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83"/>
      <c r="F358" s="93"/>
      <c r="G358" s="185"/>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83"/>
      <c r="F359" s="93"/>
      <c r="G359" s="185"/>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83"/>
      <c r="F360" s="93"/>
      <c r="G360" s="185"/>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83"/>
      <c r="F361" s="93"/>
      <c r="G361" s="185"/>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83"/>
      <c r="F362" s="93"/>
      <c r="G362" s="185"/>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83"/>
      <c r="F363" s="93"/>
      <c r="G363" s="185"/>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83"/>
      <c r="F364" s="93"/>
      <c r="G364" s="185"/>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83"/>
      <c r="F365" s="93"/>
      <c r="G365" s="185"/>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83"/>
      <c r="F366" s="93"/>
      <c r="G366" s="185"/>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83"/>
      <c r="F367" s="93"/>
      <c r="G367" s="185"/>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83"/>
      <c r="F368" s="93"/>
      <c r="G368" s="185"/>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83"/>
      <c r="F369" s="93"/>
      <c r="G369" s="185"/>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83"/>
      <c r="F370" s="136"/>
      <c r="G370" s="185"/>
      <c r="H370" s="188"/>
      <c r="I370" s="188"/>
      <c r="J370" s="189"/>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90" t="s">
        <v>10</v>
      </c>
      <c r="M372" s="192"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94">
        <f t="shared" ref="E373" si="1092">D372</f>
        <v>1</v>
      </c>
      <c r="F373" s="92"/>
      <c r="G373" s="196" t="s">
        <v>1</v>
      </c>
      <c r="H373" s="199" t="e">
        <f>INDEX('BASE FORMAÇÃO'!C:C,B372+1)</f>
        <v>#VALUE!</v>
      </c>
      <c r="I373" s="199"/>
      <c r="J373" s="200"/>
      <c r="K373" s="66"/>
      <c r="L373" s="191"/>
      <c r="M373" s="193"/>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95"/>
      <c r="F374" s="93"/>
      <c r="G374" s="197"/>
      <c r="H374" s="201"/>
      <c r="I374" s="201"/>
      <c r="J374" s="202"/>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8"/>
      <c r="H375" s="203"/>
      <c r="I375" s="203"/>
      <c r="J375" s="204"/>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82" t="e">
        <f t="shared" ref="E376" si="1096">C372</f>
        <v>#VALUE!</v>
      </c>
      <c r="F376" s="93"/>
      <c r="G376" s="184" t="s">
        <v>304</v>
      </c>
      <c r="H376" s="186"/>
      <c r="I376" s="187"/>
      <c r="J376" s="187"/>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83"/>
      <c r="F377" s="93"/>
      <c r="G377" s="185"/>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83"/>
      <c r="F378" s="93"/>
      <c r="G378" s="185"/>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83"/>
      <c r="F379" s="93"/>
      <c r="G379" s="185"/>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83"/>
      <c r="F380" s="93"/>
      <c r="G380" s="185"/>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83"/>
      <c r="F381" s="93"/>
      <c r="G381" s="185"/>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83"/>
      <c r="F382" s="93"/>
      <c r="G382" s="185"/>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83"/>
      <c r="F383" s="93"/>
      <c r="G383" s="185"/>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83"/>
      <c r="F384" s="93"/>
      <c r="G384" s="185"/>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83"/>
      <c r="F385" s="93"/>
      <c r="G385" s="185"/>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83"/>
      <c r="F386" s="93"/>
      <c r="G386" s="185"/>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83"/>
      <c r="F387" s="93"/>
      <c r="G387" s="185"/>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83"/>
      <c r="F388" s="93"/>
      <c r="G388" s="185"/>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83"/>
      <c r="F389" s="93"/>
      <c r="G389" s="185"/>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83"/>
      <c r="F390" s="93"/>
      <c r="G390" s="185"/>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83"/>
      <c r="F391" s="136"/>
      <c r="G391" s="185"/>
      <c r="H391" s="188"/>
      <c r="I391" s="188"/>
      <c r="J391" s="189"/>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90" t="s">
        <v>10</v>
      </c>
      <c r="M393" s="192"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94">
        <f t="shared" ref="E394" si="1158">D393</f>
        <v>1</v>
      </c>
      <c r="F394" s="92"/>
      <c r="G394" s="196" t="s">
        <v>1</v>
      </c>
      <c r="H394" s="199" t="e">
        <f>INDEX('BASE FORMAÇÃO'!C:C,B393+1)</f>
        <v>#VALUE!</v>
      </c>
      <c r="I394" s="199"/>
      <c r="J394" s="200"/>
      <c r="K394" s="66"/>
      <c r="L394" s="191"/>
      <c r="M394" s="193"/>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95"/>
      <c r="F395" s="93"/>
      <c r="G395" s="197"/>
      <c r="H395" s="201"/>
      <c r="I395" s="201"/>
      <c r="J395" s="202"/>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8"/>
      <c r="H396" s="203"/>
      <c r="I396" s="203"/>
      <c r="J396" s="204"/>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82" t="e">
        <f t="shared" ref="E397" si="1162">C393</f>
        <v>#VALUE!</v>
      </c>
      <c r="F397" s="93"/>
      <c r="G397" s="184" t="s">
        <v>304</v>
      </c>
      <c r="H397" s="186"/>
      <c r="I397" s="187"/>
      <c r="J397" s="187"/>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83"/>
      <c r="F398" s="93"/>
      <c r="G398" s="185"/>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83"/>
      <c r="F399" s="93"/>
      <c r="G399" s="185"/>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83"/>
      <c r="F400" s="93"/>
      <c r="G400" s="185"/>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83"/>
      <c r="F401" s="93"/>
      <c r="G401" s="185"/>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83"/>
      <c r="F402" s="93"/>
      <c r="G402" s="185"/>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83"/>
      <c r="F403" s="93"/>
      <c r="G403" s="185"/>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83"/>
      <c r="F404" s="93"/>
      <c r="G404" s="185"/>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83"/>
      <c r="F405" s="93"/>
      <c r="G405" s="185"/>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83"/>
      <c r="F406" s="93"/>
      <c r="G406" s="185"/>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83"/>
      <c r="F407" s="93"/>
      <c r="G407" s="185"/>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83"/>
      <c r="F408" s="93"/>
      <c r="G408" s="185"/>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83"/>
      <c r="F409" s="93"/>
      <c r="G409" s="185"/>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83"/>
      <c r="F410" s="93"/>
      <c r="G410" s="185"/>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83"/>
      <c r="F411" s="93"/>
      <c r="G411" s="185"/>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83"/>
      <c r="F412" s="136"/>
      <c r="G412" s="185"/>
      <c r="H412" s="188"/>
      <c r="I412" s="188"/>
      <c r="J412" s="189"/>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90" t="s">
        <v>10</v>
      </c>
      <c r="M414" s="192"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94">
        <f t="shared" ref="E415" si="1224">D414</f>
        <v>1</v>
      </c>
      <c r="F415" s="92"/>
      <c r="G415" s="196" t="s">
        <v>1</v>
      </c>
      <c r="H415" s="199" t="e">
        <f>INDEX('BASE FORMAÇÃO'!C:C,B414+1)</f>
        <v>#VALUE!</v>
      </c>
      <c r="I415" s="199"/>
      <c r="J415" s="200"/>
      <c r="K415" s="66"/>
      <c r="L415" s="191"/>
      <c r="M415" s="193"/>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95"/>
      <c r="F416" s="93"/>
      <c r="G416" s="197"/>
      <c r="H416" s="201"/>
      <c r="I416" s="201"/>
      <c r="J416" s="202"/>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8"/>
      <c r="H417" s="203"/>
      <c r="I417" s="203"/>
      <c r="J417" s="204"/>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82" t="e">
        <f t="shared" ref="E418" si="1228">C414</f>
        <v>#VALUE!</v>
      </c>
      <c r="F418" s="93"/>
      <c r="G418" s="184" t="s">
        <v>304</v>
      </c>
      <c r="H418" s="186"/>
      <c r="I418" s="187"/>
      <c r="J418" s="187"/>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83"/>
      <c r="F419" s="93"/>
      <c r="G419" s="185"/>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83"/>
      <c r="F420" s="93"/>
      <c r="G420" s="185"/>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83"/>
      <c r="F421" s="93"/>
      <c r="G421" s="185"/>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83"/>
      <c r="F422" s="93"/>
      <c r="G422" s="185"/>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83"/>
      <c r="F423" s="93"/>
      <c r="G423" s="185"/>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83"/>
      <c r="F424" s="93"/>
      <c r="G424" s="185"/>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83"/>
      <c r="F425" s="93"/>
      <c r="G425" s="185"/>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83"/>
      <c r="F426" s="93"/>
      <c r="G426" s="185"/>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83"/>
      <c r="F427" s="93"/>
      <c r="G427" s="185"/>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83"/>
      <c r="F428" s="93"/>
      <c r="G428" s="185"/>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83"/>
      <c r="F429" s="93"/>
      <c r="G429" s="185"/>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83"/>
      <c r="F430" s="93"/>
      <c r="G430" s="185"/>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83"/>
      <c r="F431" s="93"/>
      <c r="G431" s="185"/>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83"/>
      <c r="F432" s="93"/>
      <c r="G432" s="185"/>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83"/>
      <c r="F433" s="136"/>
      <c r="G433" s="185"/>
      <c r="H433" s="188"/>
      <c r="I433" s="188"/>
      <c r="J433" s="189"/>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90" t="s">
        <v>10</v>
      </c>
      <c r="M435" s="192"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94">
        <f t="shared" ref="E436" si="1290">D435</f>
        <v>1</v>
      </c>
      <c r="F436" s="92"/>
      <c r="G436" s="196" t="s">
        <v>1</v>
      </c>
      <c r="H436" s="199" t="e">
        <f>INDEX('BASE FORMAÇÃO'!C:C,B435+1)</f>
        <v>#VALUE!</v>
      </c>
      <c r="I436" s="199"/>
      <c r="J436" s="200"/>
      <c r="K436" s="66"/>
      <c r="L436" s="191"/>
      <c r="M436" s="193"/>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95"/>
      <c r="F437" s="93"/>
      <c r="G437" s="197"/>
      <c r="H437" s="201"/>
      <c r="I437" s="201"/>
      <c r="J437" s="202"/>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8"/>
      <c r="H438" s="203"/>
      <c r="I438" s="203"/>
      <c r="J438" s="204"/>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82" t="e">
        <f t="shared" ref="E439" si="1294">C435</f>
        <v>#VALUE!</v>
      </c>
      <c r="F439" s="93"/>
      <c r="G439" s="184" t="s">
        <v>304</v>
      </c>
      <c r="H439" s="186"/>
      <c r="I439" s="187"/>
      <c r="J439" s="187"/>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83"/>
      <c r="F440" s="93"/>
      <c r="G440" s="185"/>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83"/>
      <c r="F441" s="93"/>
      <c r="G441" s="185"/>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83"/>
      <c r="F442" s="93"/>
      <c r="G442" s="185"/>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83"/>
      <c r="F443" s="93"/>
      <c r="G443" s="185"/>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83"/>
      <c r="F444" s="93"/>
      <c r="G444" s="185"/>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83"/>
      <c r="F445" s="93"/>
      <c r="G445" s="185"/>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83"/>
      <c r="F446" s="93"/>
      <c r="G446" s="185"/>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83"/>
      <c r="F447" s="93"/>
      <c r="G447" s="185"/>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83"/>
      <c r="F448" s="93"/>
      <c r="G448" s="185"/>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83"/>
      <c r="F449" s="93"/>
      <c r="G449" s="185"/>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83"/>
      <c r="F450" s="93"/>
      <c r="G450" s="185"/>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83"/>
      <c r="F451" s="93"/>
      <c r="G451" s="185"/>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83"/>
      <c r="F452" s="93"/>
      <c r="G452" s="185"/>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83"/>
      <c r="F453" s="93"/>
      <c r="G453" s="185"/>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83"/>
      <c r="F454" s="136"/>
      <c r="G454" s="185"/>
      <c r="H454" s="188"/>
      <c r="I454" s="188"/>
      <c r="J454" s="189"/>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90" t="s">
        <v>10</v>
      </c>
      <c r="M456" s="192"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94">
        <f t="shared" ref="E457" si="1356">D456</f>
        <v>1</v>
      </c>
      <c r="F457" s="92"/>
      <c r="G457" s="196" t="s">
        <v>1</v>
      </c>
      <c r="H457" s="199" t="e">
        <f>INDEX('BASE FORMAÇÃO'!C:C,B456+1)</f>
        <v>#VALUE!</v>
      </c>
      <c r="I457" s="199"/>
      <c r="J457" s="200"/>
      <c r="K457" s="66"/>
      <c r="L457" s="191"/>
      <c r="M457" s="193"/>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95"/>
      <c r="F458" s="93"/>
      <c r="G458" s="197"/>
      <c r="H458" s="201"/>
      <c r="I458" s="201"/>
      <c r="J458" s="202"/>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8"/>
      <c r="H459" s="203"/>
      <c r="I459" s="203"/>
      <c r="J459" s="204"/>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82" t="e">
        <f t="shared" ref="E460" si="1360">C456</f>
        <v>#VALUE!</v>
      </c>
      <c r="F460" s="93"/>
      <c r="G460" s="184" t="s">
        <v>304</v>
      </c>
      <c r="H460" s="186"/>
      <c r="I460" s="187"/>
      <c r="J460" s="187"/>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83"/>
      <c r="F461" s="93"/>
      <c r="G461" s="185"/>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83"/>
      <c r="F462" s="93"/>
      <c r="G462" s="185"/>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83"/>
      <c r="F463" s="93"/>
      <c r="G463" s="185"/>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83"/>
      <c r="F464" s="93"/>
      <c r="G464" s="185"/>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83"/>
      <c r="F465" s="93"/>
      <c r="G465" s="185"/>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83"/>
      <c r="F466" s="93"/>
      <c r="G466" s="185"/>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83"/>
      <c r="F467" s="93"/>
      <c r="G467" s="185"/>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83"/>
      <c r="F468" s="93"/>
      <c r="G468" s="185"/>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83"/>
      <c r="F469" s="93"/>
      <c r="G469" s="185"/>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83"/>
      <c r="F470" s="93"/>
      <c r="G470" s="185"/>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83"/>
      <c r="F471" s="93"/>
      <c r="G471" s="185"/>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83"/>
      <c r="F472" s="93"/>
      <c r="G472" s="185"/>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83"/>
      <c r="F473" s="93"/>
      <c r="G473" s="185"/>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83"/>
      <c r="F474" s="93"/>
      <c r="G474" s="185"/>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83"/>
      <c r="F475" s="136"/>
      <c r="G475" s="185"/>
      <c r="H475" s="188"/>
      <c r="I475" s="188"/>
      <c r="J475" s="189"/>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90" t="s">
        <v>10</v>
      </c>
      <c r="M477" s="192"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94">
        <f t="shared" ref="E478" si="1422">D477</f>
        <v>1</v>
      </c>
      <c r="F478" s="92"/>
      <c r="G478" s="196" t="s">
        <v>1</v>
      </c>
      <c r="H478" s="199" t="e">
        <f>INDEX('BASE FORMAÇÃO'!C:C,B477+1)</f>
        <v>#VALUE!</v>
      </c>
      <c r="I478" s="199"/>
      <c r="J478" s="200"/>
      <c r="K478" s="66"/>
      <c r="L478" s="191"/>
      <c r="M478" s="193"/>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95"/>
      <c r="F479" s="93"/>
      <c r="G479" s="197"/>
      <c r="H479" s="201"/>
      <c r="I479" s="201"/>
      <c r="J479" s="202"/>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8"/>
      <c r="H480" s="203"/>
      <c r="I480" s="203"/>
      <c r="J480" s="204"/>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82" t="e">
        <f t="shared" ref="E481" si="1426">C477</f>
        <v>#VALUE!</v>
      </c>
      <c r="F481" s="93"/>
      <c r="G481" s="184" t="s">
        <v>304</v>
      </c>
      <c r="H481" s="186"/>
      <c r="I481" s="187"/>
      <c r="J481" s="187"/>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83"/>
      <c r="F482" s="93"/>
      <c r="G482" s="185"/>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83"/>
      <c r="F483" s="93"/>
      <c r="G483" s="185"/>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83"/>
      <c r="F484" s="93"/>
      <c r="G484" s="185"/>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83"/>
      <c r="F485" s="93"/>
      <c r="G485" s="185"/>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83"/>
      <c r="F486" s="93"/>
      <c r="G486" s="185"/>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83"/>
      <c r="F487" s="93"/>
      <c r="G487" s="185"/>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83"/>
      <c r="F488" s="93"/>
      <c r="G488" s="185"/>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83"/>
      <c r="F489" s="93"/>
      <c r="G489" s="185"/>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83"/>
      <c r="F490" s="93"/>
      <c r="G490" s="185"/>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83"/>
      <c r="F491" s="93"/>
      <c r="G491" s="185"/>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83"/>
      <c r="F492" s="93"/>
      <c r="G492" s="185"/>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83"/>
      <c r="F493" s="93"/>
      <c r="G493" s="185"/>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83"/>
      <c r="F494" s="93"/>
      <c r="G494" s="185"/>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83"/>
      <c r="F495" s="93"/>
      <c r="G495" s="185"/>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83"/>
      <c r="F496" s="136"/>
      <c r="G496" s="185"/>
      <c r="H496" s="188"/>
      <c r="I496" s="188"/>
      <c r="J496" s="189"/>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90" t="s">
        <v>10</v>
      </c>
      <c r="M498" s="192"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94">
        <f t="shared" ref="E499" si="1488">D498</f>
        <v>1</v>
      </c>
      <c r="F499" s="92"/>
      <c r="G499" s="196" t="s">
        <v>1</v>
      </c>
      <c r="H499" s="199" t="e">
        <f>INDEX('BASE FORMAÇÃO'!C:C,B498+1)</f>
        <v>#VALUE!</v>
      </c>
      <c r="I499" s="199"/>
      <c r="J499" s="200"/>
      <c r="K499" s="66"/>
      <c r="L499" s="191"/>
      <c r="M499" s="193"/>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95"/>
      <c r="F500" s="93"/>
      <c r="G500" s="197"/>
      <c r="H500" s="201"/>
      <c r="I500" s="201"/>
      <c r="J500" s="202"/>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8"/>
      <c r="H501" s="203"/>
      <c r="I501" s="203"/>
      <c r="J501" s="204"/>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82" t="e">
        <f t="shared" ref="E502" si="1492">C498</f>
        <v>#VALUE!</v>
      </c>
      <c r="F502" s="93"/>
      <c r="G502" s="184" t="s">
        <v>304</v>
      </c>
      <c r="H502" s="186"/>
      <c r="I502" s="187"/>
      <c r="J502" s="187"/>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83"/>
      <c r="F503" s="93"/>
      <c r="G503" s="185"/>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83"/>
      <c r="F504" s="93"/>
      <c r="G504" s="185"/>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83"/>
      <c r="F505" s="93"/>
      <c r="G505" s="185"/>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83"/>
      <c r="F506" s="93"/>
      <c r="G506" s="185"/>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83"/>
      <c r="F507" s="93"/>
      <c r="G507" s="185"/>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83"/>
      <c r="F508" s="93"/>
      <c r="G508" s="185"/>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83"/>
      <c r="F509" s="93"/>
      <c r="G509" s="185"/>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83"/>
      <c r="F510" s="93"/>
      <c r="G510" s="185"/>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83"/>
      <c r="F511" s="93"/>
      <c r="G511" s="185"/>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83"/>
      <c r="F512" s="93"/>
      <c r="G512" s="185"/>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83"/>
      <c r="F513" s="93"/>
      <c r="G513" s="185"/>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83"/>
      <c r="F514" s="93"/>
      <c r="G514" s="185"/>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83"/>
      <c r="F515" s="93"/>
      <c r="G515" s="185"/>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83"/>
      <c r="F516" s="93"/>
      <c r="G516" s="185"/>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83"/>
      <c r="F517" s="136"/>
      <c r="G517" s="185"/>
      <c r="H517" s="188"/>
      <c r="I517" s="188"/>
      <c r="J517" s="189"/>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90" t="s">
        <v>10</v>
      </c>
      <c r="M519" s="192"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94">
        <f t="shared" ref="E520" si="1554">D519</f>
        <v>1</v>
      </c>
      <c r="F520" s="92"/>
      <c r="G520" s="196" t="s">
        <v>1</v>
      </c>
      <c r="H520" s="199" t="e">
        <f>INDEX('BASE FORMAÇÃO'!C:C,B519+1)</f>
        <v>#VALUE!</v>
      </c>
      <c r="I520" s="199"/>
      <c r="J520" s="200"/>
      <c r="K520" s="66"/>
      <c r="L520" s="191"/>
      <c r="M520" s="193"/>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95"/>
      <c r="F521" s="93"/>
      <c r="G521" s="197"/>
      <c r="H521" s="201"/>
      <c r="I521" s="201"/>
      <c r="J521" s="202"/>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8"/>
      <c r="H522" s="203"/>
      <c r="I522" s="203"/>
      <c r="J522" s="204"/>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82" t="e">
        <f t="shared" ref="E523" si="1558">C519</f>
        <v>#VALUE!</v>
      </c>
      <c r="F523" s="93"/>
      <c r="G523" s="184" t="s">
        <v>304</v>
      </c>
      <c r="H523" s="186"/>
      <c r="I523" s="187"/>
      <c r="J523" s="187"/>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83"/>
      <c r="F524" s="93"/>
      <c r="G524" s="185"/>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83"/>
      <c r="F525" s="93"/>
      <c r="G525" s="185"/>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83"/>
      <c r="F526" s="93"/>
      <c r="G526" s="185"/>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83"/>
      <c r="F527" s="93"/>
      <c r="G527" s="185"/>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83"/>
      <c r="F528" s="93"/>
      <c r="G528" s="185"/>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83"/>
      <c r="F529" s="93"/>
      <c r="G529" s="185"/>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83"/>
      <c r="F530" s="93"/>
      <c r="G530" s="185"/>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83"/>
      <c r="F531" s="93"/>
      <c r="G531" s="185"/>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83"/>
      <c r="F532" s="93"/>
      <c r="G532" s="185"/>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83"/>
      <c r="F533" s="93"/>
      <c r="G533" s="185"/>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83"/>
      <c r="F534" s="93"/>
      <c r="G534" s="185"/>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83"/>
      <c r="F535" s="93"/>
      <c r="G535" s="185"/>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83"/>
      <c r="F536" s="93"/>
      <c r="G536" s="185"/>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83"/>
      <c r="F537" s="93"/>
      <c r="G537" s="185"/>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83"/>
      <c r="F538" s="136"/>
      <c r="G538" s="185"/>
      <c r="H538" s="188"/>
      <c r="I538" s="188"/>
      <c r="J538" s="189"/>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90" t="s">
        <v>10</v>
      </c>
      <c r="M540" s="192"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94">
        <f t="shared" ref="E541" si="1620">D540</f>
        <v>1</v>
      </c>
      <c r="F541" s="92"/>
      <c r="G541" s="196" t="s">
        <v>1</v>
      </c>
      <c r="H541" s="199" t="e">
        <f>INDEX('BASE FORMAÇÃO'!C:C,B540+1)</f>
        <v>#VALUE!</v>
      </c>
      <c r="I541" s="199"/>
      <c r="J541" s="200"/>
      <c r="K541" s="66"/>
      <c r="L541" s="191"/>
      <c r="M541" s="193"/>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95"/>
      <c r="F542" s="93"/>
      <c r="G542" s="197"/>
      <c r="H542" s="201"/>
      <c r="I542" s="201"/>
      <c r="J542" s="202"/>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8"/>
      <c r="H543" s="203"/>
      <c r="I543" s="203"/>
      <c r="J543" s="204"/>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82" t="e">
        <f t="shared" ref="E544" si="1624">C540</f>
        <v>#VALUE!</v>
      </c>
      <c r="F544" s="93"/>
      <c r="G544" s="184" t="s">
        <v>304</v>
      </c>
      <c r="H544" s="186"/>
      <c r="I544" s="187"/>
      <c r="J544" s="187"/>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83"/>
      <c r="F545" s="93"/>
      <c r="G545" s="185"/>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83"/>
      <c r="F546" s="93"/>
      <c r="G546" s="185"/>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83"/>
      <c r="F547" s="93"/>
      <c r="G547" s="185"/>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83"/>
      <c r="F548" s="93"/>
      <c r="G548" s="185"/>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83"/>
      <c r="F549" s="93"/>
      <c r="G549" s="185"/>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83"/>
      <c r="F550" s="93"/>
      <c r="G550" s="185"/>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83"/>
      <c r="F551" s="93"/>
      <c r="G551" s="185"/>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83"/>
      <c r="F552" s="93"/>
      <c r="G552" s="185"/>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83"/>
      <c r="F553" s="93"/>
      <c r="G553" s="185"/>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83"/>
      <c r="F554" s="93"/>
      <c r="G554" s="185"/>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83"/>
      <c r="F555" s="93"/>
      <c r="G555" s="185"/>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83"/>
      <c r="F556" s="93"/>
      <c r="G556" s="185"/>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83"/>
      <c r="F557" s="93"/>
      <c r="G557" s="185"/>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83"/>
      <c r="F558" s="93"/>
      <c r="G558" s="185"/>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83"/>
      <c r="F559" s="136"/>
      <c r="G559" s="185"/>
      <c r="H559" s="188"/>
      <c r="I559" s="188"/>
      <c r="J559" s="189"/>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90" t="s">
        <v>10</v>
      </c>
      <c r="M561" s="192"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94">
        <f t="shared" ref="E562" si="1686">D561</f>
        <v>1</v>
      </c>
      <c r="F562" s="92"/>
      <c r="G562" s="196" t="s">
        <v>1</v>
      </c>
      <c r="H562" s="199" t="e">
        <f>INDEX('BASE FORMAÇÃO'!C:C,B561+1)</f>
        <v>#VALUE!</v>
      </c>
      <c r="I562" s="199"/>
      <c r="J562" s="200"/>
      <c r="K562" s="66"/>
      <c r="L562" s="191"/>
      <c r="M562" s="193"/>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95"/>
      <c r="F563" s="93"/>
      <c r="G563" s="197"/>
      <c r="H563" s="201"/>
      <c r="I563" s="201"/>
      <c r="J563" s="202"/>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8"/>
      <c r="H564" s="203"/>
      <c r="I564" s="203"/>
      <c r="J564" s="204"/>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82" t="e">
        <f t="shared" ref="E565" si="1690">C561</f>
        <v>#VALUE!</v>
      </c>
      <c r="F565" s="93"/>
      <c r="G565" s="184" t="s">
        <v>304</v>
      </c>
      <c r="H565" s="186"/>
      <c r="I565" s="187"/>
      <c r="J565" s="187"/>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83"/>
      <c r="F566" s="93"/>
      <c r="G566" s="185"/>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83"/>
      <c r="F567" s="93"/>
      <c r="G567" s="185"/>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83"/>
      <c r="F568" s="93"/>
      <c r="G568" s="185"/>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83"/>
      <c r="F569" s="93"/>
      <c r="G569" s="185"/>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83"/>
      <c r="F570" s="93"/>
      <c r="G570" s="185"/>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83"/>
      <c r="F571" s="93"/>
      <c r="G571" s="185"/>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83"/>
      <c r="F572" s="93"/>
      <c r="G572" s="185"/>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83"/>
      <c r="F573" s="93"/>
      <c r="G573" s="185"/>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83"/>
      <c r="F574" s="93"/>
      <c r="G574" s="185"/>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83"/>
      <c r="F575" s="93"/>
      <c r="G575" s="185"/>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83"/>
      <c r="F576" s="93"/>
      <c r="G576" s="185"/>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83"/>
      <c r="F577" s="93"/>
      <c r="G577" s="185"/>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83"/>
      <c r="F578" s="93"/>
      <c r="G578" s="185"/>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83"/>
      <c r="F579" s="93"/>
      <c r="G579" s="185"/>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83"/>
      <c r="F580" s="136"/>
      <c r="G580" s="185"/>
      <c r="H580" s="188"/>
      <c r="I580" s="188"/>
      <c r="J580" s="189"/>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90" t="s">
        <v>10</v>
      </c>
      <c r="M582" s="192"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94">
        <f t="shared" ref="E583" si="1752">D582</f>
        <v>1</v>
      </c>
      <c r="F583" s="92"/>
      <c r="G583" s="196" t="s">
        <v>1</v>
      </c>
      <c r="H583" s="199" t="e">
        <f>INDEX('BASE FORMAÇÃO'!C:C,B582+1)</f>
        <v>#VALUE!</v>
      </c>
      <c r="I583" s="199"/>
      <c r="J583" s="200"/>
      <c r="K583" s="66"/>
      <c r="L583" s="191"/>
      <c r="M583" s="193"/>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95"/>
      <c r="F584" s="93"/>
      <c r="G584" s="197"/>
      <c r="H584" s="201"/>
      <c r="I584" s="201"/>
      <c r="J584" s="202"/>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8"/>
      <c r="H585" s="203"/>
      <c r="I585" s="203"/>
      <c r="J585" s="204"/>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82" t="e">
        <f t="shared" ref="E586" si="1756">C582</f>
        <v>#VALUE!</v>
      </c>
      <c r="F586" s="93"/>
      <c r="G586" s="184" t="s">
        <v>304</v>
      </c>
      <c r="H586" s="186"/>
      <c r="I586" s="187"/>
      <c r="J586" s="187"/>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83"/>
      <c r="F587" s="93"/>
      <c r="G587" s="185"/>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83"/>
      <c r="F588" s="93"/>
      <c r="G588" s="185"/>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83"/>
      <c r="F589" s="93"/>
      <c r="G589" s="185"/>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83"/>
      <c r="F590" s="93"/>
      <c r="G590" s="185"/>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83"/>
      <c r="F591" s="93"/>
      <c r="G591" s="185"/>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83"/>
      <c r="F592" s="93"/>
      <c r="G592" s="185"/>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83"/>
      <c r="F593" s="93"/>
      <c r="G593" s="185"/>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83"/>
      <c r="F594" s="93"/>
      <c r="G594" s="185"/>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83"/>
      <c r="F595" s="93"/>
      <c r="G595" s="185"/>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83"/>
      <c r="F596" s="93"/>
      <c r="G596" s="185"/>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83"/>
      <c r="F597" s="93"/>
      <c r="G597" s="185"/>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83"/>
      <c r="F598" s="93"/>
      <c r="G598" s="185"/>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83"/>
      <c r="F599" s="93"/>
      <c r="G599" s="185"/>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83"/>
      <c r="F600" s="93"/>
      <c r="G600" s="185"/>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83"/>
      <c r="F601" s="136"/>
      <c r="G601" s="185"/>
      <c r="H601" s="188"/>
      <c r="I601" s="188"/>
      <c r="J601" s="189"/>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90" t="s">
        <v>10</v>
      </c>
      <c r="M603" s="192"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94">
        <f t="shared" ref="E604" si="1818">D603</f>
        <v>1</v>
      </c>
      <c r="F604" s="92"/>
      <c r="G604" s="196" t="s">
        <v>1</v>
      </c>
      <c r="H604" s="199" t="e">
        <f>INDEX('BASE FORMAÇÃO'!C:C,B603+1)</f>
        <v>#VALUE!</v>
      </c>
      <c r="I604" s="199"/>
      <c r="J604" s="200"/>
      <c r="K604" s="66"/>
      <c r="L604" s="191"/>
      <c r="M604" s="193"/>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95"/>
      <c r="F605" s="93"/>
      <c r="G605" s="197"/>
      <c r="H605" s="201"/>
      <c r="I605" s="201"/>
      <c r="J605" s="202"/>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8"/>
      <c r="H606" s="203"/>
      <c r="I606" s="203"/>
      <c r="J606" s="204"/>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82" t="e">
        <f t="shared" ref="E607" si="1822">C603</f>
        <v>#VALUE!</v>
      </c>
      <c r="F607" s="93"/>
      <c r="G607" s="184" t="s">
        <v>304</v>
      </c>
      <c r="H607" s="186"/>
      <c r="I607" s="187"/>
      <c r="J607" s="187"/>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83"/>
      <c r="F608" s="93"/>
      <c r="G608" s="185"/>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83"/>
      <c r="F609" s="93"/>
      <c r="G609" s="185"/>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83"/>
      <c r="F610" s="93"/>
      <c r="G610" s="185"/>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83"/>
      <c r="F611" s="93"/>
      <c r="G611" s="185"/>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83"/>
      <c r="F612" s="93"/>
      <c r="G612" s="185"/>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83"/>
      <c r="F613" s="93"/>
      <c r="G613" s="185"/>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83"/>
      <c r="F614" s="93"/>
      <c r="G614" s="185"/>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83"/>
      <c r="F615" s="93"/>
      <c r="G615" s="185"/>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83"/>
      <c r="F616" s="93"/>
      <c r="G616" s="185"/>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83"/>
      <c r="F617" s="93"/>
      <c r="G617" s="185"/>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83"/>
      <c r="F618" s="93"/>
      <c r="G618" s="185"/>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83"/>
      <c r="F619" s="93"/>
      <c r="G619" s="185"/>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83"/>
      <c r="F620" s="93"/>
      <c r="G620" s="185"/>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83"/>
      <c r="F621" s="93"/>
      <c r="G621" s="185"/>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83"/>
      <c r="F622" s="136"/>
      <c r="G622" s="185"/>
      <c r="H622" s="188"/>
      <c r="I622" s="188"/>
      <c r="J622" s="189"/>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90" t="s">
        <v>10</v>
      </c>
      <c r="M624" s="192"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94">
        <f t="shared" ref="E625" si="1884">D624</f>
        <v>1</v>
      </c>
      <c r="F625" s="92"/>
      <c r="G625" s="196" t="s">
        <v>1</v>
      </c>
      <c r="H625" s="199" t="e">
        <f>INDEX('BASE FORMAÇÃO'!C:C,B624+1)</f>
        <v>#VALUE!</v>
      </c>
      <c r="I625" s="199"/>
      <c r="J625" s="200"/>
      <c r="K625" s="66"/>
      <c r="L625" s="191"/>
      <c r="M625" s="193"/>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95"/>
      <c r="F626" s="93"/>
      <c r="G626" s="197"/>
      <c r="H626" s="201"/>
      <c r="I626" s="201"/>
      <c r="J626" s="202"/>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8"/>
      <c r="H627" s="203"/>
      <c r="I627" s="203"/>
      <c r="J627" s="204"/>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82" t="e">
        <f t="shared" ref="E628" si="1888">C624</f>
        <v>#VALUE!</v>
      </c>
      <c r="F628" s="93"/>
      <c r="G628" s="184" t="s">
        <v>304</v>
      </c>
      <c r="H628" s="186"/>
      <c r="I628" s="187"/>
      <c r="J628" s="187"/>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83"/>
      <c r="F629" s="93"/>
      <c r="G629" s="185"/>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83"/>
      <c r="F630" s="93"/>
      <c r="G630" s="185"/>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83"/>
      <c r="F631" s="93"/>
      <c r="G631" s="185"/>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83"/>
      <c r="F632" s="93"/>
      <c r="G632" s="185"/>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83"/>
      <c r="F633" s="93"/>
      <c r="G633" s="185"/>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83"/>
      <c r="F634" s="93"/>
      <c r="G634" s="185"/>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83"/>
      <c r="F635" s="93"/>
      <c r="G635" s="185"/>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83"/>
      <c r="F636" s="93"/>
      <c r="G636" s="185"/>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83"/>
      <c r="F637" s="93"/>
      <c r="G637" s="185"/>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83"/>
      <c r="F638" s="93"/>
      <c r="G638" s="185"/>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83"/>
      <c r="F639" s="93"/>
      <c r="G639" s="185"/>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83"/>
      <c r="F640" s="93"/>
      <c r="G640" s="185"/>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83"/>
      <c r="F641" s="93"/>
      <c r="G641" s="185"/>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83"/>
      <c r="F642" s="93"/>
      <c r="G642" s="185"/>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83"/>
      <c r="F643" s="136"/>
      <c r="G643" s="185"/>
      <c r="H643" s="188"/>
      <c r="I643" s="188"/>
      <c r="J643" s="189"/>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90" t="s">
        <v>10</v>
      </c>
      <c r="M645" s="192"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94">
        <f t="shared" ref="E646" si="1950">D645</f>
        <v>1</v>
      </c>
      <c r="F646" s="92"/>
      <c r="G646" s="196" t="s">
        <v>1</v>
      </c>
      <c r="H646" s="199" t="e">
        <f>INDEX('BASE FORMAÇÃO'!C:C,B645+1)</f>
        <v>#VALUE!</v>
      </c>
      <c r="I646" s="199"/>
      <c r="J646" s="200"/>
      <c r="K646" s="66"/>
      <c r="L646" s="191"/>
      <c r="M646" s="193"/>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95"/>
      <c r="F647" s="93"/>
      <c r="G647" s="197"/>
      <c r="H647" s="201"/>
      <c r="I647" s="201"/>
      <c r="J647" s="202"/>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8"/>
      <c r="H648" s="203"/>
      <c r="I648" s="203"/>
      <c r="J648" s="204"/>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82" t="e">
        <f t="shared" ref="E649" si="1954">C645</f>
        <v>#VALUE!</v>
      </c>
      <c r="F649" s="93"/>
      <c r="G649" s="184" t="s">
        <v>304</v>
      </c>
      <c r="H649" s="186"/>
      <c r="I649" s="187"/>
      <c r="J649" s="187"/>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83"/>
      <c r="F650" s="93"/>
      <c r="G650" s="185"/>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83"/>
      <c r="F651" s="93"/>
      <c r="G651" s="185"/>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83"/>
      <c r="F652" s="93"/>
      <c r="G652" s="185"/>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83"/>
      <c r="F653" s="93"/>
      <c r="G653" s="185"/>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83"/>
      <c r="F654" s="93"/>
      <c r="G654" s="185"/>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83"/>
      <c r="F655" s="93"/>
      <c r="G655" s="185"/>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83"/>
      <c r="F656" s="93"/>
      <c r="G656" s="185"/>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83"/>
      <c r="F657" s="93"/>
      <c r="G657" s="185"/>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83"/>
      <c r="F658" s="93"/>
      <c r="G658" s="185"/>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83"/>
      <c r="F659" s="93"/>
      <c r="G659" s="185"/>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83"/>
      <c r="F660" s="93"/>
      <c r="G660" s="185"/>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83"/>
      <c r="F661" s="93"/>
      <c r="G661" s="185"/>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83"/>
      <c r="F662" s="93"/>
      <c r="G662" s="185"/>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83"/>
      <c r="F663" s="93"/>
      <c r="G663" s="185"/>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83"/>
      <c r="F664" s="136"/>
      <c r="G664" s="185"/>
      <c r="H664" s="188"/>
      <c r="I664" s="188"/>
      <c r="J664" s="189"/>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90" t="s">
        <v>10</v>
      </c>
      <c r="M666" s="192"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94">
        <f t="shared" ref="E667" si="2016">D666</f>
        <v>1</v>
      </c>
      <c r="F667" s="92"/>
      <c r="G667" s="196" t="s">
        <v>1</v>
      </c>
      <c r="H667" s="199" t="e">
        <f>INDEX('BASE FORMAÇÃO'!C:C,B666+1)</f>
        <v>#VALUE!</v>
      </c>
      <c r="I667" s="199"/>
      <c r="J667" s="200"/>
      <c r="K667" s="66"/>
      <c r="L667" s="191"/>
      <c r="M667" s="193"/>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95"/>
      <c r="F668" s="93"/>
      <c r="G668" s="197"/>
      <c r="H668" s="201"/>
      <c r="I668" s="201"/>
      <c r="J668" s="202"/>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8"/>
      <c r="H669" s="203"/>
      <c r="I669" s="203"/>
      <c r="J669" s="204"/>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82" t="e">
        <f t="shared" ref="E670" si="2020">C666</f>
        <v>#VALUE!</v>
      </c>
      <c r="F670" s="93"/>
      <c r="G670" s="184" t="s">
        <v>304</v>
      </c>
      <c r="H670" s="186"/>
      <c r="I670" s="187"/>
      <c r="J670" s="187"/>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83"/>
      <c r="F671" s="93"/>
      <c r="G671" s="185"/>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83"/>
      <c r="F672" s="93"/>
      <c r="G672" s="185"/>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83"/>
      <c r="F673" s="93"/>
      <c r="G673" s="185"/>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83"/>
      <c r="F674" s="93"/>
      <c r="G674" s="185"/>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83"/>
      <c r="F675" s="93"/>
      <c r="G675" s="185"/>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83"/>
      <c r="F676" s="93"/>
      <c r="G676" s="185"/>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83"/>
      <c r="F677" s="93"/>
      <c r="G677" s="185"/>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83"/>
      <c r="F678" s="93"/>
      <c r="G678" s="185"/>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83"/>
      <c r="F679" s="93"/>
      <c r="G679" s="185"/>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83"/>
      <c r="F680" s="93"/>
      <c r="G680" s="185"/>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83"/>
      <c r="F681" s="93"/>
      <c r="G681" s="185"/>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83"/>
      <c r="F682" s="93"/>
      <c r="G682" s="185"/>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83"/>
      <c r="F683" s="93"/>
      <c r="G683" s="185"/>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83"/>
      <c r="F684" s="93"/>
      <c r="G684" s="185"/>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83"/>
      <c r="F685" s="136"/>
      <c r="G685" s="185"/>
      <c r="H685" s="188"/>
      <c r="I685" s="188"/>
      <c r="J685" s="189"/>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90" t="s">
        <v>10</v>
      </c>
      <c r="M687" s="192"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94">
        <f t="shared" ref="E688" si="2082">D687</f>
        <v>1</v>
      </c>
      <c r="F688" s="92"/>
      <c r="G688" s="196" t="s">
        <v>1</v>
      </c>
      <c r="H688" s="199" t="e">
        <f>INDEX('BASE FORMAÇÃO'!C:C,B687+1)</f>
        <v>#VALUE!</v>
      </c>
      <c r="I688" s="199"/>
      <c r="J688" s="200"/>
      <c r="K688" s="66"/>
      <c r="L688" s="191"/>
      <c r="M688" s="193"/>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95"/>
      <c r="F689" s="93"/>
      <c r="G689" s="197"/>
      <c r="H689" s="201"/>
      <c r="I689" s="201"/>
      <c r="J689" s="202"/>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8"/>
      <c r="H690" s="203"/>
      <c r="I690" s="203"/>
      <c r="J690" s="204"/>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82" t="e">
        <f t="shared" ref="E691" si="2086">C687</f>
        <v>#VALUE!</v>
      </c>
      <c r="F691" s="93"/>
      <c r="G691" s="184" t="s">
        <v>304</v>
      </c>
      <c r="H691" s="186"/>
      <c r="I691" s="187"/>
      <c r="J691" s="187"/>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83"/>
      <c r="F692" s="93"/>
      <c r="G692" s="185"/>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83"/>
      <c r="F693" s="93"/>
      <c r="G693" s="185"/>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83"/>
      <c r="F694" s="93"/>
      <c r="G694" s="185"/>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83"/>
      <c r="F695" s="93"/>
      <c r="G695" s="185"/>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83"/>
      <c r="F696" s="93"/>
      <c r="G696" s="185"/>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83"/>
      <c r="F697" s="93"/>
      <c r="G697" s="185"/>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83"/>
      <c r="F698" s="93"/>
      <c r="G698" s="185"/>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83"/>
      <c r="F699" s="93"/>
      <c r="G699" s="185"/>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83"/>
      <c r="F700" s="93"/>
      <c r="G700" s="185"/>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83"/>
      <c r="F701" s="93"/>
      <c r="G701" s="185"/>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83"/>
      <c r="F702" s="93"/>
      <c r="G702" s="185"/>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83"/>
      <c r="F703" s="93"/>
      <c r="G703" s="185"/>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83"/>
      <c r="F704" s="93"/>
      <c r="G704" s="185"/>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83"/>
      <c r="F705" s="93"/>
      <c r="G705" s="185"/>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83"/>
      <c r="F706" s="136"/>
      <c r="G706" s="185"/>
      <c r="H706" s="188"/>
      <c r="I706" s="188"/>
      <c r="J706" s="189"/>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90" t="s">
        <v>10</v>
      </c>
      <c r="M708" s="192"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94">
        <f t="shared" ref="E709" si="2148">D708</f>
        <v>1</v>
      </c>
      <c r="F709" s="92"/>
      <c r="G709" s="196" t="s">
        <v>1</v>
      </c>
      <c r="H709" s="199" t="e">
        <f>INDEX('BASE FORMAÇÃO'!C:C,B708+1)</f>
        <v>#VALUE!</v>
      </c>
      <c r="I709" s="199"/>
      <c r="J709" s="200"/>
      <c r="K709" s="66"/>
      <c r="L709" s="191"/>
      <c r="M709" s="193"/>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95"/>
      <c r="F710" s="93"/>
      <c r="G710" s="197"/>
      <c r="H710" s="201"/>
      <c r="I710" s="201"/>
      <c r="J710" s="202"/>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8"/>
      <c r="H711" s="203"/>
      <c r="I711" s="203"/>
      <c r="J711" s="204"/>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82" t="e">
        <f t="shared" ref="E712" si="2152">C708</f>
        <v>#VALUE!</v>
      </c>
      <c r="F712" s="93"/>
      <c r="G712" s="184" t="s">
        <v>304</v>
      </c>
      <c r="H712" s="186"/>
      <c r="I712" s="187"/>
      <c r="J712" s="187"/>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83"/>
      <c r="F713" s="93"/>
      <c r="G713" s="185"/>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83"/>
      <c r="F714" s="93"/>
      <c r="G714" s="185"/>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83"/>
      <c r="F715" s="93"/>
      <c r="G715" s="185"/>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83"/>
      <c r="F716" s="93"/>
      <c r="G716" s="185"/>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83"/>
      <c r="F717" s="93"/>
      <c r="G717" s="185"/>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83"/>
      <c r="F718" s="93"/>
      <c r="G718" s="185"/>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83"/>
      <c r="F719" s="93"/>
      <c r="G719" s="185"/>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83"/>
      <c r="F720" s="93"/>
      <c r="G720" s="185"/>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83"/>
      <c r="F721" s="93"/>
      <c r="G721" s="185"/>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83"/>
      <c r="F722" s="93"/>
      <c r="G722" s="185"/>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83"/>
      <c r="F723" s="93"/>
      <c r="G723" s="185"/>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83"/>
      <c r="F724" s="93"/>
      <c r="G724" s="185"/>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83"/>
      <c r="F725" s="93"/>
      <c r="G725" s="185"/>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83"/>
      <c r="F726" s="93"/>
      <c r="G726" s="185"/>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83"/>
      <c r="F727" s="136"/>
      <c r="G727" s="185"/>
      <c r="H727" s="188"/>
      <c r="I727" s="188"/>
      <c r="J727" s="189"/>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90" t="s">
        <v>10</v>
      </c>
      <c r="M729" s="192"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94">
        <f t="shared" ref="E730" si="2214">D729</f>
        <v>1</v>
      </c>
      <c r="F730" s="92"/>
      <c r="G730" s="196" t="s">
        <v>1</v>
      </c>
      <c r="H730" s="199" t="e">
        <f>INDEX('BASE FORMAÇÃO'!C:C,B729+1)</f>
        <v>#VALUE!</v>
      </c>
      <c r="I730" s="199"/>
      <c r="J730" s="200"/>
      <c r="K730" s="66"/>
      <c r="L730" s="191"/>
      <c r="M730" s="193"/>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95"/>
      <c r="F731" s="93"/>
      <c r="G731" s="197"/>
      <c r="H731" s="201"/>
      <c r="I731" s="201"/>
      <c r="J731" s="202"/>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8"/>
      <c r="H732" s="203"/>
      <c r="I732" s="203"/>
      <c r="J732" s="204"/>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82" t="e">
        <f t="shared" ref="E733" si="2218">C729</f>
        <v>#VALUE!</v>
      </c>
      <c r="F733" s="93"/>
      <c r="G733" s="184" t="s">
        <v>304</v>
      </c>
      <c r="H733" s="186"/>
      <c r="I733" s="187"/>
      <c r="J733" s="187"/>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83"/>
      <c r="F734" s="93"/>
      <c r="G734" s="185"/>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83"/>
      <c r="F735" s="93"/>
      <c r="G735" s="185"/>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83"/>
      <c r="F736" s="93"/>
      <c r="G736" s="185"/>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83"/>
      <c r="F737" s="93"/>
      <c r="G737" s="185"/>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83"/>
      <c r="F738" s="93"/>
      <c r="G738" s="185"/>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83"/>
      <c r="F739" s="93"/>
      <c r="G739" s="185"/>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83"/>
      <c r="F740" s="93"/>
      <c r="G740" s="185"/>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83"/>
      <c r="F741" s="93"/>
      <c r="G741" s="185"/>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83"/>
      <c r="F742" s="93"/>
      <c r="G742" s="185"/>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83"/>
      <c r="F743" s="93"/>
      <c r="G743" s="185"/>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83"/>
      <c r="F744" s="93"/>
      <c r="G744" s="185"/>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83"/>
      <c r="F745" s="93"/>
      <c r="G745" s="185"/>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83"/>
      <c r="F746" s="93"/>
      <c r="G746" s="185"/>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83"/>
      <c r="F747" s="93"/>
      <c r="G747" s="185"/>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83"/>
      <c r="F748" s="136"/>
      <c r="G748" s="185"/>
      <c r="H748" s="188"/>
      <c r="I748" s="188"/>
      <c r="J748" s="189"/>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90" t="s">
        <v>10</v>
      </c>
      <c r="M750" s="192"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94">
        <f t="shared" ref="E751" si="2280">D750</f>
        <v>1</v>
      </c>
      <c r="F751" s="92"/>
      <c r="G751" s="196" t="s">
        <v>1</v>
      </c>
      <c r="H751" s="199" t="e">
        <f>INDEX('BASE FORMAÇÃO'!C:C,B750+1)</f>
        <v>#VALUE!</v>
      </c>
      <c r="I751" s="199"/>
      <c r="J751" s="200"/>
      <c r="K751" s="66"/>
      <c r="L751" s="191"/>
      <c r="M751" s="193"/>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95"/>
      <c r="F752" s="93"/>
      <c r="G752" s="197"/>
      <c r="H752" s="201"/>
      <c r="I752" s="201"/>
      <c r="J752" s="202"/>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8"/>
      <c r="H753" s="203"/>
      <c r="I753" s="203"/>
      <c r="J753" s="204"/>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82" t="e">
        <f t="shared" ref="E754" si="2284">C750</f>
        <v>#VALUE!</v>
      </c>
      <c r="F754" s="93"/>
      <c r="G754" s="184" t="s">
        <v>304</v>
      </c>
      <c r="H754" s="186"/>
      <c r="I754" s="187"/>
      <c r="J754" s="187"/>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83"/>
      <c r="F755" s="93"/>
      <c r="G755" s="185"/>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83"/>
      <c r="F756" s="93"/>
      <c r="G756" s="185"/>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83"/>
      <c r="F757" s="93"/>
      <c r="G757" s="185"/>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83"/>
      <c r="F758" s="93"/>
      <c r="G758" s="185"/>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83"/>
      <c r="F759" s="93"/>
      <c r="G759" s="185"/>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83"/>
      <c r="F760" s="93"/>
      <c r="G760" s="185"/>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83"/>
      <c r="F761" s="93"/>
      <c r="G761" s="185"/>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83"/>
      <c r="F762" s="93"/>
      <c r="G762" s="185"/>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83"/>
      <c r="F763" s="93"/>
      <c r="G763" s="185"/>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83"/>
      <c r="F764" s="93"/>
      <c r="G764" s="185"/>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83"/>
      <c r="F765" s="93"/>
      <c r="G765" s="185"/>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83"/>
      <c r="F766" s="93"/>
      <c r="G766" s="185"/>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83"/>
      <c r="F767" s="93"/>
      <c r="G767" s="185"/>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83"/>
      <c r="F768" s="93"/>
      <c r="G768" s="185"/>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83"/>
      <c r="F769" s="136"/>
      <c r="G769" s="185"/>
      <c r="H769" s="188"/>
      <c r="I769" s="188"/>
      <c r="J769" s="189"/>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90" t="s">
        <v>10</v>
      </c>
      <c r="M771" s="192"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94">
        <f t="shared" ref="E772" si="2346">D771</f>
        <v>1</v>
      </c>
      <c r="F772" s="92"/>
      <c r="G772" s="196" t="s">
        <v>1</v>
      </c>
      <c r="H772" s="199" t="e">
        <f>INDEX('BASE FORMAÇÃO'!C:C,B771+1)</f>
        <v>#VALUE!</v>
      </c>
      <c r="I772" s="199"/>
      <c r="J772" s="200"/>
      <c r="K772" s="66"/>
      <c r="L772" s="191"/>
      <c r="M772" s="193"/>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95"/>
      <c r="F773" s="93"/>
      <c r="G773" s="197"/>
      <c r="H773" s="201"/>
      <c r="I773" s="201"/>
      <c r="J773" s="202"/>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8"/>
      <c r="H774" s="203"/>
      <c r="I774" s="203"/>
      <c r="J774" s="204"/>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82" t="e">
        <f t="shared" ref="E775" si="2350">C771</f>
        <v>#VALUE!</v>
      </c>
      <c r="F775" s="93"/>
      <c r="G775" s="184" t="s">
        <v>304</v>
      </c>
      <c r="H775" s="186"/>
      <c r="I775" s="187"/>
      <c r="J775" s="187"/>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83"/>
      <c r="F776" s="93"/>
      <c r="G776" s="185"/>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83"/>
      <c r="F777" s="93"/>
      <c r="G777" s="185"/>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83"/>
      <c r="F778" s="93"/>
      <c r="G778" s="185"/>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83"/>
      <c r="F779" s="93"/>
      <c r="G779" s="185"/>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83"/>
      <c r="F780" s="93"/>
      <c r="G780" s="185"/>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83"/>
      <c r="F781" s="93"/>
      <c r="G781" s="185"/>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83"/>
      <c r="F782" s="93"/>
      <c r="G782" s="185"/>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83"/>
      <c r="F783" s="93"/>
      <c r="G783" s="185"/>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83"/>
      <c r="F784" s="93"/>
      <c r="G784" s="185"/>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83"/>
      <c r="F785" s="93"/>
      <c r="G785" s="185"/>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83"/>
      <c r="F786" s="93"/>
      <c r="G786" s="185"/>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83"/>
      <c r="F787" s="93"/>
      <c r="G787" s="185"/>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83"/>
      <c r="F788" s="93"/>
      <c r="G788" s="185"/>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83"/>
      <c r="F789" s="93"/>
      <c r="G789" s="185"/>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83"/>
      <c r="F790" s="136"/>
      <c r="G790" s="185"/>
      <c r="H790" s="188"/>
      <c r="I790" s="188"/>
      <c r="J790" s="189"/>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90" t="s">
        <v>10</v>
      </c>
      <c r="M792" s="192"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94">
        <f t="shared" ref="E793" si="2412">D792</f>
        <v>1</v>
      </c>
      <c r="F793" s="92"/>
      <c r="G793" s="196" t="s">
        <v>1</v>
      </c>
      <c r="H793" s="199" t="e">
        <f>INDEX('BASE FORMAÇÃO'!C:C,B792+1)</f>
        <v>#VALUE!</v>
      </c>
      <c r="I793" s="199"/>
      <c r="J793" s="200"/>
      <c r="K793" s="66"/>
      <c r="L793" s="191"/>
      <c r="M793" s="193"/>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95"/>
      <c r="F794" s="93"/>
      <c r="G794" s="197"/>
      <c r="H794" s="201"/>
      <c r="I794" s="201"/>
      <c r="J794" s="202"/>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8"/>
      <c r="H795" s="203"/>
      <c r="I795" s="203"/>
      <c r="J795" s="204"/>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82" t="e">
        <f t="shared" ref="E796" si="2416">C792</f>
        <v>#VALUE!</v>
      </c>
      <c r="F796" s="93"/>
      <c r="G796" s="184" t="s">
        <v>304</v>
      </c>
      <c r="H796" s="186"/>
      <c r="I796" s="187"/>
      <c r="J796" s="187"/>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83"/>
      <c r="F797" s="93"/>
      <c r="G797" s="185"/>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83"/>
      <c r="F798" s="93"/>
      <c r="G798" s="185"/>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83"/>
      <c r="F799" s="93"/>
      <c r="G799" s="185"/>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83"/>
      <c r="F800" s="93"/>
      <c r="G800" s="185"/>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83"/>
      <c r="F801" s="93"/>
      <c r="G801" s="185"/>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83"/>
      <c r="F802" s="93"/>
      <c r="G802" s="185"/>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83"/>
      <c r="F803" s="93"/>
      <c r="G803" s="185"/>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83"/>
      <c r="F804" s="93"/>
      <c r="G804" s="185"/>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83"/>
      <c r="F805" s="93"/>
      <c r="G805" s="185"/>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83"/>
      <c r="F806" s="93"/>
      <c r="G806" s="185"/>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83"/>
      <c r="F807" s="93"/>
      <c r="G807" s="185"/>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83"/>
      <c r="F808" s="93"/>
      <c r="G808" s="185"/>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83"/>
      <c r="F809" s="93"/>
      <c r="G809" s="185"/>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83"/>
      <c r="F810" s="93"/>
      <c r="G810" s="185"/>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83"/>
      <c r="F811" s="136"/>
      <c r="G811" s="185"/>
      <c r="H811" s="188"/>
      <c r="I811" s="188"/>
      <c r="J811" s="189"/>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90" t="s">
        <v>10</v>
      </c>
      <c r="M813" s="192"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94">
        <f t="shared" ref="E814" si="2478">D813</f>
        <v>1</v>
      </c>
      <c r="F814" s="92"/>
      <c r="G814" s="196" t="s">
        <v>1</v>
      </c>
      <c r="H814" s="199" t="e">
        <f>INDEX('BASE FORMAÇÃO'!C:C,B813+1)</f>
        <v>#VALUE!</v>
      </c>
      <c r="I814" s="199"/>
      <c r="J814" s="200"/>
      <c r="K814" s="66"/>
      <c r="L814" s="191"/>
      <c r="M814" s="193"/>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95"/>
      <c r="F815" s="93"/>
      <c r="G815" s="197"/>
      <c r="H815" s="201"/>
      <c r="I815" s="201"/>
      <c r="J815" s="202"/>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8"/>
      <c r="H816" s="203"/>
      <c r="I816" s="203"/>
      <c r="J816" s="204"/>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82" t="e">
        <f t="shared" ref="E817" si="2482">C813</f>
        <v>#VALUE!</v>
      </c>
      <c r="F817" s="93"/>
      <c r="G817" s="184" t="s">
        <v>304</v>
      </c>
      <c r="H817" s="186"/>
      <c r="I817" s="187"/>
      <c r="J817" s="187"/>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83"/>
      <c r="F818" s="93"/>
      <c r="G818" s="185"/>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83"/>
      <c r="F819" s="93"/>
      <c r="G819" s="185"/>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83"/>
      <c r="F820" s="93"/>
      <c r="G820" s="185"/>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83"/>
      <c r="F821" s="93"/>
      <c r="G821" s="185"/>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83"/>
      <c r="F822" s="93"/>
      <c r="G822" s="185"/>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83"/>
      <c r="F823" s="93"/>
      <c r="G823" s="185"/>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83"/>
      <c r="F824" s="93"/>
      <c r="G824" s="185"/>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83"/>
      <c r="F825" s="93"/>
      <c r="G825" s="185"/>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83"/>
      <c r="F826" s="93"/>
      <c r="G826" s="185"/>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83"/>
      <c r="F827" s="93"/>
      <c r="G827" s="185"/>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83"/>
      <c r="F828" s="93"/>
      <c r="G828" s="185"/>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83"/>
      <c r="F829" s="93"/>
      <c r="G829" s="185"/>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83"/>
      <c r="F830" s="93"/>
      <c r="G830" s="185"/>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83"/>
      <c r="F831" s="93"/>
      <c r="G831" s="185"/>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83"/>
      <c r="F832" s="136"/>
      <c r="G832" s="185"/>
      <c r="H832" s="188"/>
      <c r="I832" s="188"/>
      <c r="J832" s="189"/>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90" t="s">
        <v>10</v>
      </c>
      <c r="M834" s="192"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94">
        <f t="shared" ref="E835" si="2544">D834</f>
        <v>1</v>
      </c>
      <c r="F835" s="92"/>
      <c r="G835" s="196" t="s">
        <v>1</v>
      </c>
      <c r="H835" s="199" t="e">
        <f>INDEX('BASE FORMAÇÃO'!C:C,B834+1)</f>
        <v>#VALUE!</v>
      </c>
      <c r="I835" s="199"/>
      <c r="J835" s="200"/>
      <c r="K835" s="66"/>
      <c r="L835" s="191"/>
      <c r="M835" s="193"/>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95"/>
      <c r="F836" s="93"/>
      <c r="G836" s="197"/>
      <c r="H836" s="201"/>
      <c r="I836" s="201"/>
      <c r="J836" s="202"/>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8"/>
      <c r="H837" s="203"/>
      <c r="I837" s="203"/>
      <c r="J837" s="204"/>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82" t="e">
        <f t="shared" ref="E838" si="2548">C834</f>
        <v>#VALUE!</v>
      </c>
      <c r="F838" s="93"/>
      <c r="G838" s="184" t="s">
        <v>304</v>
      </c>
      <c r="H838" s="186"/>
      <c r="I838" s="187"/>
      <c r="J838" s="187"/>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83"/>
      <c r="F839" s="93"/>
      <c r="G839" s="185"/>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83"/>
      <c r="F840" s="93"/>
      <c r="G840" s="185"/>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83"/>
      <c r="F841" s="93"/>
      <c r="G841" s="185"/>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83"/>
      <c r="F842" s="93"/>
      <c r="G842" s="185"/>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83"/>
      <c r="F843" s="93"/>
      <c r="G843" s="185"/>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83"/>
      <c r="F844" s="93"/>
      <c r="G844" s="185"/>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83"/>
      <c r="F845" s="93"/>
      <c r="G845" s="185"/>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83"/>
      <c r="F846" s="93"/>
      <c r="G846" s="185"/>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83"/>
      <c r="F847" s="93"/>
      <c r="G847" s="185"/>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83"/>
      <c r="F848" s="93"/>
      <c r="G848" s="185"/>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83"/>
      <c r="F849" s="93"/>
      <c r="G849" s="185"/>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83"/>
      <c r="F850" s="93"/>
      <c r="G850" s="185"/>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83"/>
      <c r="F851" s="93"/>
      <c r="G851" s="185"/>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83"/>
      <c r="F852" s="93"/>
      <c r="G852" s="185"/>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83"/>
      <c r="F853" s="136"/>
      <c r="G853" s="185"/>
      <c r="H853" s="188"/>
      <c r="I853" s="188"/>
      <c r="J853" s="189"/>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90" t="s">
        <v>10</v>
      </c>
      <c r="M855" s="192"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94">
        <f t="shared" ref="E856" si="2610">D855</f>
        <v>1</v>
      </c>
      <c r="F856" s="92"/>
      <c r="G856" s="196" t="s">
        <v>1</v>
      </c>
      <c r="H856" s="199" t="e">
        <f>INDEX('BASE FORMAÇÃO'!C:C,B855+1)</f>
        <v>#VALUE!</v>
      </c>
      <c r="I856" s="199"/>
      <c r="J856" s="200"/>
      <c r="K856" s="66"/>
      <c r="L856" s="191"/>
      <c r="M856" s="193"/>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95"/>
      <c r="F857" s="93"/>
      <c r="G857" s="197"/>
      <c r="H857" s="201"/>
      <c r="I857" s="201"/>
      <c r="J857" s="202"/>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8"/>
      <c r="H858" s="203"/>
      <c r="I858" s="203"/>
      <c r="J858" s="204"/>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82" t="e">
        <f t="shared" ref="E859" si="2614">C855</f>
        <v>#VALUE!</v>
      </c>
      <c r="F859" s="93"/>
      <c r="G859" s="184" t="s">
        <v>304</v>
      </c>
      <c r="H859" s="186"/>
      <c r="I859" s="187"/>
      <c r="J859" s="187"/>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83"/>
      <c r="F860" s="93"/>
      <c r="G860" s="185"/>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83"/>
      <c r="F861" s="93"/>
      <c r="G861" s="185"/>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83"/>
      <c r="F862" s="93"/>
      <c r="G862" s="185"/>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83"/>
      <c r="F863" s="93"/>
      <c r="G863" s="185"/>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83"/>
      <c r="F864" s="93"/>
      <c r="G864" s="185"/>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83"/>
      <c r="F865" s="93"/>
      <c r="G865" s="185"/>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83"/>
      <c r="F866" s="93"/>
      <c r="G866" s="185"/>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83"/>
      <c r="F867" s="93"/>
      <c r="G867" s="185"/>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83"/>
      <c r="F868" s="93"/>
      <c r="G868" s="185"/>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83"/>
      <c r="F869" s="93"/>
      <c r="G869" s="185"/>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83"/>
      <c r="F870" s="93"/>
      <c r="G870" s="185"/>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83"/>
      <c r="F871" s="93"/>
      <c r="G871" s="185"/>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83"/>
      <c r="F872" s="93"/>
      <c r="G872" s="185"/>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83"/>
      <c r="F873" s="93"/>
      <c r="G873" s="185"/>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83"/>
      <c r="F874" s="136"/>
      <c r="G874" s="185"/>
      <c r="H874" s="188"/>
      <c r="I874" s="188"/>
      <c r="J874" s="189"/>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90" t="s">
        <v>10</v>
      </c>
      <c r="M876" s="192"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94">
        <f t="shared" ref="E877" si="2676">D876</f>
        <v>1</v>
      </c>
      <c r="F877" s="92"/>
      <c r="G877" s="196" t="s">
        <v>1</v>
      </c>
      <c r="H877" s="199" t="e">
        <f>INDEX('BASE FORMAÇÃO'!C:C,B876+1)</f>
        <v>#VALUE!</v>
      </c>
      <c r="I877" s="199"/>
      <c r="J877" s="200"/>
      <c r="K877" s="66"/>
      <c r="L877" s="191"/>
      <c r="M877" s="193"/>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95"/>
      <c r="F878" s="93"/>
      <c r="G878" s="197"/>
      <c r="H878" s="201"/>
      <c r="I878" s="201"/>
      <c r="J878" s="202"/>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8"/>
      <c r="H879" s="203"/>
      <c r="I879" s="203"/>
      <c r="J879" s="204"/>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82" t="e">
        <f t="shared" ref="E880" si="2680">C876</f>
        <v>#VALUE!</v>
      </c>
      <c r="F880" s="93"/>
      <c r="G880" s="184" t="s">
        <v>304</v>
      </c>
      <c r="H880" s="186"/>
      <c r="I880" s="187"/>
      <c r="J880" s="187"/>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83"/>
      <c r="F881" s="93"/>
      <c r="G881" s="185"/>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83"/>
      <c r="F882" s="93"/>
      <c r="G882" s="185"/>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83"/>
      <c r="F883" s="93"/>
      <c r="G883" s="185"/>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83"/>
      <c r="F884" s="93"/>
      <c r="G884" s="185"/>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83"/>
      <c r="F885" s="93"/>
      <c r="G885" s="185"/>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83"/>
      <c r="F886" s="93"/>
      <c r="G886" s="185"/>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83"/>
      <c r="F887" s="93"/>
      <c r="G887" s="185"/>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83"/>
      <c r="F888" s="93"/>
      <c r="G888" s="185"/>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83"/>
      <c r="F889" s="93"/>
      <c r="G889" s="185"/>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83"/>
      <c r="F890" s="93"/>
      <c r="G890" s="185"/>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83"/>
      <c r="F891" s="93"/>
      <c r="G891" s="185"/>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83"/>
      <c r="F892" s="93"/>
      <c r="G892" s="185"/>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83"/>
      <c r="F893" s="93"/>
      <c r="G893" s="185"/>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83"/>
      <c r="F894" s="93"/>
      <c r="G894" s="185"/>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83"/>
      <c r="F895" s="136"/>
      <c r="G895" s="185"/>
      <c r="H895" s="188"/>
      <c r="I895" s="188"/>
      <c r="J895" s="189"/>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90" t="s">
        <v>10</v>
      </c>
      <c r="M897" s="192"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94">
        <f t="shared" ref="E898" si="2742">D897</f>
        <v>1</v>
      </c>
      <c r="F898" s="92"/>
      <c r="G898" s="196" t="s">
        <v>1</v>
      </c>
      <c r="H898" s="199" t="e">
        <f>INDEX('BASE FORMAÇÃO'!C:C,B897+1)</f>
        <v>#VALUE!</v>
      </c>
      <c r="I898" s="199"/>
      <c r="J898" s="200"/>
      <c r="K898" s="66"/>
      <c r="L898" s="191"/>
      <c r="M898" s="193"/>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95"/>
      <c r="F899" s="93"/>
      <c r="G899" s="197"/>
      <c r="H899" s="201"/>
      <c r="I899" s="201"/>
      <c r="J899" s="202"/>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8"/>
      <c r="H900" s="203"/>
      <c r="I900" s="203"/>
      <c r="J900" s="204"/>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82" t="e">
        <f t="shared" ref="E901" si="2746">C897</f>
        <v>#VALUE!</v>
      </c>
      <c r="F901" s="93"/>
      <c r="G901" s="184" t="s">
        <v>304</v>
      </c>
      <c r="H901" s="186"/>
      <c r="I901" s="187"/>
      <c r="J901" s="187"/>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83"/>
      <c r="F902" s="93"/>
      <c r="G902" s="185"/>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83"/>
      <c r="F903" s="93"/>
      <c r="G903" s="185"/>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83"/>
      <c r="F904" s="93"/>
      <c r="G904" s="185"/>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83"/>
      <c r="F905" s="93"/>
      <c r="G905" s="185"/>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83"/>
      <c r="F906" s="93"/>
      <c r="G906" s="185"/>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83"/>
      <c r="F907" s="93"/>
      <c r="G907" s="185"/>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83"/>
      <c r="F908" s="93"/>
      <c r="G908" s="185"/>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83"/>
      <c r="F909" s="93"/>
      <c r="G909" s="185"/>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83"/>
      <c r="F910" s="93"/>
      <c r="G910" s="185"/>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83"/>
      <c r="F911" s="93"/>
      <c r="G911" s="185"/>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83"/>
      <c r="F912" s="93"/>
      <c r="G912" s="185"/>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83"/>
      <c r="F913" s="93"/>
      <c r="G913" s="185"/>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83"/>
      <c r="F914" s="93"/>
      <c r="G914" s="185"/>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83"/>
      <c r="F915" s="93"/>
      <c r="G915" s="185"/>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83"/>
      <c r="F916" s="136"/>
      <c r="G916" s="185"/>
      <c r="H916" s="188"/>
      <c r="I916" s="188"/>
      <c r="J916" s="189"/>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90" t="s">
        <v>10</v>
      </c>
      <c r="M918" s="192"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94">
        <f t="shared" ref="E919" si="2808">D918</f>
        <v>1</v>
      </c>
      <c r="F919" s="92"/>
      <c r="G919" s="196" t="s">
        <v>1</v>
      </c>
      <c r="H919" s="199" t="e">
        <f>INDEX('BASE FORMAÇÃO'!C:C,B918+1)</f>
        <v>#VALUE!</v>
      </c>
      <c r="I919" s="199"/>
      <c r="J919" s="200"/>
      <c r="K919" s="66"/>
      <c r="L919" s="191"/>
      <c r="M919" s="193"/>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95"/>
      <c r="F920" s="93"/>
      <c r="G920" s="197"/>
      <c r="H920" s="201"/>
      <c r="I920" s="201"/>
      <c r="J920" s="202"/>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8"/>
      <c r="H921" s="203"/>
      <c r="I921" s="203"/>
      <c r="J921" s="204"/>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82" t="e">
        <f t="shared" ref="E922" si="2812">C918</f>
        <v>#VALUE!</v>
      </c>
      <c r="F922" s="93"/>
      <c r="G922" s="184" t="s">
        <v>304</v>
      </c>
      <c r="H922" s="186"/>
      <c r="I922" s="187"/>
      <c r="J922" s="187"/>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83"/>
      <c r="F923" s="93"/>
      <c r="G923" s="185"/>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83"/>
      <c r="F924" s="93"/>
      <c r="G924" s="185"/>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83"/>
      <c r="F925" s="93"/>
      <c r="G925" s="185"/>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83"/>
      <c r="F926" s="93"/>
      <c r="G926" s="185"/>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83"/>
      <c r="F927" s="93"/>
      <c r="G927" s="185"/>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83"/>
      <c r="F928" s="93"/>
      <c r="G928" s="185"/>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83"/>
      <c r="F929" s="93"/>
      <c r="G929" s="185"/>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83"/>
      <c r="F930" s="93"/>
      <c r="G930" s="185"/>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83"/>
      <c r="F931" s="93"/>
      <c r="G931" s="185"/>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83"/>
      <c r="F932" s="93"/>
      <c r="G932" s="185"/>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83"/>
      <c r="F933" s="93"/>
      <c r="G933" s="185"/>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83"/>
      <c r="F934" s="93"/>
      <c r="G934" s="185"/>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83"/>
      <c r="F935" s="93"/>
      <c r="G935" s="185"/>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83"/>
      <c r="F936" s="93"/>
      <c r="G936" s="185"/>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83"/>
      <c r="F937" s="136"/>
      <c r="G937" s="185"/>
      <c r="H937" s="188"/>
      <c r="I937" s="188"/>
      <c r="J937" s="189"/>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90" t="s">
        <v>10</v>
      </c>
      <c r="M939" s="192"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94">
        <f t="shared" ref="E940" si="2874">D939</f>
        <v>1</v>
      </c>
      <c r="F940" s="92"/>
      <c r="G940" s="196" t="s">
        <v>1</v>
      </c>
      <c r="H940" s="199" t="e">
        <f>INDEX('BASE FORMAÇÃO'!C:C,B939+1)</f>
        <v>#VALUE!</v>
      </c>
      <c r="I940" s="199"/>
      <c r="J940" s="200"/>
      <c r="K940" s="66"/>
      <c r="L940" s="191"/>
      <c r="M940" s="193"/>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95"/>
      <c r="F941" s="93"/>
      <c r="G941" s="197"/>
      <c r="H941" s="201"/>
      <c r="I941" s="201"/>
      <c r="J941" s="202"/>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8"/>
      <c r="H942" s="203"/>
      <c r="I942" s="203"/>
      <c r="J942" s="204"/>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82" t="e">
        <f t="shared" ref="E943" si="2878">C939</f>
        <v>#VALUE!</v>
      </c>
      <c r="F943" s="93"/>
      <c r="G943" s="184" t="s">
        <v>304</v>
      </c>
      <c r="H943" s="186"/>
      <c r="I943" s="187"/>
      <c r="J943" s="187"/>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83"/>
      <c r="F944" s="93"/>
      <c r="G944" s="185"/>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83"/>
      <c r="F945" s="93"/>
      <c r="G945" s="185"/>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83"/>
      <c r="F946" s="93"/>
      <c r="G946" s="185"/>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83"/>
      <c r="F947" s="93"/>
      <c r="G947" s="185"/>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83"/>
      <c r="F948" s="93"/>
      <c r="G948" s="185"/>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83"/>
      <c r="F949" s="93"/>
      <c r="G949" s="185"/>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83"/>
      <c r="F950" s="93"/>
      <c r="G950" s="185"/>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83"/>
      <c r="F951" s="93"/>
      <c r="G951" s="185"/>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83"/>
      <c r="F952" s="93"/>
      <c r="G952" s="185"/>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83"/>
      <c r="F953" s="93"/>
      <c r="G953" s="185"/>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83"/>
      <c r="F954" s="93"/>
      <c r="G954" s="185"/>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83"/>
      <c r="F955" s="93"/>
      <c r="G955" s="185"/>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83"/>
      <c r="F956" s="93"/>
      <c r="G956" s="185"/>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83"/>
      <c r="F957" s="93"/>
      <c r="G957" s="185"/>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83"/>
      <c r="F958" s="136"/>
      <c r="G958" s="185"/>
      <c r="H958" s="188"/>
      <c r="I958" s="188"/>
      <c r="J958" s="189"/>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90" t="s">
        <v>10</v>
      </c>
      <c r="M960" s="192"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94">
        <f t="shared" ref="E961" si="2940">D960</f>
        <v>1</v>
      </c>
      <c r="F961" s="92"/>
      <c r="G961" s="196" t="s">
        <v>1</v>
      </c>
      <c r="H961" s="199" t="e">
        <f>INDEX('BASE FORMAÇÃO'!C:C,B960+1)</f>
        <v>#VALUE!</v>
      </c>
      <c r="I961" s="199"/>
      <c r="J961" s="200"/>
      <c r="K961" s="66"/>
      <c r="L961" s="191"/>
      <c r="M961" s="193"/>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95"/>
      <c r="F962" s="93"/>
      <c r="G962" s="197"/>
      <c r="H962" s="201"/>
      <c r="I962" s="201"/>
      <c r="J962" s="202"/>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8"/>
      <c r="H963" s="203"/>
      <c r="I963" s="203"/>
      <c r="J963" s="204"/>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82" t="e">
        <f t="shared" ref="E964" si="2944">C960</f>
        <v>#VALUE!</v>
      </c>
      <c r="F964" s="93"/>
      <c r="G964" s="184" t="s">
        <v>304</v>
      </c>
      <c r="H964" s="186"/>
      <c r="I964" s="187"/>
      <c r="J964" s="187"/>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83"/>
      <c r="F965" s="93"/>
      <c r="G965" s="185"/>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83"/>
      <c r="F966" s="93"/>
      <c r="G966" s="185"/>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83"/>
      <c r="F967" s="93"/>
      <c r="G967" s="185"/>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83"/>
      <c r="F968" s="93"/>
      <c r="G968" s="185"/>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83"/>
      <c r="F969" s="93"/>
      <c r="G969" s="185"/>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83"/>
      <c r="F970" s="93"/>
      <c r="G970" s="185"/>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83"/>
      <c r="F971" s="93"/>
      <c r="G971" s="185"/>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83"/>
      <c r="F972" s="93"/>
      <c r="G972" s="185"/>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83"/>
      <c r="F973" s="93"/>
      <c r="G973" s="185"/>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83"/>
      <c r="F974" s="93"/>
      <c r="G974" s="185"/>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83"/>
      <c r="F975" s="93"/>
      <c r="G975" s="185"/>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83"/>
      <c r="F976" s="93"/>
      <c r="G976" s="185"/>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83"/>
      <c r="F977" s="93"/>
      <c r="G977" s="185"/>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83"/>
      <c r="F978" s="93"/>
      <c r="G978" s="185"/>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83"/>
      <c r="F979" s="136"/>
      <c r="G979" s="185"/>
      <c r="H979" s="188"/>
      <c r="I979" s="188"/>
      <c r="J979" s="189"/>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90" t="s">
        <v>10</v>
      </c>
      <c r="M981" s="192"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94">
        <f t="shared" ref="E982" si="3006">D981</f>
        <v>1</v>
      </c>
      <c r="F982" s="92"/>
      <c r="G982" s="196" t="s">
        <v>1</v>
      </c>
      <c r="H982" s="199" t="e">
        <f>INDEX('BASE FORMAÇÃO'!C:C,B981+1)</f>
        <v>#VALUE!</v>
      </c>
      <c r="I982" s="199"/>
      <c r="J982" s="200"/>
      <c r="K982" s="66"/>
      <c r="L982" s="191"/>
      <c r="M982" s="193"/>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95"/>
      <c r="F983" s="93"/>
      <c r="G983" s="197"/>
      <c r="H983" s="201"/>
      <c r="I983" s="201"/>
      <c r="J983" s="202"/>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8"/>
      <c r="H984" s="203"/>
      <c r="I984" s="203"/>
      <c r="J984" s="204"/>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82" t="e">
        <f t="shared" ref="E985" si="3010">C981</f>
        <v>#VALUE!</v>
      </c>
      <c r="F985" s="93"/>
      <c r="G985" s="184" t="s">
        <v>304</v>
      </c>
      <c r="H985" s="186"/>
      <c r="I985" s="187"/>
      <c r="J985" s="187"/>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83"/>
      <c r="F986" s="93"/>
      <c r="G986" s="185"/>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83"/>
      <c r="F987" s="93"/>
      <c r="G987" s="185"/>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83"/>
      <c r="F988" s="93"/>
      <c r="G988" s="185"/>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83"/>
      <c r="F989" s="93"/>
      <c r="G989" s="185"/>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83"/>
      <c r="F990" s="93"/>
      <c r="G990" s="185"/>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83"/>
      <c r="F991" s="93"/>
      <c r="G991" s="185"/>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83"/>
      <c r="F992" s="93"/>
      <c r="G992" s="185"/>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83"/>
      <c r="F993" s="93"/>
      <c r="G993" s="185"/>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83"/>
      <c r="F994" s="93"/>
      <c r="G994" s="185"/>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83"/>
      <c r="F995" s="93"/>
      <c r="G995" s="185"/>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83"/>
      <c r="F996" s="93"/>
      <c r="G996" s="185"/>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83"/>
      <c r="F997" s="93"/>
      <c r="G997" s="185"/>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83"/>
      <c r="F998" s="93"/>
      <c r="G998" s="185"/>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83"/>
      <c r="F999" s="93"/>
      <c r="G999" s="185"/>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83"/>
      <c r="F1000" s="136"/>
      <c r="G1000" s="185"/>
      <c r="H1000" s="188"/>
      <c r="I1000" s="188"/>
      <c r="J1000" s="189"/>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90" t="s">
        <v>10</v>
      </c>
      <c r="M1002" s="192"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94">
        <f t="shared" ref="E1003" si="3072">D1002</f>
        <v>1</v>
      </c>
      <c r="F1003" s="92"/>
      <c r="G1003" s="196" t="s">
        <v>1</v>
      </c>
      <c r="H1003" s="199" t="e">
        <f>INDEX('BASE FORMAÇÃO'!C:C,B1002+1)</f>
        <v>#VALUE!</v>
      </c>
      <c r="I1003" s="199"/>
      <c r="J1003" s="200"/>
      <c r="K1003" s="66"/>
      <c r="L1003" s="191"/>
      <c r="M1003" s="193"/>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95"/>
      <c r="F1004" s="93"/>
      <c r="G1004" s="197"/>
      <c r="H1004" s="201"/>
      <c r="I1004" s="201"/>
      <c r="J1004" s="202"/>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8"/>
      <c r="H1005" s="203"/>
      <c r="I1005" s="203"/>
      <c r="J1005" s="204"/>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82" t="e">
        <f t="shared" ref="E1006" si="3076">C1002</f>
        <v>#VALUE!</v>
      </c>
      <c r="F1006" s="93"/>
      <c r="G1006" s="184" t="s">
        <v>304</v>
      </c>
      <c r="H1006" s="186"/>
      <c r="I1006" s="187"/>
      <c r="J1006" s="187"/>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83"/>
      <c r="F1007" s="93"/>
      <c r="G1007" s="185"/>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83"/>
      <c r="F1008" s="93"/>
      <c r="G1008" s="185"/>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83"/>
      <c r="F1009" s="93"/>
      <c r="G1009" s="185"/>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83"/>
      <c r="F1010" s="93"/>
      <c r="G1010" s="185"/>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83"/>
      <c r="F1011" s="93"/>
      <c r="G1011" s="185"/>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83"/>
      <c r="F1012" s="93"/>
      <c r="G1012" s="185"/>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83"/>
      <c r="F1013" s="93"/>
      <c r="G1013" s="185"/>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83"/>
      <c r="F1014" s="93"/>
      <c r="G1014" s="185"/>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83"/>
      <c r="F1015" s="93"/>
      <c r="G1015" s="185"/>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83"/>
      <c r="F1016" s="93"/>
      <c r="G1016" s="185"/>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83"/>
      <c r="F1017" s="93"/>
      <c r="G1017" s="185"/>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83"/>
      <c r="F1018" s="93"/>
      <c r="G1018" s="185"/>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83"/>
      <c r="F1019" s="93"/>
      <c r="G1019" s="185"/>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83"/>
      <c r="F1020" s="93"/>
      <c r="G1020" s="185"/>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83"/>
      <c r="F1021" s="136"/>
      <c r="G1021" s="185"/>
      <c r="H1021" s="188"/>
      <c r="I1021" s="188"/>
      <c r="J1021" s="189"/>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90" t="s">
        <v>10</v>
      </c>
      <c r="M1023" s="192"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94">
        <f t="shared" ref="E1024" si="3138">D1023</f>
        <v>1</v>
      </c>
      <c r="F1024" s="92"/>
      <c r="G1024" s="196" t="s">
        <v>1</v>
      </c>
      <c r="H1024" s="199" t="e">
        <f>INDEX('BASE FORMAÇÃO'!C:C,B1023+1)</f>
        <v>#VALUE!</v>
      </c>
      <c r="I1024" s="199"/>
      <c r="J1024" s="200"/>
      <c r="K1024" s="66"/>
      <c r="L1024" s="191"/>
      <c r="M1024" s="193"/>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95"/>
      <c r="F1025" s="93"/>
      <c r="G1025" s="197"/>
      <c r="H1025" s="201"/>
      <c r="I1025" s="201"/>
      <c r="J1025" s="202"/>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8"/>
      <c r="H1026" s="203"/>
      <c r="I1026" s="203"/>
      <c r="J1026" s="204"/>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82" t="e">
        <f t="shared" ref="E1027" si="3142">C1023</f>
        <v>#VALUE!</v>
      </c>
      <c r="F1027" s="93"/>
      <c r="G1027" s="184" t="s">
        <v>304</v>
      </c>
      <c r="H1027" s="186"/>
      <c r="I1027" s="187"/>
      <c r="J1027" s="187"/>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83"/>
      <c r="F1028" s="93"/>
      <c r="G1028" s="185"/>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83"/>
      <c r="F1029" s="93"/>
      <c r="G1029" s="185"/>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83"/>
      <c r="F1030" s="93"/>
      <c r="G1030" s="185"/>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83"/>
      <c r="F1031" s="93"/>
      <c r="G1031" s="185"/>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83"/>
      <c r="F1032" s="93"/>
      <c r="G1032" s="185"/>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83"/>
      <c r="F1033" s="93"/>
      <c r="G1033" s="185"/>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83"/>
      <c r="F1034" s="93"/>
      <c r="G1034" s="185"/>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83"/>
      <c r="F1035" s="93"/>
      <c r="G1035" s="185"/>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83"/>
      <c r="F1036" s="93"/>
      <c r="G1036" s="185"/>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83"/>
      <c r="F1037" s="93"/>
      <c r="G1037" s="185"/>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83"/>
      <c r="F1038" s="93"/>
      <c r="G1038" s="185"/>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83"/>
      <c r="F1039" s="93"/>
      <c r="G1039" s="185"/>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83"/>
      <c r="F1040" s="93"/>
      <c r="G1040" s="185"/>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83"/>
      <c r="F1041" s="93"/>
      <c r="G1041" s="185"/>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83"/>
      <c r="F1042" s="136"/>
      <c r="G1042" s="185"/>
      <c r="H1042" s="188"/>
      <c r="I1042" s="188"/>
      <c r="J1042" s="189"/>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90" t="s">
        <v>10</v>
      </c>
      <c r="M1044" s="192"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94">
        <f t="shared" ref="E1045" si="3204">D1044</f>
        <v>1</v>
      </c>
      <c r="F1045" s="92"/>
      <c r="G1045" s="196" t="s">
        <v>1</v>
      </c>
      <c r="H1045" s="199" t="e">
        <f>INDEX('BASE FORMAÇÃO'!C:C,B1044+1)</f>
        <v>#VALUE!</v>
      </c>
      <c r="I1045" s="199"/>
      <c r="J1045" s="200"/>
      <c r="K1045" s="66"/>
      <c r="L1045" s="191"/>
      <c r="M1045" s="193"/>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95"/>
      <c r="F1046" s="93"/>
      <c r="G1046" s="197"/>
      <c r="H1046" s="201"/>
      <c r="I1046" s="201"/>
      <c r="J1046" s="202"/>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8"/>
      <c r="H1047" s="203"/>
      <c r="I1047" s="203"/>
      <c r="J1047" s="204"/>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82" t="e">
        <f t="shared" ref="E1048" si="3208">C1044</f>
        <v>#VALUE!</v>
      </c>
      <c r="F1048" s="93"/>
      <c r="G1048" s="184" t="s">
        <v>304</v>
      </c>
      <c r="H1048" s="186"/>
      <c r="I1048" s="187"/>
      <c r="J1048" s="187"/>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83"/>
      <c r="F1049" s="93"/>
      <c r="G1049" s="185"/>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83"/>
      <c r="F1050" s="93"/>
      <c r="G1050" s="185"/>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83"/>
      <c r="F1051" s="93"/>
      <c r="G1051" s="185"/>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83"/>
      <c r="F1052" s="93"/>
      <c r="G1052" s="185"/>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83"/>
      <c r="F1053" s="93"/>
      <c r="G1053" s="185"/>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83"/>
      <c r="F1054" s="93"/>
      <c r="G1054" s="185"/>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83"/>
      <c r="F1055" s="93"/>
      <c r="G1055" s="185"/>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83"/>
      <c r="F1056" s="93"/>
      <c r="G1056" s="185"/>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83"/>
      <c r="F1057" s="93"/>
      <c r="G1057" s="185"/>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83"/>
      <c r="F1058" s="93"/>
      <c r="G1058" s="185"/>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83"/>
      <c r="F1059" s="93"/>
      <c r="G1059" s="185"/>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83"/>
      <c r="F1060" s="93"/>
      <c r="G1060" s="185"/>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83"/>
      <c r="F1061" s="93"/>
      <c r="G1061" s="185"/>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83"/>
      <c r="F1062" s="93"/>
      <c r="G1062" s="185"/>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83"/>
      <c r="F1063" s="136"/>
      <c r="G1063" s="185"/>
      <c r="H1063" s="188"/>
      <c r="I1063" s="188"/>
      <c r="J1063" s="189"/>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90" t="s">
        <v>10</v>
      </c>
      <c r="M1065" s="192"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94">
        <f t="shared" ref="E1066" si="3270">D1065</f>
        <v>1</v>
      </c>
      <c r="F1066" s="92"/>
      <c r="G1066" s="196" t="s">
        <v>1</v>
      </c>
      <c r="H1066" s="199" t="e">
        <f>INDEX('BASE FORMAÇÃO'!C:C,B1065+1)</f>
        <v>#VALUE!</v>
      </c>
      <c r="I1066" s="199"/>
      <c r="J1066" s="200"/>
      <c r="K1066" s="66"/>
      <c r="L1066" s="191"/>
      <c r="M1066" s="193"/>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95"/>
      <c r="F1067" s="93"/>
      <c r="G1067" s="197"/>
      <c r="H1067" s="201"/>
      <c r="I1067" s="201"/>
      <c r="J1067" s="202"/>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8"/>
      <c r="H1068" s="203"/>
      <c r="I1068" s="203"/>
      <c r="J1068" s="204"/>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82" t="e">
        <f t="shared" ref="E1069" si="3274">C1065</f>
        <v>#VALUE!</v>
      </c>
      <c r="F1069" s="93"/>
      <c r="G1069" s="184" t="s">
        <v>304</v>
      </c>
      <c r="H1069" s="186"/>
      <c r="I1069" s="187"/>
      <c r="J1069" s="187"/>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83"/>
      <c r="F1070" s="93"/>
      <c r="G1070" s="185"/>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83"/>
      <c r="F1071" s="93"/>
      <c r="G1071" s="185"/>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83"/>
      <c r="F1072" s="93"/>
      <c r="G1072" s="185"/>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83"/>
      <c r="F1073" s="93"/>
      <c r="G1073" s="185"/>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83"/>
      <c r="F1074" s="93"/>
      <c r="G1074" s="185"/>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83"/>
      <c r="F1075" s="93"/>
      <c r="G1075" s="185"/>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83"/>
      <c r="F1076" s="93"/>
      <c r="G1076" s="185"/>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83"/>
      <c r="F1077" s="93"/>
      <c r="G1077" s="185"/>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83"/>
      <c r="F1078" s="93"/>
      <c r="G1078" s="185"/>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83"/>
      <c r="F1079" s="93"/>
      <c r="G1079" s="185"/>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83"/>
      <c r="F1080" s="93"/>
      <c r="G1080" s="185"/>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83"/>
      <c r="F1081" s="93"/>
      <c r="G1081" s="185"/>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83"/>
      <c r="F1082" s="93"/>
      <c r="G1082" s="185"/>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83"/>
      <c r="F1083" s="93"/>
      <c r="G1083" s="185"/>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83"/>
      <c r="F1084" s="136"/>
      <c r="G1084" s="185"/>
      <c r="H1084" s="188"/>
      <c r="I1084" s="188"/>
      <c r="J1084" s="189"/>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90" t="s">
        <v>10</v>
      </c>
      <c r="M1086" s="192"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94">
        <f t="shared" ref="E1087" si="3336">D1086</f>
        <v>1</v>
      </c>
      <c r="F1087" s="92"/>
      <c r="G1087" s="196" t="s">
        <v>1</v>
      </c>
      <c r="H1087" s="199" t="e">
        <f>INDEX('BASE FORMAÇÃO'!C:C,B1086+1)</f>
        <v>#VALUE!</v>
      </c>
      <c r="I1087" s="199"/>
      <c r="J1087" s="200"/>
      <c r="K1087" s="66"/>
      <c r="L1087" s="191"/>
      <c r="M1087" s="193"/>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95"/>
      <c r="F1088" s="93"/>
      <c r="G1088" s="197"/>
      <c r="H1088" s="201"/>
      <c r="I1088" s="201"/>
      <c r="J1088" s="202"/>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8"/>
      <c r="H1089" s="203"/>
      <c r="I1089" s="203"/>
      <c r="J1089" s="204"/>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82" t="e">
        <f t="shared" ref="E1090" si="3340">C1086</f>
        <v>#VALUE!</v>
      </c>
      <c r="F1090" s="93"/>
      <c r="G1090" s="184" t="s">
        <v>304</v>
      </c>
      <c r="H1090" s="186"/>
      <c r="I1090" s="187"/>
      <c r="J1090" s="187"/>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83"/>
      <c r="F1091" s="93"/>
      <c r="G1091" s="185"/>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83"/>
      <c r="F1092" s="93"/>
      <c r="G1092" s="185"/>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83"/>
      <c r="F1093" s="93"/>
      <c r="G1093" s="185"/>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83"/>
      <c r="F1094" s="93"/>
      <c r="G1094" s="185"/>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83"/>
      <c r="F1095" s="93"/>
      <c r="G1095" s="185"/>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83"/>
      <c r="F1096" s="93"/>
      <c r="G1096" s="185"/>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83"/>
      <c r="F1097" s="93"/>
      <c r="G1097" s="185"/>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83"/>
      <c r="F1098" s="93"/>
      <c r="G1098" s="185"/>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83"/>
      <c r="F1099" s="93"/>
      <c r="G1099" s="185"/>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83"/>
      <c r="F1100" s="93"/>
      <c r="G1100" s="185"/>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83"/>
      <c r="F1101" s="93"/>
      <c r="G1101" s="185"/>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83"/>
      <c r="F1102" s="93"/>
      <c r="G1102" s="185"/>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83"/>
      <c r="F1103" s="93"/>
      <c r="G1103" s="185"/>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83"/>
      <c r="F1104" s="93"/>
      <c r="G1104" s="185"/>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83"/>
      <c r="F1105" s="136"/>
      <c r="G1105" s="185"/>
      <c r="H1105" s="188"/>
      <c r="I1105" s="188"/>
      <c r="J1105" s="189"/>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90" t="s">
        <v>10</v>
      </c>
      <c r="M1107" s="192"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94">
        <f t="shared" ref="E1108" si="3402">D1107</f>
        <v>1</v>
      </c>
      <c r="F1108" s="92"/>
      <c r="G1108" s="196" t="s">
        <v>1</v>
      </c>
      <c r="H1108" s="199" t="e">
        <f>INDEX('BASE FORMAÇÃO'!C:C,B1107+1)</f>
        <v>#VALUE!</v>
      </c>
      <c r="I1108" s="199"/>
      <c r="J1108" s="200"/>
      <c r="K1108" s="66"/>
      <c r="L1108" s="191"/>
      <c r="M1108" s="193"/>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95"/>
      <c r="F1109" s="93"/>
      <c r="G1109" s="197"/>
      <c r="H1109" s="201"/>
      <c r="I1109" s="201"/>
      <c r="J1109" s="202"/>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8"/>
      <c r="H1110" s="203"/>
      <c r="I1110" s="203"/>
      <c r="J1110" s="204"/>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82" t="e">
        <f t="shared" ref="E1111" si="3406">C1107</f>
        <v>#VALUE!</v>
      </c>
      <c r="F1111" s="93"/>
      <c r="G1111" s="184" t="s">
        <v>304</v>
      </c>
      <c r="H1111" s="186"/>
      <c r="I1111" s="187"/>
      <c r="J1111" s="187"/>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83"/>
      <c r="F1112" s="93"/>
      <c r="G1112" s="185"/>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83"/>
      <c r="F1113" s="93"/>
      <c r="G1113" s="185"/>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83"/>
      <c r="F1114" s="93"/>
      <c r="G1114" s="185"/>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83"/>
      <c r="F1115" s="93"/>
      <c r="G1115" s="185"/>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83"/>
      <c r="F1116" s="93"/>
      <c r="G1116" s="185"/>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83"/>
      <c r="F1117" s="93"/>
      <c r="G1117" s="185"/>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83"/>
      <c r="F1118" s="93"/>
      <c r="G1118" s="185"/>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83"/>
      <c r="F1119" s="93"/>
      <c r="G1119" s="185"/>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83"/>
      <c r="F1120" s="93"/>
      <c r="G1120" s="185"/>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83"/>
      <c r="F1121" s="93"/>
      <c r="G1121" s="185"/>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83"/>
      <c r="F1122" s="93"/>
      <c r="G1122" s="185"/>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83"/>
      <c r="F1123" s="93"/>
      <c r="G1123" s="185"/>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83"/>
      <c r="F1124" s="93"/>
      <c r="G1124" s="185"/>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83"/>
      <c r="F1125" s="93"/>
      <c r="G1125" s="185"/>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83"/>
      <c r="F1126" s="136"/>
      <c r="G1126" s="185"/>
      <c r="H1126" s="188"/>
      <c r="I1126" s="188"/>
      <c r="J1126" s="189"/>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90" t="s">
        <v>10</v>
      </c>
      <c r="M1128" s="192"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94">
        <f t="shared" ref="E1129" si="3468">D1128</f>
        <v>1</v>
      </c>
      <c r="F1129" s="92"/>
      <c r="G1129" s="196" t="s">
        <v>1</v>
      </c>
      <c r="H1129" s="199" t="e">
        <f>INDEX('BASE FORMAÇÃO'!C:C,B1128+1)</f>
        <v>#VALUE!</v>
      </c>
      <c r="I1129" s="199"/>
      <c r="J1129" s="200"/>
      <c r="K1129" s="66"/>
      <c r="L1129" s="191"/>
      <c r="M1129" s="193"/>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95"/>
      <c r="F1130" s="93"/>
      <c r="G1130" s="197"/>
      <c r="H1130" s="201"/>
      <c r="I1130" s="201"/>
      <c r="J1130" s="202"/>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8"/>
      <c r="H1131" s="203"/>
      <c r="I1131" s="203"/>
      <c r="J1131" s="204"/>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82" t="e">
        <f t="shared" ref="E1132" si="3472">C1128</f>
        <v>#VALUE!</v>
      </c>
      <c r="F1132" s="93"/>
      <c r="G1132" s="184" t="s">
        <v>304</v>
      </c>
      <c r="H1132" s="186"/>
      <c r="I1132" s="187"/>
      <c r="J1132" s="187"/>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83"/>
      <c r="F1133" s="93"/>
      <c r="G1133" s="185"/>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83"/>
      <c r="F1134" s="93"/>
      <c r="G1134" s="185"/>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83"/>
      <c r="F1135" s="93"/>
      <c r="G1135" s="185"/>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83"/>
      <c r="F1136" s="93"/>
      <c r="G1136" s="185"/>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83"/>
      <c r="F1137" s="93"/>
      <c r="G1137" s="185"/>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83"/>
      <c r="F1138" s="93"/>
      <c r="G1138" s="185"/>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83"/>
      <c r="F1139" s="93"/>
      <c r="G1139" s="185"/>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83"/>
      <c r="F1140" s="93"/>
      <c r="G1140" s="185"/>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83"/>
      <c r="F1141" s="93"/>
      <c r="G1141" s="185"/>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83"/>
      <c r="F1142" s="93"/>
      <c r="G1142" s="185"/>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83"/>
      <c r="F1143" s="93"/>
      <c r="G1143" s="185"/>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83"/>
      <c r="F1144" s="93"/>
      <c r="G1144" s="185"/>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83"/>
      <c r="F1145" s="93"/>
      <c r="G1145" s="185"/>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83"/>
      <c r="F1146" s="93"/>
      <c r="G1146" s="185"/>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83"/>
      <c r="F1147" s="136"/>
      <c r="G1147" s="185"/>
      <c r="H1147" s="188"/>
      <c r="I1147" s="188"/>
      <c r="J1147" s="189"/>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90" t="s">
        <v>10</v>
      </c>
      <c r="M1149" s="192"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94">
        <f t="shared" ref="E1150" si="3534">D1149</f>
        <v>1</v>
      </c>
      <c r="F1150" s="92"/>
      <c r="G1150" s="196" t="s">
        <v>1</v>
      </c>
      <c r="H1150" s="199" t="e">
        <f>INDEX('BASE FORMAÇÃO'!C:C,B1149+1)</f>
        <v>#VALUE!</v>
      </c>
      <c r="I1150" s="199"/>
      <c r="J1150" s="200"/>
      <c r="K1150" s="66"/>
      <c r="L1150" s="191"/>
      <c r="M1150" s="193"/>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95"/>
      <c r="F1151" s="93"/>
      <c r="G1151" s="197"/>
      <c r="H1151" s="201"/>
      <c r="I1151" s="201"/>
      <c r="J1151" s="202"/>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8"/>
      <c r="H1152" s="203"/>
      <c r="I1152" s="203"/>
      <c r="J1152" s="204"/>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82" t="e">
        <f t="shared" ref="E1153" si="3538">C1149</f>
        <v>#VALUE!</v>
      </c>
      <c r="F1153" s="93"/>
      <c r="G1153" s="184" t="s">
        <v>304</v>
      </c>
      <c r="H1153" s="186"/>
      <c r="I1153" s="187"/>
      <c r="J1153" s="187"/>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83"/>
      <c r="F1154" s="93"/>
      <c r="G1154" s="185"/>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83"/>
      <c r="F1155" s="93"/>
      <c r="G1155" s="185"/>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83"/>
      <c r="F1156" s="93"/>
      <c r="G1156" s="185"/>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83"/>
      <c r="F1157" s="93"/>
      <c r="G1157" s="185"/>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83"/>
      <c r="F1158" s="93"/>
      <c r="G1158" s="185"/>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83"/>
      <c r="F1159" s="93"/>
      <c r="G1159" s="185"/>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83"/>
      <c r="F1160" s="93"/>
      <c r="G1160" s="185"/>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83"/>
      <c r="F1161" s="93"/>
      <c r="G1161" s="185"/>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83"/>
      <c r="F1162" s="93"/>
      <c r="G1162" s="185"/>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83"/>
      <c r="F1163" s="93"/>
      <c r="G1163" s="185"/>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83"/>
      <c r="F1164" s="93"/>
      <c r="G1164" s="185"/>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83"/>
      <c r="F1165" s="93"/>
      <c r="G1165" s="185"/>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83"/>
      <c r="F1166" s="93"/>
      <c r="G1166" s="185"/>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83"/>
      <c r="F1167" s="93"/>
      <c r="G1167" s="185"/>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83"/>
      <c r="F1168" s="136"/>
      <c r="G1168" s="185"/>
      <c r="H1168" s="188"/>
      <c r="I1168" s="188"/>
      <c r="J1168" s="189"/>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90" t="s">
        <v>10</v>
      </c>
      <c r="M1170" s="192"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94">
        <f t="shared" ref="E1171" si="3600">D1170</f>
        <v>1</v>
      </c>
      <c r="F1171" s="92"/>
      <c r="G1171" s="196" t="s">
        <v>1</v>
      </c>
      <c r="H1171" s="199" t="e">
        <f>INDEX('BASE FORMAÇÃO'!C:C,B1170+1)</f>
        <v>#VALUE!</v>
      </c>
      <c r="I1171" s="199"/>
      <c r="J1171" s="200"/>
      <c r="K1171" s="66"/>
      <c r="L1171" s="191"/>
      <c r="M1171" s="193"/>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95"/>
      <c r="F1172" s="93"/>
      <c r="G1172" s="197"/>
      <c r="H1172" s="201"/>
      <c r="I1172" s="201"/>
      <c r="J1172" s="202"/>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8"/>
      <c r="H1173" s="203"/>
      <c r="I1173" s="203"/>
      <c r="J1173" s="204"/>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82" t="e">
        <f t="shared" ref="E1174" si="3604">C1170</f>
        <v>#VALUE!</v>
      </c>
      <c r="F1174" s="93"/>
      <c r="G1174" s="184" t="s">
        <v>304</v>
      </c>
      <c r="H1174" s="186"/>
      <c r="I1174" s="187"/>
      <c r="J1174" s="187"/>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83"/>
      <c r="F1175" s="93"/>
      <c r="G1175" s="185"/>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83"/>
      <c r="F1176" s="93"/>
      <c r="G1176" s="185"/>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83"/>
      <c r="F1177" s="93"/>
      <c r="G1177" s="185"/>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83"/>
      <c r="F1178" s="93"/>
      <c r="G1178" s="185"/>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83"/>
      <c r="F1179" s="93"/>
      <c r="G1179" s="185"/>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83"/>
      <c r="F1180" s="93"/>
      <c r="G1180" s="185"/>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83"/>
      <c r="F1181" s="93"/>
      <c r="G1181" s="185"/>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83"/>
      <c r="F1182" s="93"/>
      <c r="G1182" s="185"/>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83"/>
      <c r="F1183" s="93"/>
      <c r="G1183" s="185"/>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83"/>
      <c r="F1184" s="93"/>
      <c r="G1184" s="185"/>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83"/>
      <c r="F1185" s="93"/>
      <c r="G1185" s="185"/>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83"/>
      <c r="F1186" s="93"/>
      <c r="G1186" s="185"/>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83"/>
      <c r="F1187" s="93"/>
      <c r="G1187" s="185"/>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83"/>
      <c r="F1188" s="93"/>
      <c r="G1188" s="185"/>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83"/>
      <c r="F1189" s="136"/>
      <c r="G1189" s="185"/>
      <c r="H1189" s="188"/>
      <c r="I1189" s="188"/>
      <c r="J1189" s="189"/>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90" t="s">
        <v>10</v>
      </c>
      <c r="M1191" s="192"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94">
        <f t="shared" ref="E1192" si="3666">D1191</f>
        <v>1</v>
      </c>
      <c r="F1192" s="92"/>
      <c r="G1192" s="196" t="s">
        <v>1</v>
      </c>
      <c r="H1192" s="199" t="e">
        <f>INDEX('BASE FORMAÇÃO'!C:C,B1191+1)</f>
        <v>#VALUE!</v>
      </c>
      <c r="I1192" s="199"/>
      <c r="J1192" s="200"/>
      <c r="K1192" s="66"/>
      <c r="L1192" s="191"/>
      <c r="M1192" s="193"/>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95"/>
      <c r="F1193" s="93"/>
      <c r="G1193" s="197"/>
      <c r="H1193" s="201"/>
      <c r="I1193" s="201"/>
      <c r="J1193" s="202"/>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8"/>
      <c r="H1194" s="203"/>
      <c r="I1194" s="203"/>
      <c r="J1194" s="204"/>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82" t="e">
        <f t="shared" ref="E1195" si="3670">C1191</f>
        <v>#VALUE!</v>
      </c>
      <c r="F1195" s="93"/>
      <c r="G1195" s="184" t="s">
        <v>304</v>
      </c>
      <c r="H1195" s="186"/>
      <c r="I1195" s="187"/>
      <c r="J1195" s="187"/>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83"/>
      <c r="F1196" s="93"/>
      <c r="G1196" s="185"/>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83"/>
      <c r="F1197" s="93"/>
      <c r="G1197" s="185"/>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83"/>
      <c r="F1198" s="93"/>
      <c r="G1198" s="185"/>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83"/>
      <c r="F1199" s="93"/>
      <c r="G1199" s="185"/>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83"/>
      <c r="F1200" s="93"/>
      <c r="G1200" s="185"/>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83"/>
      <c r="F1201" s="93"/>
      <c r="G1201" s="185"/>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83"/>
      <c r="F1202" s="93"/>
      <c r="G1202" s="185"/>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83"/>
      <c r="F1203" s="93"/>
      <c r="G1203" s="185"/>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83"/>
      <c r="F1204" s="93"/>
      <c r="G1204" s="185"/>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83"/>
      <c r="F1205" s="93"/>
      <c r="G1205" s="185"/>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83"/>
      <c r="F1206" s="93"/>
      <c r="G1206" s="185"/>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83"/>
      <c r="F1207" s="93"/>
      <c r="G1207" s="185"/>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83"/>
      <c r="F1208" s="93"/>
      <c r="G1208" s="185"/>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83"/>
      <c r="F1209" s="93"/>
      <c r="G1209" s="185"/>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83"/>
      <c r="F1210" s="136"/>
      <c r="G1210" s="185"/>
      <c r="H1210" s="188"/>
      <c r="I1210" s="188"/>
      <c r="J1210" s="189"/>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90" t="s">
        <v>10</v>
      </c>
      <c r="M1212" s="192"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94">
        <f t="shared" ref="E1213" si="3732">D1212</f>
        <v>1</v>
      </c>
      <c r="F1213" s="92"/>
      <c r="G1213" s="196" t="s">
        <v>1</v>
      </c>
      <c r="H1213" s="199" t="e">
        <f>INDEX('BASE FORMAÇÃO'!C:C,B1212+1)</f>
        <v>#VALUE!</v>
      </c>
      <c r="I1213" s="199"/>
      <c r="J1213" s="200"/>
      <c r="K1213" s="66"/>
      <c r="L1213" s="191"/>
      <c r="M1213" s="193"/>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95"/>
      <c r="F1214" s="93"/>
      <c r="G1214" s="197"/>
      <c r="H1214" s="201"/>
      <c r="I1214" s="201"/>
      <c r="J1214" s="202"/>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8"/>
      <c r="H1215" s="203"/>
      <c r="I1215" s="203"/>
      <c r="J1215" s="204"/>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82" t="e">
        <f t="shared" ref="E1216" si="3736">C1212</f>
        <v>#VALUE!</v>
      </c>
      <c r="F1216" s="93"/>
      <c r="G1216" s="184" t="s">
        <v>304</v>
      </c>
      <c r="H1216" s="186"/>
      <c r="I1216" s="187"/>
      <c r="J1216" s="187"/>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83"/>
      <c r="F1217" s="93"/>
      <c r="G1217" s="185"/>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83"/>
      <c r="F1218" s="93"/>
      <c r="G1218" s="185"/>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83"/>
      <c r="F1219" s="93"/>
      <c r="G1219" s="185"/>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83"/>
      <c r="F1220" s="93"/>
      <c r="G1220" s="185"/>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83"/>
      <c r="F1221" s="93"/>
      <c r="G1221" s="185"/>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83"/>
      <c r="F1222" s="93"/>
      <c r="G1222" s="185"/>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83"/>
      <c r="F1223" s="93"/>
      <c r="G1223" s="185"/>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83"/>
      <c r="F1224" s="93"/>
      <c r="G1224" s="185"/>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83"/>
      <c r="F1225" s="93"/>
      <c r="G1225" s="185"/>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83"/>
      <c r="F1226" s="93"/>
      <c r="G1226" s="185"/>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83"/>
      <c r="F1227" s="93"/>
      <c r="G1227" s="185"/>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83"/>
      <c r="F1228" s="93"/>
      <c r="G1228" s="185"/>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83"/>
      <c r="F1229" s="93"/>
      <c r="G1229" s="185"/>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83"/>
      <c r="F1230" s="93"/>
      <c r="G1230" s="185"/>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83"/>
      <c r="F1231" s="136"/>
      <c r="G1231" s="185"/>
      <c r="H1231" s="188"/>
      <c r="I1231" s="188"/>
      <c r="J1231" s="189"/>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90" t="s">
        <v>10</v>
      </c>
      <c r="M1233" s="192"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94">
        <f t="shared" ref="E1234" si="3798">D1233</f>
        <v>1</v>
      </c>
      <c r="F1234" s="92"/>
      <c r="G1234" s="196" t="s">
        <v>1</v>
      </c>
      <c r="H1234" s="199" t="e">
        <f>INDEX('BASE FORMAÇÃO'!C:C,B1233+1)</f>
        <v>#VALUE!</v>
      </c>
      <c r="I1234" s="199"/>
      <c r="J1234" s="200"/>
      <c r="K1234" s="66"/>
      <c r="L1234" s="191"/>
      <c r="M1234" s="193"/>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95"/>
      <c r="F1235" s="93"/>
      <c r="G1235" s="197"/>
      <c r="H1235" s="201"/>
      <c r="I1235" s="201"/>
      <c r="J1235" s="202"/>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8"/>
      <c r="H1236" s="203"/>
      <c r="I1236" s="203"/>
      <c r="J1236" s="204"/>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82" t="e">
        <f t="shared" ref="E1237" si="3802">C1233</f>
        <v>#VALUE!</v>
      </c>
      <c r="F1237" s="93"/>
      <c r="G1237" s="184" t="s">
        <v>304</v>
      </c>
      <c r="H1237" s="186"/>
      <c r="I1237" s="187"/>
      <c r="J1237" s="187"/>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83"/>
      <c r="F1238" s="93"/>
      <c r="G1238" s="185"/>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83"/>
      <c r="F1239" s="93"/>
      <c r="G1239" s="185"/>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83"/>
      <c r="F1240" s="93"/>
      <c r="G1240" s="185"/>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83"/>
      <c r="F1241" s="93"/>
      <c r="G1241" s="185"/>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83"/>
      <c r="F1242" s="93"/>
      <c r="G1242" s="185"/>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83"/>
      <c r="F1243" s="93"/>
      <c r="G1243" s="185"/>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83"/>
      <c r="F1244" s="93"/>
      <c r="G1244" s="185"/>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83"/>
      <c r="F1245" s="93"/>
      <c r="G1245" s="185"/>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83"/>
      <c r="F1246" s="93"/>
      <c r="G1246" s="185"/>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83"/>
      <c r="F1247" s="93"/>
      <c r="G1247" s="185"/>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83"/>
      <c r="F1248" s="93"/>
      <c r="G1248" s="185"/>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83"/>
      <c r="F1249" s="93"/>
      <c r="G1249" s="185"/>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83"/>
      <c r="F1250" s="93"/>
      <c r="G1250" s="185"/>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83"/>
      <c r="F1251" s="93"/>
      <c r="G1251" s="185"/>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83"/>
      <c r="F1252" s="136"/>
      <c r="G1252" s="185"/>
      <c r="H1252" s="188"/>
      <c r="I1252" s="188"/>
      <c r="J1252" s="189"/>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90" t="s">
        <v>10</v>
      </c>
      <c r="M1254" s="192"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94">
        <f t="shared" ref="E1255" si="3864">D1254</f>
        <v>1</v>
      </c>
      <c r="F1255" s="92"/>
      <c r="G1255" s="196" t="s">
        <v>1</v>
      </c>
      <c r="H1255" s="199" t="e">
        <f>INDEX('BASE FORMAÇÃO'!C:C,B1254+1)</f>
        <v>#VALUE!</v>
      </c>
      <c r="I1255" s="199"/>
      <c r="J1255" s="200"/>
      <c r="K1255" s="66"/>
      <c r="L1255" s="191"/>
      <c r="M1255" s="193"/>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95"/>
      <c r="F1256" s="93"/>
      <c r="G1256" s="197"/>
      <c r="H1256" s="201"/>
      <c r="I1256" s="201"/>
      <c r="J1256" s="202"/>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8"/>
      <c r="H1257" s="203"/>
      <c r="I1257" s="203"/>
      <c r="J1257" s="204"/>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82" t="e">
        <f t="shared" ref="E1258" si="3868">C1254</f>
        <v>#VALUE!</v>
      </c>
      <c r="F1258" s="93"/>
      <c r="G1258" s="184" t="s">
        <v>304</v>
      </c>
      <c r="H1258" s="186"/>
      <c r="I1258" s="187"/>
      <c r="J1258" s="187"/>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83"/>
      <c r="F1259" s="93"/>
      <c r="G1259" s="185"/>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83"/>
      <c r="F1260" s="93"/>
      <c r="G1260" s="185"/>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83"/>
      <c r="F1261" s="93"/>
      <c r="G1261" s="185"/>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83"/>
      <c r="F1262" s="93"/>
      <c r="G1262" s="185"/>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83"/>
      <c r="F1263" s="93"/>
      <c r="G1263" s="185"/>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83"/>
      <c r="F1264" s="93"/>
      <c r="G1264" s="185"/>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83"/>
      <c r="F1265" s="93"/>
      <c r="G1265" s="185"/>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83"/>
      <c r="F1266" s="93"/>
      <c r="G1266" s="185"/>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83"/>
      <c r="F1267" s="93"/>
      <c r="G1267" s="185"/>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83"/>
      <c r="F1268" s="93"/>
      <c r="G1268" s="185"/>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83"/>
      <c r="F1269" s="93"/>
      <c r="G1269" s="185"/>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83"/>
      <c r="F1270" s="93"/>
      <c r="G1270" s="185"/>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83"/>
      <c r="F1271" s="93"/>
      <c r="G1271" s="185"/>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83"/>
      <c r="F1272" s="93"/>
      <c r="G1272" s="185"/>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83"/>
      <c r="F1273" s="136"/>
      <c r="G1273" s="185"/>
      <c r="H1273" s="188"/>
      <c r="I1273" s="188"/>
      <c r="J1273" s="189"/>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90" t="s">
        <v>10</v>
      </c>
      <c r="M1275" s="192"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94">
        <f t="shared" ref="E1276" si="3930">D1275</f>
        <v>1</v>
      </c>
      <c r="F1276" s="92"/>
      <c r="G1276" s="196" t="s">
        <v>1</v>
      </c>
      <c r="H1276" s="199" t="e">
        <f>INDEX('BASE FORMAÇÃO'!C:C,B1275+1)</f>
        <v>#VALUE!</v>
      </c>
      <c r="I1276" s="199"/>
      <c r="J1276" s="200"/>
      <c r="K1276" s="66"/>
      <c r="L1276" s="191"/>
      <c r="M1276" s="193"/>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95"/>
      <c r="F1277" s="93"/>
      <c r="G1277" s="197"/>
      <c r="H1277" s="201"/>
      <c r="I1277" s="201"/>
      <c r="J1277" s="202"/>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8"/>
      <c r="H1278" s="203"/>
      <c r="I1278" s="203"/>
      <c r="J1278" s="204"/>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82" t="e">
        <f t="shared" ref="E1279" si="3934">C1275</f>
        <v>#VALUE!</v>
      </c>
      <c r="F1279" s="93"/>
      <c r="G1279" s="184" t="s">
        <v>304</v>
      </c>
      <c r="H1279" s="186"/>
      <c r="I1279" s="187"/>
      <c r="J1279" s="187"/>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83"/>
      <c r="F1280" s="93"/>
      <c r="G1280" s="185"/>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83"/>
      <c r="F1281" s="93"/>
      <c r="G1281" s="185"/>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83"/>
      <c r="F1282" s="93"/>
      <c r="G1282" s="185"/>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83"/>
      <c r="F1283" s="93"/>
      <c r="G1283" s="185"/>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83"/>
      <c r="F1284" s="93"/>
      <c r="G1284" s="185"/>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83"/>
      <c r="F1285" s="93"/>
      <c r="G1285" s="185"/>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83"/>
      <c r="F1286" s="93"/>
      <c r="G1286" s="185"/>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83"/>
      <c r="F1287" s="93"/>
      <c r="G1287" s="185"/>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83"/>
      <c r="F1288" s="93"/>
      <c r="G1288" s="185"/>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83"/>
      <c r="F1289" s="93"/>
      <c r="G1289" s="185"/>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83"/>
      <c r="F1290" s="93"/>
      <c r="G1290" s="185"/>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83"/>
      <c r="F1291" s="93"/>
      <c r="G1291" s="185"/>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83"/>
      <c r="F1292" s="93"/>
      <c r="G1292" s="185"/>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83"/>
      <c r="F1293" s="93"/>
      <c r="G1293" s="185"/>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83"/>
      <c r="F1294" s="136"/>
      <c r="G1294" s="185"/>
      <c r="H1294" s="188"/>
      <c r="I1294" s="188"/>
      <c r="J1294" s="189"/>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90" t="s">
        <v>10</v>
      </c>
      <c r="M1296" s="192"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94">
        <f t="shared" ref="E1297" si="3996">D1296</f>
        <v>1</v>
      </c>
      <c r="F1297" s="92"/>
      <c r="G1297" s="196" t="s">
        <v>1</v>
      </c>
      <c r="H1297" s="199" t="e">
        <f>INDEX('BASE FORMAÇÃO'!C:C,B1296+1)</f>
        <v>#VALUE!</v>
      </c>
      <c r="I1297" s="199"/>
      <c r="J1297" s="200"/>
      <c r="K1297" s="66"/>
      <c r="L1297" s="191"/>
      <c r="M1297" s="193"/>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95"/>
      <c r="F1298" s="93"/>
      <c r="G1298" s="197"/>
      <c r="H1298" s="201"/>
      <c r="I1298" s="201"/>
      <c r="J1298" s="202"/>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8"/>
      <c r="H1299" s="203"/>
      <c r="I1299" s="203"/>
      <c r="J1299" s="204"/>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82" t="e">
        <f t="shared" ref="E1300" si="4000">C1296</f>
        <v>#VALUE!</v>
      </c>
      <c r="F1300" s="93"/>
      <c r="G1300" s="184" t="s">
        <v>304</v>
      </c>
      <c r="H1300" s="186"/>
      <c r="I1300" s="187"/>
      <c r="J1300" s="187"/>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83"/>
      <c r="F1301" s="93"/>
      <c r="G1301" s="185"/>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83"/>
      <c r="F1302" s="93"/>
      <c r="G1302" s="185"/>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83"/>
      <c r="F1303" s="93"/>
      <c r="G1303" s="185"/>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83"/>
      <c r="F1304" s="93"/>
      <c r="G1304" s="185"/>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83"/>
      <c r="F1305" s="93"/>
      <c r="G1305" s="185"/>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83"/>
      <c r="F1306" s="93"/>
      <c r="G1306" s="185"/>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83"/>
      <c r="F1307" s="93"/>
      <c r="G1307" s="185"/>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83"/>
      <c r="F1308" s="93"/>
      <c r="G1308" s="185"/>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83"/>
      <c r="F1309" s="93"/>
      <c r="G1309" s="185"/>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83"/>
      <c r="F1310" s="93"/>
      <c r="G1310" s="185"/>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83"/>
      <c r="F1311" s="93"/>
      <c r="G1311" s="185"/>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83"/>
      <c r="F1312" s="93"/>
      <c r="G1312" s="185"/>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83"/>
      <c r="F1313" s="93"/>
      <c r="G1313" s="185"/>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83"/>
      <c r="F1314" s="93"/>
      <c r="G1314" s="185"/>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83"/>
      <c r="F1315" s="136"/>
      <c r="G1315" s="185"/>
      <c r="H1315" s="188"/>
      <c r="I1315" s="188"/>
      <c r="J1315" s="189"/>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90" t="s">
        <v>10</v>
      </c>
      <c r="M1317" s="192"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94">
        <f t="shared" ref="E1318" si="4062">D1317</f>
        <v>1</v>
      </c>
      <c r="F1318" s="92"/>
      <c r="G1318" s="196" t="s">
        <v>1</v>
      </c>
      <c r="H1318" s="199" t="e">
        <f>INDEX('BASE FORMAÇÃO'!C:C,B1317+1)</f>
        <v>#VALUE!</v>
      </c>
      <c r="I1318" s="199"/>
      <c r="J1318" s="200"/>
      <c r="K1318" s="66"/>
      <c r="L1318" s="191"/>
      <c r="M1318" s="193"/>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95"/>
      <c r="F1319" s="93"/>
      <c r="G1319" s="197"/>
      <c r="H1319" s="201"/>
      <c r="I1319" s="201"/>
      <c r="J1319" s="202"/>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8"/>
      <c r="H1320" s="203"/>
      <c r="I1320" s="203"/>
      <c r="J1320" s="204"/>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82" t="e">
        <f t="shared" ref="E1321" si="4066">C1317</f>
        <v>#VALUE!</v>
      </c>
      <c r="F1321" s="93"/>
      <c r="G1321" s="184" t="s">
        <v>304</v>
      </c>
      <c r="H1321" s="186"/>
      <c r="I1321" s="187"/>
      <c r="J1321" s="187"/>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83"/>
      <c r="F1322" s="93"/>
      <c r="G1322" s="185"/>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83"/>
      <c r="F1323" s="93"/>
      <c r="G1323" s="185"/>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83"/>
      <c r="F1324" s="93"/>
      <c r="G1324" s="185"/>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83"/>
      <c r="F1325" s="93"/>
      <c r="G1325" s="185"/>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83"/>
      <c r="F1326" s="93"/>
      <c r="G1326" s="185"/>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83"/>
      <c r="F1327" s="93"/>
      <c r="G1327" s="185"/>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83"/>
      <c r="F1328" s="93"/>
      <c r="G1328" s="185"/>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83"/>
      <c r="F1329" s="93"/>
      <c r="G1329" s="185"/>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83"/>
      <c r="F1330" s="93"/>
      <c r="G1330" s="185"/>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83"/>
      <c r="F1331" s="93"/>
      <c r="G1331" s="185"/>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83"/>
      <c r="F1332" s="93"/>
      <c r="G1332" s="185"/>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83"/>
      <c r="F1333" s="93"/>
      <c r="G1333" s="185"/>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83"/>
      <c r="F1334" s="93"/>
      <c r="G1334" s="185"/>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83"/>
      <c r="F1335" s="93"/>
      <c r="G1335" s="185"/>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83"/>
      <c r="F1336" s="136"/>
      <c r="G1336" s="185"/>
      <c r="H1336" s="188"/>
      <c r="I1336" s="188"/>
      <c r="J1336" s="189"/>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90" t="s">
        <v>10</v>
      </c>
      <c r="M1338" s="192"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94">
        <f t="shared" ref="E1339" si="4128">D1338</f>
        <v>1</v>
      </c>
      <c r="F1339" s="92"/>
      <c r="G1339" s="196" t="s">
        <v>1</v>
      </c>
      <c r="H1339" s="199" t="e">
        <f>INDEX('BASE FORMAÇÃO'!C:C,B1338+1)</f>
        <v>#VALUE!</v>
      </c>
      <c r="I1339" s="199"/>
      <c r="J1339" s="200"/>
      <c r="K1339" s="66"/>
      <c r="L1339" s="191"/>
      <c r="M1339" s="193"/>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95"/>
      <c r="F1340" s="93"/>
      <c r="G1340" s="197"/>
      <c r="H1340" s="201"/>
      <c r="I1340" s="201"/>
      <c r="J1340" s="202"/>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8"/>
      <c r="H1341" s="203"/>
      <c r="I1341" s="203"/>
      <c r="J1341" s="204"/>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82" t="e">
        <f t="shared" ref="E1342" si="4132">C1338</f>
        <v>#VALUE!</v>
      </c>
      <c r="F1342" s="93"/>
      <c r="G1342" s="184" t="s">
        <v>304</v>
      </c>
      <c r="H1342" s="186"/>
      <c r="I1342" s="187"/>
      <c r="J1342" s="187"/>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83"/>
      <c r="F1343" s="93"/>
      <c r="G1343" s="185"/>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83"/>
      <c r="F1344" s="93"/>
      <c r="G1344" s="185"/>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83"/>
      <c r="F1345" s="93"/>
      <c r="G1345" s="185"/>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83"/>
      <c r="F1346" s="93"/>
      <c r="G1346" s="185"/>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83"/>
      <c r="F1347" s="93"/>
      <c r="G1347" s="185"/>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83"/>
      <c r="F1348" s="93"/>
      <c r="G1348" s="185"/>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83"/>
      <c r="F1349" s="93"/>
      <c r="G1349" s="185"/>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83"/>
      <c r="F1350" s="93"/>
      <c r="G1350" s="185"/>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83"/>
      <c r="F1351" s="93"/>
      <c r="G1351" s="185"/>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83"/>
      <c r="F1352" s="93"/>
      <c r="G1352" s="185"/>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83"/>
      <c r="F1353" s="93"/>
      <c r="G1353" s="185"/>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83"/>
      <c r="F1354" s="93"/>
      <c r="G1354" s="185"/>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83"/>
      <c r="F1355" s="93"/>
      <c r="G1355" s="185"/>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83"/>
      <c r="F1356" s="93"/>
      <c r="G1356" s="185"/>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83"/>
      <c r="F1357" s="136"/>
      <c r="G1357" s="185"/>
      <c r="H1357" s="188"/>
      <c r="I1357" s="188"/>
      <c r="J1357" s="189"/>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90" t="s">
        <v>10</v>
      </c>
      <c r="M1359" s="192"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94">
        <f t="shared" ref="E1360" si="4194">D1359</f>
        <v>1</v>
      </c>
      <c r="F1360" s="92"/>
      <c r="G1360" s="196" t="s">
        <v>1</v>
      </c>
      <c r="H1360" s="199" t="e">
        <f>INDEX('BASE FORMAÇÃO'!C:C,B1359+1)</f>
        <v>#VALUE!</v>
      </c>
      <c r="I1360" s="199"/>
      <c r="J1360" s="200"/>
      <c r="K1360" s="66"/>
      <c r="L1360" s="191"/>
      <c r="M1360" s="193"/>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95"/>
      <c r="F1361" s="93"/>
      <c r="G1361" s="197"/>
      <c r="H1361" s="201"/>
      <c r="I1361" s="201"/>
      <c r="J1361" s="202"/>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8"/>
      <c r="H1362" s="203"/>
      <c r="I1362" s="203"/>
      <c r="J1362" s="204"/>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82" t="e">
        <f t="shared" ref="E1363" si="4198">C1359</f>
        <v>#VALUE!</v>
      </c>
      <c r="F1363" s="93"/>
      <c r="G1363" s="184" t="s">
        <v>304</v>
      </c>
      <c r="H1363" s="186"/>
      <c r="I1363" s="187"/>
      <c r="J1363" s="187"/>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83"/>
      <c r="F1364" s="93"/>
      <c r="G1364" s="185"/>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83"/>
      <c r="F1365" s="93"/>
      <c r="G1365" s="185"/>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83"/>
      <c r="F1366" s="93"/>
      <c r="G1366" s="185"/>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83"/>
      <c r="F1367" s="93"/>
      <c r="G1367" s="185"/>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83"/>
      <c r="F1368" s="93"/>
      <c r="G1368" s="185"/>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83"/>
      <c r="F1369" s="93"/>
      <c r="G1369" s="185"/>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83"/>
      <c r="F1370" s="93"/>
      <c r="G1370" s="185"/>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83"/>
      <c r="F1371" s="93"/>
      <c r="G1371" s="185"/>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83"/>
      <c r="F1372" s="93"/>
      <c r="G1372" s="185"/>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83"/>
      <c r="F1373" s="93"/>
      <c r="G1373" s="185"/>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83"/>
      <c r="F1374" s="93"/>
      <c r="G1374" s="185"/>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83"/>
      <c r="F1375" s="93"/>
      <c r="G1375" s="185"/>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83"/>
      <c r="F1376" s="93"/>
      <c r="G1376" s="185"/>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83"/>
      <c r="F1377" s="93"/>
      <c r="G1377" s="185"/>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83"/>
      <c r="F1378" s="136"/>
      <c r="G1378" s="185"/>
      <c r="H1378" s="188"/>
      <c r="I1378" s="188"/>
      <c r="J1378" s="189"/>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90" t="s">
        <v>10</v>
      </c>
      <c r="M1380" s="192"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94">
        <f t="shared" ref="E1381" si="4260">D1380</f>
        <v>1</v>
      </c>
      <c r="F1381" s="92"/>
      <c r="G1381" s="196" t="s">
        <v>1</v>
      </c>
      <c r="H1381" s="199" t="e">
        <f>INDEX('BASE FORMAÇÃO'!C:C,B1380+1)</f>
        <v>#VALUE!</v>
      </c>
      <c r="I1381" s="199"/>
      <c r="J1381" s="200"/>
      <c r="K1381" s="66"/>
      <c r="L1381" s="191"/>
      <c r="M1381" s="193"/>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95"/>
      <c r="F1382" s="93"/>
      <c r="G1382" s="197"/>
      <c r="H1382" s="201"/>
      <c r="I1382" s="201"/>
      <c r="J1382" s="202"/>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8"/>
      <c r="H1383" s="203"/>
      <c r="I1383" s="203"/>
      <c r="J1383" s="204"/>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82" t="e">
        <f t="shared" ref="E1384" si="4264">C1380</f>
        <v>#VALUE!</v>
      </c>
      <c r="F1384" s="93"/>
      <c r="G1384" s="184" t="s">
        <v>304</v>
      </c>
      <c r="H1384" s="186"/>
      <c r="I1384" s="187"/>
      <c r="J1384" s="187"/>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83"/>
      <c r="F1385" s="93"/>
      <c r="G1385" s="185"/>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83"/>
      <c r="F1386" s="93"/>
      <c r="G1386" s="185"/>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83"/>
      <c r="F1387" s="93"/>
      <c r="G1387" s="185"/>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83"/>
      <c r="F1388" s="93"/>
      <c r="G1388" s="185"/>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83"/>
      <c r="F1389" s="93"/>
      <c r="G1389" s="185"/>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83"/>
      <c r="F1390" s="93"/>
      <c r="G1390" s="185"/>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83"/>
      <c r="F1391" s="93"/>
      <c r="G1391" s="185"/>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83"/>
      <c r="F1392" s="93"/>
      <c r="G1392" s="185"/>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83"/>
      <c r="F1393" s="93"/>
      <c r="G1393" s="185"/>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83"/>
      <c r="F1394" s="93"/>
      <c r="G1394" s="185"/>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83"/>
      <c r="F1395" s="93"/>
      <c r="G1395" s="185"/>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83"/>
      <c r="F1396" s="93"/>
      <c r="G1396" s="185"/>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83"/>
      <c r="F1397" s="93"/>
      <c r="G1397" s="185"/>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83"/>
      <c r="F1398" s="93"/>
      <c r="G1398" s="185"/>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83"/>
      <c r="F1399" s="136"/>
      <c r="G1399" s="185"/>
      <c r="H1399" s="188"/>
      <c r="I1399" s="188"/>
      <c r="J1399" s="189"/>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90" t="s">
        <v>10</v>
      </c>
      <c r="M1401" s="192"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94">
        <f t="shared" ref="E1402" si="4326">D1401</f>
        <v>1</v>
      </c>
      <c r="F1402" s="92"/>
      <c r="G1402" s="196" t="s">
        <v>1</v>
      </c>
      <c r="H1402" s="199" t="e">
        <f>INDEX('BASE FORMAÇÃO'!C:C,B1401+1)</f>
        <v>#VALUE!</v>
      </c>
      <c r="I1402" s="199"/>
      <c r="J1402" s="200"/>
      <c r="K1402" s="66"/>
      <c r="L1402" s="191"/>
      <c r="M1402" s="193"/>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95"/>
      <c r="F1403" s="93"/>
      <c r="G1403" s="197"/>
      <c r="H1403" s="201"/>
      <c r="I1403" s="201"/>
      <c r="J1403" s="202"/>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8"/>
      <c r="H1404" s="203"/>
      <c r="I1404" s="203"/>
      <c r="J1404" s="204"/>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82" t="e">
        <f t="shared" ref="E1405" si="4330">C1401</f>
        <v>#VALUE!</v>
      </c>
      <c r="F1405" s="93"/>
      <c r="G1405" s="184" t="s">
        <v>304</v>
      </c>
      <c r="H1405" s="186"/>
      <c r="I1405" s="187"/>
      <c r="J1405" s="187"/>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83"/>
      <c r="F1406" s="93"/>
      <c r="G1406" s="185"/>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83"/>
      <c r="F1407" s="93"/>
      <c r="G1407" s="185"/>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83"/>
      <c r="F1408" s="93"/>
      <c r="G1408" s="185"/>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83"/>
      <c r="F1409" s="93"/>
      <c r="G1409" s="185"/>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83"/>
      <c r="F1410" s="93"/>
      <c r="G1410" s="185"/>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83"/>
      <c r="F1411" s="93"/>
      <c r="G1411" s="185"/>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83"/>
      <c r="F1412" s="93"/>
      <c r="G1412" s="185"/>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83"/>
      <c r="F1413" s="93"/>
      <c r="G1413" s="185"/>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83"/>
      <c r="F1414" s="93"/>
      <c r="G1414" s="185"/>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83"/>
      <c r="F1415" s="93"/>
      <c r="G1415" s="185"/>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83"/>
      <c r="F1416" s="93"/>
      <c r="G1416" s="185"/>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83"/>
      <c r="F1417" s="93"/>
      <c r="G1417" s="185"/>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83"/>
      <c r="F1418" s="93"/>
      <c r="G1418" s="185"/>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83"/>
      <c r="F1419" s="93"/>
      <c r="G1419" s="185"/>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83"/>
      <c r="F1420" s="136"/>
      <c r="G1420" s="185"/>
      <c r="H1420" s="188"/>
      <c r="I1420" s="188"/>
      <c r="J1420" s="189"/>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90" t="s">
        <v>10</v>
      </c>
      <c r="M1422" s="192"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94">
        <f t="shared" ref="E1423" si="4392">D1422</f>
        <v>1</v>
      </c>
      <c r="F1423" s="92"/>
      <c r="G1423" s="196" t="s">
        <v>1</v>
      </c>
      <c r="H1423" s="199" t="e">
        <f>INDEX('BASE FORMAÇÃO'!C:C,B1422+1)</f>
        <v>#VALUE!</v>
      </c>
      <c r="I1423" s="199"/>
      <c r="J1423" s="200"/>
      <c r="K1423" s="66"/>
      <c r="L1423" s="191"/>
      <c r="M1423" s="193"/>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95"/>
      <c r="F1424" s="93"/>
      <c r="G1424" s="197"/>
      <c r="H1424" s="201"/>
      <c r="I1424" s="201"/>
      <c r="J1424" s="202"/>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8"/>
      <c r="H1425" s="203"/>
      <c r="I1425" s="203"/>
      <c r="J1425" s="204"/>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82" t="e">
        <f t="shared" ref="E1426" si="4396">C1422</f>
        <v>#VALUE!</v>
      </c>
      <c r="F1426" s="93"/>
      <c r="G1426" s="184" t="s">
        <v>304</v>
      </c>
      <c r="H1426" s="186"/>
      <c r="I1426" s="187"/>
      <c r="J1426" s="187"/>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83"/>
      <c r="F1427" s="93"/>
      <c r="G1427" s="185"/>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83"/>
      <c r="F1428" s="93"/>
      <c r="G1428" s="185"/>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83"/>
      <c r="F1429" s="93"/>
      <c r="G1429" s="185"/>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83"/>
      <c r="F1430" s="93"/>
      <c r="G1430" s="185"/>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83"/>
      <c r="F1431" s="93"/>
      <c r="G1431" s="185"/>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83"/>
      <c r="F1432" s="93"/>
      <c r="G1432" s="185"/>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83"/>
      <c r="F1433" s="93"/>
      <c r="G1433" s="185"/>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83"/>
      <c r="F1434" s="93"/>
      <c r="G1434" s="185"/>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83"/>
      <c r="F1435" s="93"/>
      <c r="G1435" s="185"/>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83"/>
      <c r="F1436" s="93"/>
      <c r="G1436" s="185"/>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83"/>
      <c r="F1437" s="93"/>
      <c r="G1437" s="185"/>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83"/>
      <c r="F1438" s="93"/>
      <c r="G1438" s="185"/>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83"/>
      <c r="F1439" s="93"/>
      <c r="G1439" s="185"/>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83"/>
      <c r="F1440" s="93"/>
      <c r="G1440" s="185"/>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83"/>
      <c r="F1441" s="136"/>
      <c r="G1441" s="185"/>
      <c r="H1441" s="188"/>
      <c r="I1441" s="188"/>
      <c r="J1441" s="189"/>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90" t="s">
        <v>10</v>
      </c>
      <c r="M1443" s="192"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94">
        <f t="shared" ref="E1444" si="4458">D1443</f>
        <v>1</v>
      </c>
      <c r="F1444" s="92"/>
      <c r="G1444" s="196" t="s">
        <v>1</v>
      </c>
      <c r="H1444" s="199" t="e">
        <f>INDEX('BASE FORMAÇÃO'!C:C,B1443+1)</f>
        <v>#VALUE!</v>
      </c>
      <c r="I1444" s="199"/>
      <c r="J1444" s="200"/>
      <c r="K1444" s="66"/>
      <c r="L1444" s="191"/>
      <c r="M1444" s="193"/>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95"/>
      <c r="F1445" s="93"/>
      <c r="G1445" s="197"/>
      <c r="H1445" s="201"/>
      <c r="I1445" s="201"/>
      <c r="J1445" s="202"/>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8"/>
      <c r="H1446" s="203"/>
      <c r="I1446" s="203"/>
      <c r="J1446" s="204"/>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82" t="e">
        <f t="shared" ref="E1447" si="4462">C1443</f>
        <v>#VALUE!</v>
      </c>
      <c r="F1447" s="93"/>
      <c r="G1447" s="184" t="s">
        <v>304</v>
      </c>
      <c r="H1447" s="186"/>
      <c r="I1447" s="187"/>
      <c r="J1447" s="187"/>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83"/>
      <c r="F1448" s="93"/>
      <c r="G1448" s="185"/>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83"/>
      <c r="F1449" s="93"/>
      <c r="G1449" s="185"/>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83"/>
      <c r="F1450" s="93"/>
      <c r="G1450" s="185"/>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83"/>
      <c r="F1451" s="93"/>
      <c r="G1451" s="185"/>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83"/>
      <c r="F1452" s="93"/>
      <c r="G1452" s="185"/>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83"/>
      <c r="F1453" s="93"/>
      <c r="G1453" s="185"/>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83"/>
      <c r="F1454" s="93"/>
      <c r="G1454" s="185"/>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83"/>
      <c r="F1455" s="93"/>
      <c r="G1455" s="185"/>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83"/>
      <c r="F1456" s="93"/>
      <c r="G1456" s="185"/>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83"/>
      <c r="F1457" s="93"/>
      <c r="G1457" s="185"/>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83"/>
      <c r="F1458" s="93"/>
      <c r="G1458" s="185"/>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83"/>
      <c r="F1459" s="93"/>
      <c r="G1459" s="185"/>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83"/>
      <c r="F1460" s="93"/>
      <c r="G1460" s="185"/>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83"/>
      <c r="F1461" s="93"/>
      <c r="G1461" s="185"/>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83"/>
      <c r="F1462" s="136"/>
      <c r="G1462" s="185"/>
      <c r="H1462" s="188"/>
      <c r="I1462" s="188"/>
      <c r="J1462" s="189"/>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90" t="s">
        <v>10</v>
      </c>
      <c r="M1464" s="192"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94">
        <f t="shared" ref="E1465" si="4524">D1464</f>
        <v>1</v>
      </c>
      <c r="F1465" s="92"/>
      <c r="G1465" s="196" t="s">
        <v>1</v>
      </c>
      <c r="H1465" s="199" t="e">
        <f>INDEX('BASE FORMAÇÃO'!C:C,B1464+1)</f>
        <v>#VALUE!</v>
      </c>
      <c r="I1465" s="199"/>
      <c r="J1465" s="200"/>
      <c r="K1465" s="66"/>
      <c r="L1465" s="191"/>
      <c r="M1465" s="193"/>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95"/>
      <c r="F1466" s="93"/>
      <c r="G1466" s="197"/>
      <c r="H1466" s="201"/>
      <c r="I1466" s="201"/>
      <c r="J1466" s="202"/>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8"/>
      <c r="H1467" s="203"/>
      <c r="I1467" s="203"/>
      <c r="J1467" s="204"/>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82" t="e">
        <f t="shared" ref="E1468" si="4528">C1464</f>
        <v>#VALUE!</v>
      </c>
      <c r="F1468" s="93"/>
      <c r="G1468" s="184" t="s">
        <v>304</v>
      </c>
      <c r="H1468" s="186"/>
      <c r="I1468" s="187"/>
      <c r="J1468" s="187"/>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83"/>
      <c r="F1469" s="93"/>
      <c r="G1469" s="185"/>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83"/>
      <c r="F1470" s="93"/>
      <c r="G1470" s="185"/>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83"/>
      <c r="F1471" s="93"/>
      <c r="G1471" s="185"/>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83"/>
      <c r="F1472" s="93"/>
      <c r="G1472" s="185"/>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83"/>
      <c r="F1473" s="93"/>
      <c r="G1473" s="185"/>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83"/>
      <c r="F1474" s="93"/>
      <c r="G1474" s="185"/>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83"/>
      <c r="F1475" s="93"/>
      <c r="G1475" s="185"/>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83"/>
      <c r="F1476" s="93"/>
      <c r="G1476" s="185"/>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83"/>
      <c r="F1477" s="93"/>
      <c r="G1477" s="185"/>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83"/>
      <c r="F1478" s="93"/>
      <c r="G1478" s="185"/>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83"/>
      <c r="F1479" s="93"/>
      <c r="G1479" s="185"/>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83"/>
      <c r="F1480" s="93"/>
      <c r="G1480" s="185"/>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83"/>
      <c r="F1481" s="93"/>
      <c r="G1481" s="185"/>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83"/>
      <c r="F1482" s="93"/>
      <c r="G1482" s="185"/>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83"/>
      <c r="F1483" s="136"/>
      <c r="G1483" s="185"/>
      <c r="H1483" s="188"/>
      <c r="I1483" s="188"/>
      <c r="J1483" s="189"/>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90" t="s">
        <v>10</v>
      </c>
      <c r="M1485" s="192"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94">
        <f t="shared" ref="E1486" si="4590">D1485</f>
        <v>1</v>
      </c>
      <c r="F1486" s="92"/>
      <c r="G1486" s="196" t="s">
        <v>1</v>
      </c>
      <c r="H1486" s="199" t="e">
        <f>INDEX('BASE FORMAÇÃO'!C:C,B1485+1)</f>
        <v>#VALUE!</v>
      </c>
      <c r="I1486" s="199"/>
      <c r="J1486" s="200"/>
      <c r="K1486" s="66"/>
      <c r="L1486" s="191"/>
      <c r="M1486" s="193"/>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95"/>
      <c r="F1487" s="93"/>
      <c r="G1487" s="197"/>
      <c r="H1487" s="201"/>
      <c r="I1487" s="201"/>
      <c r="J1487" s="202"/>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8"/>
      <c r="H1488" s="203"/>
      <c r="I1488" s="203"/>
      <c r="J1488" s="204"/>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82" t="e">
        <f t="shared" ref="E1489" si="4594">C1485</f>
        <v>#VALUE!</v>
      </c>
      <c r="F1489" s="93"/>
      <c r="G1489" s="184" t="s">
        <v>304</v>
      </c>
      <c r="H1489" s="186"/>
      <c r="I1489" s="187"/>
      <c r="J1489" s="187"/>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83"/>
      <c r="F1490" s="93"/>
      <c r="G1490" s="185"/>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83"/>
      <c r="F1491" s="93"/>
      <c r="G1491" s="185"/>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83"/>
      <c r="F1492" s="93"/>
      <c r="G1492" s="185"/>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83"/>
      <c r="F1493" s="93"/>
      <c r="G1493" s="185"/>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83"/>
      <c r="F1494" s="93"/>
      <c r="G1494" s="185"/>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83"/>
      <c r="F1495" s="93"/>
      <c r="G1495" s="185"/>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83"/>
      <c r="F1496" s="93"/>
      <c r="G1496" s="185"/>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83"/>
      <c r="F1497" s="93"/>
      <c r="G1497" s="185"/>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83"/>
      <c r="F1498" s="93"/>
      <c r="G1498" s="185"/>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83"/>
      <c r="F1499" s="93"/>
      <c r="G1499" s="185"/>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83"/>
      <c r="F1500" s="93"/>
      <c r="G1500" s="185"/>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83"/>
      <c r="F1501" s="93"/>
      <c r="G1501" s="185"/>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83"/>
      <c r="F1502" s="93"/>
      <c r="G1502" s="185"/>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83"/>
      <c r="F1503" s="93"/>
      <c r="G1503" s="185"/>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83"/>
      <c r="F1504" s="136"/>
      <c r="G1504" s="185"/>
      <c r="H1504" s="188"/>
      <c r="I1504" s="188"/>
      <c r="J1504" s="189"/>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90" t="s">
        <v>10</v>
      </c>
      <c r="M1506" s="192"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94">
        <f t="shared" ref="E1507" si="4656">D1506</f>
        <v>1</v>
      </c>
      <c r="F1507" s="92"/>
      <c r="G1507" s="196" t="s">
        <v>1</v>
      </c>
      <c r="H1507" s="199" t="e">
        <f>INDEX('BASE FORMAÇÃO'!C:C,B1506+1)</f>
        <v>#VALUE!</v>
      </c>
      <c r="I1507" s="199"/>
      <c r="J1507" s="200"/>
      <c r="K1507" s="66"/>
      <c r="L1507" s="191"/>
      <c r="M1507" s="193"/>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95"/>
      <c r="F1508" s="93"/>
      <c r="G1508" s="197"/>
      <c r="H1508" s="201"/>
      <c r="I1508" s="201"/>
      <c r="J1508" s="202"/>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8"/>
      <c r="H1509" s="203"/>
      <c r="I1509" s="203"/>
      <c r="J1509" s="204"/>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82" t="e">
        <f t="shared" ref="E1510" si="4660">C1506</f>
        <v>#VALUE!</v>
      </c>
      <c r="F1510" s="93"/>
      <c r="G1510" s="184" t="s">
        <v>304</v>
      </c>
      <c r="H1510" s="186"/>
      <c r="I1510" s="187"/>
      <c r="J1510" s="187"/>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83"/>
      <c r="F1511" s="93"/>
      <c r="G1511" s="185"/>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83"/>
      <c r="F1512" s="93"/>
      <c r="G1512" s="185"/>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83"/>
      <c r="F1513" s="93"/>
      <c r="G1513" s="185"/>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83"/>
      <c r="F1514" s="93"/>
      <c r="G1514" s="185"/>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83"/>
      <c r="F1515" s="93"/>
      <c r="G1515" s="185"/>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83"/>
      <c r="F1516" s="93"/>
      <c r="G1516" s="185"/>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83"/>
      <c r="F1517" s="93"/>
      <c r="G1517" s="185"/>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83"/>
      <c r="F1518" s="93"/>
      <c r="G1518" s="185"/>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83"/>
      <c r="F1519" s="93"/>
      <c r="G1519" s="185"/>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83"/>
      <c r="F1520" s="93"/>
      <c r="G1520" s="185"/>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83"/>
      <c r="F1521" s="93"/>
      <c r="G1521" s="185"/>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83"/>
      <c r="F1522" s="93"/>
      <c r="G1522" s="185"/>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83"/>
      <c r="F1523" s="93"/>
      <c r="G1523" s="185"/>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83"/>
      <c r="F1524" s="93"/>
      <c r="G1524" s="185"/>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83"/>
      <c r="F1525" s="136"/>
      <c r="G1525" s="185"/>
      <c r="H1525" s="188"/>
      <c r="I1525" s="188"/>
      <c r="J1525" s="189"/>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90" t="s">
        <v>10</v>
      </c>
      <c r="M1527" s="192"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94">
        <f t="shared" ref="E1528" si="4722">D1527</f>
        <v>1</v>
      </c>
      <c r="F1528" s="92"/>
      <c r="G1528" s="196" t="s">
        <v>1</v>
      </c>
      <c r="H1528" s="199" t="e">
        <f>INDEX('BASE FORMAÇÃO'!C:C,B1527+1)</f>
        <v>#VALUE!</v>
      </c>
      <c r="I1528" s="199"/>
      <c r="J1528" s="200"/>
      <c r="K1528" s="66"/>
      <c r="L1528" s="191"/>
      <c r="M1528" s="193"/>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95"/>
      <c r="F1529" s="93"/>
      <c r="G1529" s="197"/>
      <c r="H1529" s="201"/>
      <c r="I1529" s="201"/>
      <c r="J1529" s="202"/>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8"/>
      <c r="H1530" s="203"/>
      <c r="I1530" s="203"/>
      <c r="J1530" s="204"/>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82" t="e">
        <f t="shared" ref="E1531" si="4726">C1527</f>
        <v>#VALUE!</v>
      </c>
      <c r="F1531" s="93"/>
      <c r="G1531" s="184" t="s">
        <v>304</v>
      </c>
      <c r="H1531" s="186"/>
      <c r="I1531" s="187"/>
      <c r="J1531" s="187"/>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83"/>
      <c r="F1532" s="93"/>
      <c r="G1532" s="185"/>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83"/>
      <c r="F1533" s="93"/>
      <c r="G1533" s="185"/>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83"/>
      <c r="F1534" s="93"/>
      <c r="G1534" s="185"/>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83"/>
      <c r="F1535" s="93"/>
      <c r="G1535" s="185"/>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83"/>
      <c r="F1536" s="93"/>
      <c r="G1536" s="185"/>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83"/>
      <c r="F1537" s="93"/>
      <c r="G1537" s="185"/>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83"/>
      <c r="F1538" s="93"/>
      <c r="G1538" s="185"/>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83"/>
      <c r="F1539" s="93"/>
      <c r="G1539" s="185"/>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83"/>
      <c r="F1540" s="93"/>
      <c r="G1540" s="185"/>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83"/>
      <c r="F1541" s="93"/>
      <c r="G1541" s="185"/>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83"/>
      <c r="F1542" s="93"/>
      <c r="G1542" s="185"/>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83"/>
      <c r="F1543" s="93"/>
      <c r="G1543" s="185"/>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83"/>
      <c r="F1544" s="93"/>
      <c r="G1544" s="185"/>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83"/>
      <c r="F1545" s="93"/>
      <c r="G1545" s="185"/>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83"/>
      <c r="F1546" s="136"/>
      <c r="G1546" s="185"/>
      <c r="H1546" s="188"/>
      <c r="I1546" s="188"/>
      <c r="J1546" s="189"/>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90" t="s">
        <v>10</v>
      </c>
      <c r="M1548" s="192"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94">
        <f t="shared" ref="E1549" si="4788">D1548</f>
        <v>1</v>
      </c>
      <c r="F1549" s="92"/>
      <c r="G1549" s="196" t="s">
        <v>1</v>
      </c>
      <c r="H1549" s="199" t="e">
        <f>INDEX('BASE FORMAÇÃO'!C:C,B1548+1)</f>
        <v>#VALUE!</v>
      </c>
      <c r="I1549" s="199"/>
      <c r="J1549" s="200"/>
      <c r="K1549" s="66"/>
      <c r="L1549" s="191"/>
      <c r="M1549" s="193"/>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95"/>
      <c r="F1550" s="93"/>
      <c r="G1550" s="197"/>
      <c r="H1550" s="201"/>
      <c r="I1550" s="201"/>
      <c r="J1550" s="202"/>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8"/>
      <c r="H1551" s="203"/>
      <c r="I1551" s="203"/>
      <c r="J1551" s="204"/>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82" t="e">
        <f t="shared" ref="E1552" si="4792">C1548</f>
        <v>#VALUE!</v>
      </c>
      <c r="F1552" s="93"/>
      <c r="G1552" s="184" t="s">
        <v>304</v>
      </c>
      <c r="H1552" s="186"/>
      <c r="I1552" s="187"/>
      <c r="J1552" s="187"/>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83"/>
      <c r="F1553" s="93"/>
      <c r="G1553" s="185"/>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83"/>
      <c r="F1554" s="93"/>
      <c r="G1554" s="185"/>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83"/>
      <c r="F1555" s="93"/>
      <c r="G1555" s="185"/>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83"/>
      <c r="F1556" s="93"/>
      <c r="G1556" s="185"/>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83"/>
      <c r="F1557" s="93"/>
      <c r="G1557" s="185"/>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83"/>
      <c r="F1558" s="93"/>
      <c r="G1558" s="185"/>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83"/>
      <c r="F1559" s="93"/>
      <c r="G1559" s="185"/>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83"/>
      <c r="F1560" s="93"/>
      <c r="G1560" s="185"/>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83"/>
      <c r="F1561" s="93"/>
      <c r="G1561" s="185"/>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83"/>
      <c r="F1562" s="93"/>
      <c r="G1562" s="185"/>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83"/>
      <c r="F1563" s="93"/>
      <c r="G1563" s="185"/>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83"/>
      <c r="F1564" s="93"/>
      <c r="G1564" s="185"/>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83"/>
      <c r="F1565" s="93"/>
      <c r="G1565" s="185"/>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83"/>
      <c r="F1566" s="93"/>
      <c r="G1566" s="185"/>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83"/>
      <c r="F1567" s="136"/>
      <c r="G1567" s="185"/>
      <c r="H1567" s="188"/>
      <c r="I1567" s="188"/>
      <c r="J1567" s="189"/>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90" t="s">
        <v>10</v>
      </c>
      <c r="M1569" s="192"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94">
        <f t="shared" ref="E1570" si="4854">D1569</f>
        <v>1</v>
      </c>
      <c r="F1570" s="92"/>
      <c r="G1570" s="196" t="s">
        <v>1</v>
      </c>
      <c r="H1570" s="199" t="e">
        <f>INDEX('BASE FORMAÇÃO'!C:C,B1569+1)</f>
        <v>#VALUE!</v>
      </c>
      <c r="I1570" s="199"/>
      <c r="J1570" s="200"/>
      <c r="K1570" s="66"/>
      <c r="L1570" s="191"/>
      <c r="M1570" s="193"/>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95"/>
      <c r="F1571" s="93"/>
      <c r="G1571" s="197"/>
      <c r="H1571" s="201"/>
      <c r="I1571" s="201"/>
      <c r="J1571" s="202"/>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8"/>
      <c r="H1572" s="203"/>
      <c r="I1572" s="203"/>
      <c r="J1572" s="204"/>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82" t="e">
        <f t="shared" ref="E1573" si="4858">C1569</f>
        <v>#VALUE!</v>
      </c>
      <c r="F1573" s="93"/>
      <c r="G1573" s="184" t="s">
        <v>304</v>
      </c>
      <c r="H1573" s="186"/>
      <c r="I1573" s="187"/>
      <c r="J1573" s="187"/>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83"/>
      <c r="F1574" s="93"/>
      <c r="G1574" s="185"/>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83"/>
      <c r="F1575" s="93"/>
      <c r="G1575" s="185"/>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83"/>
      <c r="F1576" s="93"/>
      <c r="G1576" s="185"/>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83"/>
      <c r="F1577" s="93"/>
      <c r="G1577" s="185"/>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83"/>
      <c r="F1578" s="93"/>
      <c r="G1578" s="185"/>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83"/>
      <c r="F1579" s="93"/>
      <c r="G1579" s="185"/>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83"/>
      <c r="F1580" s="93"/>
      <c r="G1580" s="185"/>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83"/>
      <c r="F1581" s="93"/>
      <c r="G1581" s="185"/>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83"/>
      <c r="F1582" s="93"/>
      <c r="G1582" s="185"/>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83"/>
      <c r="F1583" s="93"/>
      <c r="G1583" s="185"/>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83"/>
      <c r="F1584" s="93"/>
      <c r="G1584" s="185"/>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83"/>
      <c r="F1585" s="93"/>
      <c r="G1585" s="185"/>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83"/>
      <c r="F1586" s="93"/>
      <c r="G1586" s="185"/>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83"/>
      <c r="F1587" s="93"/>
      <c r="G1587" s="185"/>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83"/>
      <c r="F1588" s="136"/>
      <c r="G1588" s="185"/>
      <c r="H1588" s="188"/>
      <c r="I1588" s="188"/>
      <c r="J1588" s="189"/>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90" t="s">
        <v>10</v>
      </c>
      <c r="M1590" s="192"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94">
        <f t="shared" ref="E1591" si="4920">D1590</f>
        <v>1</v>
      </c>
      <c r="F1591" s="92"/>
      <c r="G1591" s="196" t="s">
        <v>1</v>
      </c>
      <c r="H1591" s="199" t="e">
        <f>INDEX('BASE FORMAÇÃO'!C:C,B1590+1)</f>
        <v>#VALUE!</v>
      </c>
      <c r="I1591" s="199"/>
      <c r="J1591" s="200"/>
      <c r="K1591" s="66"/>
      <c r="L1591" s="191"/>
      <c r="M1591" s="193"/>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95"/>
      <c r="F1592" s="93"/>
      <c r="G1592" s="197"/>
      <c r="H1592" s="201"/>
      <c r="I1592" s="201"/>
      <c r="J1592" s="202"/>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8"/>
      <c r="H1593" s="203"/>
      <c r="I1593" s="203"/>
      <c r="J1593" s="204"/>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82" t="e">
        <f t="shared" ref="E1594" si="4924">C1590</f>
        <v>#VALUE!</v>
      </c>
      <c r="F1594" s="93"/>
      <c r="G1594" s="184" t="s">
        <v>304</v>
      </c>
      <c r="H1594" s="186"/>
      <c r="I1594" s="187"/>
      <c r="J1594" s="187"/>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83"/>
      <c r="F1595" s="93"/>
      <c r="G1595" s="185"/>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83"/>
      <c r="F1596" s="93"/>
      <c r="G1596" s="185"/>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83"/>
      <c r="F1597" s="93"/>
      <c r="G1597" s="185"/>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83"/>
      <c r="F1598" s="93"/>
      <c r="G1598" s="185"/>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83"/>
      <c r="F1599" s="93"/>
      <c r="G1599" s="185"/>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83"/>
      <c r="F1600" s="93"/>
      <c r="G1600" s="185"/>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83"/>
      <c r="F1601" s="93"/>
      <c r="G1601" s="185"/>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83"/>
      <c r="F1602" s="93"/>
      <c r="G1602" s="185"/>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83"/>
      <c r="F1603" s="93"/>
      <c r="G1603" s="185"/>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83"/>
      <c r="F1604" s="93"/>
      <c r="G1604" s="185"/>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83"/>
      <c r="F1605" s="93"/>
      <c r="G1605" s="185"/>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83"/>
      <c r="F1606" s="93"/>
      <c r="G1606" s="185"/>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83"/>
      <c r="F1607" s="93"/>
      <c r="G1607" s="185"/>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83"/>
      <c r="F1608" s="93"/>
      <c r="G1608" s="185"/>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83"/>
      <c r="F1609" s="136"/>
      <c r="G1609" s="185"/>
      <c r="H1609" s="188"/>
      <c r="I1609" s="188"/>
      <c r="J1609" s="189"/>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90" t="s">
        <v>10</v>
      </c>
      <c r="M1611" s="192"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94">
        <f t="shared" ref="E1612" si="4986">D1611</f>
        <v>1</v>
      </c>
      <c r="F1612" s="92"/>
      <c r="G1612" s="196" t="s">
        <v>1</v>
      </c>
      <c r="H1612" s="199" t="e">
        <f>INDEX('BASE FORMAÇÃO'!C:C,B1611+1)</f>
        <v>#VALUE!</v>
      </c>
      <c r="I1612" s="199"/>
      <c r="J1612" s="200"/>
      <c r="K1612" s="66"/>
      <c r="L1612" s="191"/>
      <c r="M1612" s="193"/>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95"/>
      <c r="F1613" s="93"/>
      <c r="G1613" s="197"/>
      <c r="H1613" s="201"/>
      <c r="I1613" s="201"/>
      <c r="J1613" s="202"/>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8"/>
      <c r="H1614" s="203"/>
      <c r="I1614" s="203"/>
      <c r="J1614" s="204"/>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82" t="e">
        <f t="shared" ref="E1615" si="4990">C1611</f>
        <v>#VALUE!</v>
      </c>
      <c r="F1615" s="93"/>
      <c r="G1615" s="184" t="s">
        <v>304</v>
      </c>
      <c r="H1615" s="186"/>
      <c r="I1615" s="187"/>
      <c r="J1615" s="187"/>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83"/>
      <c r="F1616" s="93"/>
      <c r="G1616" s="185"/>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83"/>
      <c r="F1617" s="93"/>
      <c r="G1617" s="185"/>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83"/>
      <c r="F1618" s="93"/>
      <c r="G1618" s="185"/>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83"/>
      <c r="F1619" s="93"/>
      <c r="G1619" s="185"/>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83"/>
      <c r="F1620" s="93"/>
      <c r="G1620" s="185"/>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83"/>
      <c r="F1621" s="93"/>
      <c r="G1621" s="185"/>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83"/>
      <c r="F1622" s="93"/>
      <c r="G1622" s="185"/>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83"/>
      <c r="F1623" s="93"/>
      <c r="G1623" s="185"/>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83"/>
      <c r="F1624" s="93"/>
      <c r="G1624" s="185"/>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83"/>
      <c r="F1625" s="93"/>
      <c r="G1625" s="185"/>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83"/>
      <c r="F1626" s="93"/>
      <c r="G1626" s="185"/>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83"/>
      <c r="F1627" s="93"/>
      <c r="G1627" s="185"/>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83"/>
      <c r="F1628" s="93"/>
      <c r="G1628" s="185"/>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83"/>
      <c r="F1629" s="93"/>
      <c r="G1629" s="185"/>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83"/>
      <c r="F1630" s="136"/>
      <c r="G1630" s="185"/>
      <c r="H1630" s="188"/>
      <c r="I1630" s="188"/>
      <c r="J1630" s="189"/>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90" t="s">
        <v>10</v>
      </c>
      <c r="M1632" s="192"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94">
        <f t="shared" ref="E1633" si="5052">D1632</f>
        <v>1</v>
      </c>
      <c r="F1633" s="92"/>
      <c r="G1633" s="196" t="s">
        <v>1</v>
      </c>
      <c r="H1633" s="199" t="e">
        <f>INDEX('BASE FORMAÇÃO'!C:C,B1632+1)</f>
        <v>#VALUE!</v>
      </c>
      <c r="I1633" s="199"/>
      <c r="J1633" s="200"/>
      <c r="K1633" s="66"/>
      <c r="L1633" s="191"/>
      <c r="M1633" s="193"/>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95"/>
      <c r="F1634" s="93"/>
      <c r="G1634" s="197"/>
      <c r="H1634" s="201"/>
      <c r="I1634" s="201"/>
      <c r="J1634" s="202"/>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8"/>
      <c r="H1635" s="203"/>
      <c r="I1635" s="203"/>
      <c r="J1635" s="204"/>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82" t="e">
        <f t="shared" ref="E1636" si="5056">C1632</f>
        <v>#VALUE!</v>
      </c>
      <c r="F1636" s="93"/>
      <c r="G1636" s="184" t="s">
        <v>304</v>
      </c>
      <c r="H1636" s="186"/>
      <c r="I1636" s="187"/>
      <c r="J1636" s="187"/>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83"/>
      <c r="F1637" s="93"/>
      <c r="G1637" s="185"/>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83"/>
      <c r="F1638" s="93"/>
      <c r="G1638" s="185"/>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83"/>
      <c r="F1639" s="93"/>
      <c r="G1639" s="185"/>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83"/>
      <c r="F1640" s="93"/>
      <c r="G1640" s="185"/>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83"/>
      <c r="F1641" s="93"/>
      <c r="G1641" s="185"/>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83"/>
      <c r="F1642" s="93"/>
      <c r="G1642" s="185"/>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83"/>
      <c r="F1643" s="93"/>
      <c r="G1643" s="185"/>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83"/>
      <c r="F1644" s="93"/>
      <c r="G1644" s="185"/>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83"/>
      <c r="F1645" s="93"/>
      <c r="G1645" s="185"/>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83"/>
      <c r="F1646" s="93"/>
      <c r="G1646" s="185"/>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83"/>
      <c r="F1647" s="93"/>
      <c r="G1647" s="185"/>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83"/>
      <c r="F1648" s="93"/>
      <c r="G1648" s="185"/>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83"/>
      <c r="F1649" s="93"/>
      <c r="G1649" s="185"/>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83"/>
      <c r="F1650" s="93"/>
      <c r="G1650" s="185"/>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83"/>
      <c r="F1651" s="136"/>
      <c r="G1651" s="185"/>
      <c r="H1651" s="188"/>
      <c r="I1651" s="188"/>
      <c r="J1651" s="189"/>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90" t="s">
        <v>10</v>
      </c>
      <c r="M1653" s="192"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94">
        <f t="shared" ref="E1654" si="5118">D1653</f>
        <v>1</v>
      </c>
      <c r="F1654" s="92"/>
      <c r="G1654" s="196" t="s">
        <v>1</v>
      </c>
      <c r="H1654" s="199" t="e">
        <f>INDEX('BASE FORMAÇÃO'!C:C,B1653+1)</f>
        <v>#VALUE!</v>
      </c>
      <c r="I1654" s="199"/>
      <c r="J1654" s="200"/>
      <c r="K1654" s="66"/>
      <c r="L1654" s="191"/>
      <c r="M1654" s="193"/>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95"/>
      <c r="F1655" s="93"/>
      <c r="G1655" s="197"/>
      <c r="H1655" s="201"/>
      <c r="I1655" s="201"/>
      <c r="J1655" s="202"/>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8"/>
      <c r="H1656" s="203"/>
      <c r="I1656" s="203"/>
      <c r="J1656" s="204"/>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82" t="e">
        <f t="shared" ref="E1657" si="5122">C1653</f>
        <v>#VALUE!</v>
      </c>
      <c r="F1657" s="93"/>
      <c r="G1657" s="184" t="s">
        <v>304</v>
      </c>
      <c r="H1657" s="186"/>
      <c r="I1657" s="187"/>
      <c r="J1657" s="187"/>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83"/>
      <c r="F1658" s="93"/>
      <c r="G1658" s="185"/>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83"/>
      <c r="F1659" s="93"/>
      <c r="G1659" s="185"/>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83"/>
      <c r="F1660" s="93"/>
      <c r="G1660" s="185"/>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83"/>
      <c r="F1661" s="93"/>
      <c r="G1661" s="185"/>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83"/>
      <c r="F1662" s="93"/>
      <c r="G1662" s="185"/>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83"/>
      <c r="F1663" s="93"/>
      <c r="G1663" s="185"/>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83"/>
      <c r="F1664" s="93"/>
      <c r="G1664" s="185"/>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83"/>
      <c r="F1665" s="93"/>
      <c r="G1665" s="185"/>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83"/>
      <c r="F1666" s="93"/>
      <c r="G1666" s="185"/>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83"/>
      <c r="F1667" s="93"/>
      <c r="G1667" s="185"/>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83"/>
      <c r="F1668" s="93"/>
      <c r="G1668" s="185"/>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83"/>
      <c r="F1669" s="93"/>
      <c r="G1669" s="185"/>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83"/>
      <c r="F1670" s="93"/>
      <c r="G1670" s="185"/>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83"/>
      <c r="F1671" s="93"/>
      <c r="G1671" s="185"/>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83"/>
      <c r="F1672" s="136"/>
      <c r="G1672" s="185"/>
      <c r="H1672" s="188"/>
      <c r="I1672" s="188"/>
      <c r="J1672" s="189"/>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90" t="s">
        <v>10</v>
      </c>
      <c r="M1674" s="192"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94">
        <f t="shared" ref="E1675" si="5184">D1674</f>
        <v>1</v>
      </c>
      <c r="F1675" s="92"/>
      <c r="G1675" s="196" t="s">
        <v>1</v>
      </c>
      <c r="H1675" s="199" t="e">
        <f>INDEX('BASE FORMAÇÃO'!C:C,B1674+1)</f>
        <v>#VALUE!</v>
      </c>
      <c r="I1675" s="199"/>
      <c r="J1675" s="200"/>
      <c r="K1675" s="66"/>
      <c r="L1675" s="191"/>
      <c r="M1675" s="193"/>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95"/>
      <c r="F1676" s="93"/>
      <c r="G1676" s="197"/>
      <c r="H1676" s="201"/>
      <c r="I1676" s="201"/>
      <c r="J1676" s="202"/>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8"/>
      <c r="H1677" s="203"/>
      <c r="I1677" s="203"/>
      <c r="J1677" s="204"/>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82" t="e">
        <f t="shared" ref="E1678" si="5188">C1674</f>
        <v>#VALUE!</v>
      </c>
      <c r="F1678" s="93"/>
      <c r="G1678" s="184" t="s">
        <v>304</v>
      </c>
      <c r="H1678" s="186"/>
      <c r="I1678" s="187"/>
      <c r="J1678" s="187"/>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83"/>
      <c r="F1679" s="93"/>
      <c r="G1679" s="185"/>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83"/>
      <c r="F1680" s="93"/>
      <c r="G1680" s="185"/>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83"/>
      <c r="F1681" s="93"/>
      <c r="G1681" s="185"/>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83"/>
      <c r="F1682" s="93"/>
      <c r="G1682" s="185"/>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83"/>
      <c r="F1683" s="93"/>
      <c r="G1683" s="185"/>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83"/>
      <c r="F1684" s="93"/>
      <c r="G1684" s="185"/>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83"/>
      <c r="F1685" s="93"/>
      <c r="G1685" s="185"/>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83"/>
      <c r="F1686" s="93"/>
      <c r="G1686" s="185"/>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83"/>
      <c r="F1687" s="93"/>
      <c r="G1687" s="185"/>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83"/>
      <c r="F1688" s="93"/>
      <c r="G1688" s="185"/>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83"/>
      <c r="F1689" s="93"/>
      <c r="G1689" s="185"/>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83"/>
      <c r="F1690" s="93"/>
      <c r="G1690" s="185"/>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83"/>
      <c r="F1691" s="93"/>
      <c r="G1691" s="185"/>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83"/>
      <c r="F1692" s="93"/>
      <c r="G1692" s="185"/>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83"/>
      <c r="F1693" s="136"/>
      <c r="G1693" s="185"/>
      <c r="H1693" s="188"/>
      <c r="I1693" s="188"/>
      <c r="J1693" s="189"/>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90" t="s">
        <v>10</v>
      </c>
      <c r="M1695" s="192"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94">
        <f t="shared" ref="E1696" si="5250">D1695</f>
        <v>1</v>
      </c>
      <c r="F1696" s="92"/>
      <c r="G1696" s="196" t="s">
        <v>1</v>
      </c>
      <c r="H1696" s="199" t="e">
        <f>INDEX('BASE FORMAÇÃO'!C:C,B1695+1)</f>
        <v>#VALUE!</v>
      </c>
      <c r="I1696" s="199"/>
      <c r="J1696" s="200"/>
      <c r="K1696" s="66"/>
      <c r="L1696" s="191"/>
      <c r="M1696" s="193"/>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95"/>
      <c r="F1697" s="93"/>
      <c r="G1697" s="197"/>
      <c r="H1697" s="201"/>
      <c r="I1697" s="201"/>
      <c r="J1697" s="202"/>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8"/>
      <c r="H1698" s="203"/>
      <c r="I1698" s="203"/>
      <c r="J1698" s="204"/>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82" t="e">
        <f t="shared" ref="E1699" si="5254">C1695</f>
        <v>#VALUE!</v>
      </c>
      <c r="F1699" s="93"/>
      <c r="G1699" s="184" t="s">
        <v>304</v>
      </c>
      <c r="H1699" s="186"/>
      <c r="I1699" s="187"/>
      <c r="J1699" s="187"/>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83"/>
      <c r="F1700" s="93"/>
      <c r="G1700" s="185"/>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83"/>
      <c r="F1701" s="93"/>
      <c r="G1701" s="185"/>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83"/>
      <c r="F1702" s="93"/>
      <c r="G1702" s="185"/>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83"/>
      <c r="F1703" s="93"/>
      <c r="G1703" s="185"/>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83"/>
      <c r="F1704" s="93"/>
      <c r="G1704" s="185"/>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83"/>
      <c r="F1705" s="93"/>
      <c r="G1705" s="185"/>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83"/>
      <c r="F1706" s="93"/>
      <c r="G1706" s="185"/>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83"/>
      <c r="F1707" s="93"/>
      <c r="G1707" s="185"/>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83"/>
      <c r="F1708" s="93"/>
      <c r="G1708" s="185"/>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83"/>
      <c r="F1709" s="93"/>
      <c r="G1709" s="185"/>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83"/>
      <c r="F1710" s="93"/>
      <c r="G1710" s="185"/>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83"/>
      <c r="F1711" s="93"/>
      <c r="G1711" s="185"/>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83"/>
      <c r="F1712" s="93"/>
      <c r="G1712" s="185"/>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83"/>
      <c r="F1713" s="93"/>
      <c r="G1713" s="185"/>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83"/>
      <c r="F1714" s="136"/>
      <c r="G1714" s="185"/>
      <c r="H1714" s="188"/>
      <c r="I1714" s="188"/>
      <c r="J1714" s="189"/>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90" t="s">
        <v>10</v>
      </c>
      <c r="M1716" s="192"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94">
        <f t="shared" ref="E1717" si="5316">D1716</f>
        <v>1</v>
      </c>
      <c r="F1717" s="92"/>
      <c r="G1717" s="196" t="s">
        <v>1</v>
      </c>
      <c r="H1717" s="199" t="e">
        <f>INDEX('BASE FORMAÇÃO'!C:C,B1716+1)</f>
        <v>#VALUE!</v>
      </c>
      <c r="I1717" s="199"/>
      <c r="J1717" s="200"/>
      <c r="K1717" s="66"/>
      <c r="L1717" s="191"/>
      <c r="M1717" s="193"/>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95"/>
      <c r="F1718" s="93"/>
      <c r="G1718" s="197"/>
      <c r="H1718" s="201"/>
      <c r="I1718" s="201"/>
      <c r="J1718" s="202"/>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8"/>
      <c r="H1719" s="203"/>
      <c r="I1719" s="203"/>
      <c r="J1719" s="204"/>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82" t="e">
        <f t="shared" ref="E1720" si="5320">C1716</f>
        <v>#VALUE!</v>
      </c>
      <c r="F1720" s="93"/>
      <c r="G1720" s="184" t="s">
        <v>304</v>
      </c>
      <c r="H1720" s="186"/>
      <c r="I1720" s="187"/>
      <c r="J1720" s="187"/>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83"/>
      <c r="F1721" s="93"/>
      <c r="G1721" s="185"/>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83"/>
      <c r="F1722" s="93"/>
      <c r="G1722" s="185"/>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83"/>
      <c r="F1723" s="93"/>
      <c r="G1723" s="185"/>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83"/>
      <c r="F1724" s="93"/>
      <c r="G1724" s="185"/>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83"/>
      <c r="F1725" s="93"/>
      <c r="G1725" s="185"/>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83"/>
      <c r="F1726" s="93"/>
      <c r="G1726" s="185"/>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83"/>
      <c r="F1727" s="93"/>
      <c r="G1727" s="185"/>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83"/>
      <c r="F1728" s="93"/>
      <c r="G1728" s="185"/>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83"/>
      <c r="F1729" s="93"/>
      <c r="G1729" s="185"/>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83"/>
      <c r="F1730" s="93"/>
      <c r="G1730" s="185"/>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83"/>
      <c r="F1731" s="93"/>
      <c r="G1731" s="185"/>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83"/>
      <c r="F1732" s="93"/>
      <c r="G1732" s="185"/>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83"/>
      <c r="F1733" s="93"/>
      <c r="G1733" s="185"/>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83"/>
      <c r="F1734" s="93"/>
      <c r="G1734" s="185"/>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83"/>
      <c r="F1735" s="136"/>
      <c r="G1735" s="185"/>
      <c r="H1735" s="188"/>
      <c r="I1735" s="188"/>
      <c r="J1735" s="189"/>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90" t="s">
        <v>10</v>
      </c>
      <c r="M1737" s="192"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94">
        <f t="shared" ref="E1738" si="5382">D1737</f>
        <v>1</v>
      </c>
      <c r="F1738" s="92"/>
      <c r="G1738" s="196" t="s">
        <v>1</v>
      </c>
      <c r="H1738" s="199" t="e">
        <f>INDEX('BASE FORMAÇÃO'!C:C,B1737+1)</f>
        <v>#VALUE!</v>
      </c>
      <c r="I1738" s="199"/>
      <c r="J1738" s="200"/>
      <c r="K1738" s="66"/>
      <c r="L1738" s="191"/>
      <c r="M1738" s="193"/>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95"/>
      <c r="F1739" s="93"/>
      <c r="G1739" s="197"/>
      <c r="H1739" s="201"/>
      <c r="I1739" s="201"/>
      <c r="J1739" s="202"/>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8"/>
      <c r="H1740" s="203"/>
      <c r="I1740" s="203"/>
      <c r="J1740" s="204"/>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82" t="e">
        <f t="shared" ref="E1741" si="5386">C1737</f>
        <v>#VALUE!</v>
      </c>
      <c r="F1741" s="93"/>
      <c r="G1741" s="184" t="s">
        <v>304</v>
      </c>
      <c r="H1741" s="186"/>
      <c r="I1741" s="187"/>
      <c r="J1741" s="187"/>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83"/>
      <c r="F1742" s="93"/>
      <c r="G1742" s="185"/>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83"/>
      <c r="F1743" s="93"/>
      <c r="G1743" s="185"/>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83"/>
      <c r="F1744" s="93"/>
      <c r="G1744" s="185"/>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83"/>
      <c r="F1745" s="93"/>
      <c r="G1745" s="185"/>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83"/>
      <c r="F1746" s="93"/>
      <c r="G1746" s="185"/>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83"/>
      <c r="F1747" s="93"/>
      <c r="G1747" s="185"/>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83"/>
      <c r="F1748" s="93"/>
      <c r="G1748" s="185"/>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83"/>
      <c r="F1749" s="93"/>
      <c r="G1749" s="185"/>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83"/>
      <c r="F1750" s="93"/>
      <c r="G1750" s="185"/>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83"/>
      <c r="F1751" s="93"/>
      <c r="G1751" s="185"/>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83"/>
      <c r="F1752" s="93"/>
      <c r="G1752" s="185"/>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83"/>
      <c r="F1753" s="93"/>
      <c r="G1753" s="185"/>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83"/>
      <c r="F1754" s="93"/>
      <c r="G1754" s="185"/>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83"/>
      <c r="F1755" s="93"/>
      <c r="G1755" s="185"/>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83"/>
      <c r="F1756" s="136"/>
      <c r="G1756" s="185"/>
      <c r="H1756" s="188"/>
      <c r="I1756" s="188"/>
      <c r="J1756" s="189"/>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90" t="s">
        <v>10</v>
      </c>
      <c r="M1758" s="192"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94">
        <f t="shared" ref="E1759" si="5448">D1758</f>
        <v>1</v>
      </c>
      <c r="F1759" s="92"/>
      <c r="G1759" s="196" t="s">
        <v>1</v>
      </c>
      <c r="H1759" s="199" t="e">
        <f>INDEX('BASE FORMAÇÃO'!C:C,B1758+1)</f>
        <v>#VALUE!</v>
      </c>
      <c r="I1759" s="199"/>
      <c r="J1759" s="200"/>
      <c r="K1759" s="66"/>
      <c r="L1759" s="191"/>
      <c r="M1759" s="193"/>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95"/>
      <c r="F1760" s="93"/>
      <c r="G1760" s="197"/>
      <c r="H1760" s="201"/>
      <c r="I1760" s="201"/>
      <c r="J1760" s="202"/>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8"/>
      <c r="H1761" s="203"/>
      <c r="I1761" s="203"/>
      <c r="J1761" s="204"/>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82" t="e">
        <f t="shared" ref="E1762" si="5452">C1758</f>
        <v>#VALUE!</v>
      </c>
      <c r="F1762" s="93"/>
      <c r="G1762" s="184" t="s">
        <v>304</v>
      </c>
      <c r="H1762" s="186"/>
      <c r="I1762" s="187"/>
      <c r="J1762" s="187"/>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83"/>
      <c r="F1763" s="93"/>
      <c r="G1763" s="185"/>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83"/>
      <c r="F1764" s="93"/>
      <c r="G1764" s="185"/>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83"/>
      <c r="F1765" s="93"/>
      <c r="G1765" s="185"/>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83"/>
      <c r="F1766" s="93"/>
      <c r="G1766" s="185"/>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83"/>
      <c r="F1767" s="93"/>
      <c r="G1767" s="185"/>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83"/>
      <c r="F1768" s="93"/>
      <c r="G1768" s="185"/>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83"/>
      <c r="F1769" s="93"/>
      <c r="G1769" s="185"/>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83"/>
      <c r="F1770" s="93"/>
      <c r="G1770" s="185"/>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83"/>
      <c r="F1771" s="93"/>
      <c r="G1771" s="185"/>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83"/>
      <c r="F1772" s="93"/>
      <c r="G1772" s="185"/>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83"/>
      <c r="F1773" s="93"/>
      <c r="G1773" s="185"/>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83"/>
      <c r="F1774" s="93"/>
      <c r="G1774" s="185"/>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83"/>
      <c r="F1775" s="93"/>
      <c r="G1775" s="185"/>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83"/>
      <c r="F1776" s="93"/>
      <c r="G1776" s="185"/>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83"/>
      <c r="F1777" s="136"/>
      <c r="G1777" s="185"/>
      <c r="H1777" s="188"/>
      <c r="I1777" s="188"/>
      <c r="J1777" s="189"/>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90" t="s">
        <v>10</v>
      </c>
      <c r="M1779" s="192"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94">
        <f t="shared" ref="E1780" si="5514">D1779</f>
        <v>1</v>
      </c>
      <c r="F1780" s="92"/>
      <c r="G1780" s="196" t="s">
        <v>1</v>
      </c>
      <c r="H1780" s="199" t="e">
        <f>INDEX('BASE FORMAÇÃO'!C:C,B1779+1)</f>
        <v>#VALUE!</v>
      </c>
      <c r="I1780" s="199"/>
      <c r="J1780" s="200"/>
      <c r="K1780" s="66"/>
      <c r="L1780" s="191"/>
      <c r="M1780" s="193"/>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95"/>
      <c r="F1781" s="93"/>
      <c r="G1781" s="197"/>
      <c r="H1781" s="201"/>
      <c r="I1781" s="201"/>
      <c r="J1781" s="202"/>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8"/>
      <c r="H1782" s="203"/>
      <c r="I1782" s="203"/>
      <c r="J1782" s="204"/>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82" t="e">
        <f t="shared" ref="E1783" si="5518">C1779</f>
        <v>#VALUE!</v>
      </c>
      <c r="F1783" s="93"/>
      <c r="G1783" s="184" t="s">
        <v>304</v>
      </c>
      <c r="H1783" s="186"/>
      <c r="I1783" s="187"/>
      <c r="J1783" s="187"/>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83"/>
      <c r="F1784" s="93"/>
      <c r="G1784" s="185"/>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83"/>
      <c r="F1785" s="93"/>
      <c r="G1785" s="185"/>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83"/>
      <c r="F1786" s="93"/>
      <c r="G1786" s="185"/>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83"/>
      <c r="F1787" s="93"/>
      <c r="G1787" s="185"/>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83"/>
      <c r="F1788" s="93"/>
      <c r="G1788" s="185"/>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83"/>
      <c r="F1789" s="93"/>
      <c r="G1789" s="185"/>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83"/>
      <c r="F1790" s="93"/>
      <c r="G1790" s="185"/>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83"/>
      <c r="F1791" s="93"/>
      <c r="G1791" s="185"/>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83"/>
      <c r="F1792" s="93"/>
      <c r="G1792" s="185"/>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83"/>
      <c r="F1793" s="93"/>
      <c r="G1793" s="185"/>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83"/>
      <c r="F1794" s="93"/>
      <c r="G1794" s="185"/>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83"/>
      <c r="F1795" s="93"/>
      <c r="G1795" s="185"/>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83"/>
      <c r="F1796" s="93"/>
      <c r="G1796" s="185"/>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83"/>
      <c r="F1797" s="93"/>
      <c r="G1797" s="185"/>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83"/>
      <c r="F1798" s="136"/>
      <c r="G1798" s="185"/>
      <c r="H1798" s="188"/>
      <c r="I1798" s="188"/>
      <c r="J1798" s="189"/>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90" t="s">
        <v>10</v>
      </c>
      <c r="M1800" s="192"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94">
        <f t="shared" ref="E1801" si="5580">D1800</f>
        <v>1</v>
      </c>
      <c r="F1801" s="92"/>
      <c r="G1801" s="196" t="s">
        <v>1</v>
      </c>
      <c r="H1801" s="199" t="e">
        <f>INDEX('BASE FORMAÇÃO'!C:C,B1800+1)</f>
        <v>#VALUE!</v>
      </c>
      <c r="I1801" s="199"/>
      <c r="J1801" s="200"/>
      <c r="K1801" s="66"/>
      <c r="L1801" s="191"/>
      <c r="M1801" s="193"/>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95"/>
      <c r="F1802" s="93"/>
      <c r="G1802" s="197"/>
      <c r="H1802" s="201"/>
      <c r="I1802" s="201"/>
      <c r="J1802" s="202"/>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8"/>
      <c r="H1803" s="203"/>
      <c r="I1803" s="203"/>
      <c r="J1803" s="204"/>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82" t="e">
        <f t="shared" ref="E1804" si="5584">C1800</f>
        <v>#VALUE!</v>
      </c>
      <c r="F1804" s="93"/>
      <c r="G1804" s="184" t="s">
        <v>304</v>
      </c>
      <c r="H1804" s="186"/>
      <c r="I1804" s="187"/>
      <c r="J1804" s="187"/>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83"/>
      <c r="F1805" s="93"/>
      <c r="G1805" s="185"/>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83"/>
      <c r="F1806" s="93"/>
      <c r="G1806" s="185"/>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83"/>
      <c r="F1807" s="93"/>
      <c r="G1807" s="185"/>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83"/>
      <c r="F1808" s="93"/>
      <c r="G1808" s="185"/>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83"/>
      <c r="F1809" s="93"/>
      <c r="G1809" s="185"/>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83"/>
      <c r="F1810" s="93"/>
      <c r="G1810" s="185"/>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83"/>
      <c r="F1811" s="93"/>
      <c r="G1811" s="185"/>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83"/>
      <c r="F1812" s="93"/>
      <c r="G1812" s="185"/>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83"/>
      <c r="F1813" s="93"/>
      <c r="G1813" s="185"/>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83"/>
      <c r="F1814" s="93"/>
      <c r="G1814" s="185"/>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83"/>
      <c r="F1815" s="93"/>
      <c r="G1815" s="185"/>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83"/>
      <c r="F1816" s="93"/>
      <c r="G1816" s="185"/>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83"/>
      <c r="F1817" s="93"/>
      <c r="G1817" s="185"/>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83"/>
      <c r="F1818" s="93"/>
      <c r="G1818" s="185"/>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83"/>
      <c r="F1819" s="136"/>
      <c r="G1819" s="185"/>
      <c r="H1819" s="188"/>
      <c r="I1819" s="188"/>
      <c r="J1819" s="189"/>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90" t="s">
        <v>10</v>
      </c>
      <c r="M1821" s="192"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94">
        <f t="shared" ref="E1822" si="5646">D1821</f>
        <v>1</v>
      </c>
      <c r="F1822" s="92"/>
      <c r="G1822" s="196" t="s">
        <v>1</v>
      </c>
      <c r="H1822" s="199" t="e">
        <f>INDEX('BASE FORMAÇÃO'!C:C,B1821+1)</f>
        <v>#VALUE!</v>
      </c>
      <c r="I1822" s="199"/>
      <c r="J1822" s="200"/>
      <c r="K1822" s="66"/>
      <c r="L1822" s="191"/>
      <c r="M1822" s="193"/>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95"/>
      <c r="F1823" s="93"/>
      <c r="G1823" s="197"/>
      <c r="H1823" s="201"/>
      <c r="I1823" s="201"/>
      <c r="J1823" s="202"/>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8"/>
      <c r="H1824" s="203"/>
      <c r="I1824" s="203"/>
      <c r="J1824" s="204"/>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82" t="e">
        <f t="shared" ref="E1825" si="5650">C1821</f>
        <v>#VALUE!</v>
      </c>
      <c r="F1825" s="93"/>
      <c r="G1825" s="184" t="s">
        <v>304</v>
      </c>
      <c r="H1825" s="186"/>
      <c r="I1825" s="187"/>
      <c r="J1825" s="187"/>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83"/>
      <c r="F1826" s="93"/>
      <c r="G1826" s="185"/>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83"/>
      <c r="F1827" s="93"/>
      <c r="G1827" s="185"/>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83"/>
      <c r="F1828" s="93"/>
      <c r="G1828" s="185"/>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83"/>
      <c r="F1829" s="93"/>
      <c r="G1829" s="185"/>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83"/>
      <c r="F1830" s="93"/>
      <c r="G1830" s="185"/>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83"/>
      <c r="F1831" s="93"/>
      <c r="G1831" s="185"/>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83"/>
      <c r="F1832" s="93"/>
      <c r="G1832" s="185"/>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83"/>
      <c r="F1833" s="93"/>
      <c r="G1833" s="185"/>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83"/>
      <c r="F1834" s="93"/>
      <c r="G1834" s="185"/>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83"/>
      <c r="F1835" s="93"/>
      <c r="G1835" s="185"/>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83"/>
      <c r="F1836" s="93"/>
      <c r="G1836" s="185"/>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83"/>
      <c r="F1837" s="93"/>
      <c r="G1837" s="185"/>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83"/>
      <c r="F1838" s="93"/>
      <c r="G1838" s="185"/>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83"/>
      <c r="F1839" s="93"/>
      <c r="G1839" s="185"/>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83"/>
      <c r="F1840" s="136"/>
      <c r="G1840" s="185"/>
      <c r="H1840" s="188"/>
      <c r="I1840" s="188"/>
      <c r="J1840" s="189"/>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90" t="s">
        <v>10</v>
      </c>
      <c r="M1842" s="192"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94">
        <f t="shared" ref="E1843" si="5712">D1842</f>
        <v>1</v>
      </c>
      <c r="F1843" s="92"/>
      <c r="G1843" s="196" t="s">
        <v>1</v>
      </c>
      <c r="H1843" s="199" t="e">
        <f>INDEX('BASE FORMAÇÃO'!C:C,B1842+1)</f>
        <v>#VALUE!</v>
      </c>
      <c r="I1843" s="199"/>
      <c r="J1843" s="200"/>
      <c r="K1843" s="66"/>
      <c r="L1843" s="191"/>
      <c r="M1843" s="193"/>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95"/>
      <c r="F1844" s="93"/>
      <c r="G1844" s="197"/>
      <c r="H1844" s="201"/>
      <c r="I1844" s="201"/>
      <c r="J1844" s="202"/>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8"/>
      <c r="H1845" s="203"/>
      <c r="I1845" s="203"/>
      <c r="J1845" s="204"/>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82" t="e">
        <f t="shared" ref="E1846" si="5716">C1842</f>
        <v>#VALUE!</v>
      </c>
      <c r="F1846" s="93"/>
      <c r="G1846" s="184" t="s">
        <v>304</v>
      </c>
      <c r="H1846" s="186"/>
      <c r="I1846" s="187"/>
      <c r="J1846" s="187"/>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83"/>
      <c r="F1847" s="93"/>
      <c r="G1847" s="185"/>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83"/>
      <c r="F1848" s="93"/>
      <c r="G1848" s="185"/>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83"/>
      <c r="F1849" s="93"/>
      <c r="G1849" s="185"/>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83"/>
      <c r="F1850" s="93"/>
      <c r="G1850" s="185"/>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83"/>
      <c r="F1851" s="93"/>
      <c r="G1851" s="185"/>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83"/>
      <c r="F1852" s="93"/>
      <c r="G1852" s="185"/>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83"/>
      <c r="F1853" s="93"/>
      <c r="G1853" s="185"/>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83"/>
      <c r="F1854" s="93"/>
      <c r="G1854" s="185"/>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83"/>
      <c r="F1855" s="93"/>
      <c r="G1855" s="185"/>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83"/>
      <c r="F1856" s="93"/>
      <c r="G1856" s="185"/>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83"/>
      <c r="F1857" s="93"/>
      <c r="G1857" s="185"/>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83"/>
      <c r="F1858" s="93"/>
      <c r="G1858" s="185"/>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83"/>
      <c r="F1859" s="93"/>
      <c r="G1859" s="185"/>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83"/>
      <c r="F1860" s="93"/>
      <c r="G1860" s="185"/>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83"/>
      <c r="F1861" s="136"/>
      <c r="G1861" s="185"/>
      <c r="H1861" s="188"/>
      <c r="I1861" s="188"/>
      <c r="J1861" s="189"/>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90" t="s">
        <v>10</v>
      </c>
      <c r="M1863" s="192"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94">
        <f t="shared" ref="E1864" si="5778">D1863</f>
        <v>1</v>
      </c>
      <c r="F1864" s="92"/>
      <c r="G1864" s="196" t="s">
        <v>1</v>
      </c>
      <c r="H1864" s="199" t="e">
        <f>INDEX('BASE FORMAÇÃO'!C:C,B1863+1)</f>
        <v>#VALUE!</v>
      </c>
      <c r="I1864" s="199"/>
      <c r="J1864" s="200"/>
      <c r="K1864" s="66"/>
      <c r="L1864" s="191"/>
      <c r="M1864" s="193"/>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95"/>
      <c r="F1865" s="93"/>
      <c r="G1865" s="197"/>
      <c r="H1865" s="201"/>
      <c r="I1865" s="201"/>
      <c r="J1865" s="202"/>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8"/>
      <c r="H1866" s="203"/>
      <c r="I1866" s="203"/>
      <c r="J1866" s="204"/>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82" t="e">
        <f t="shared" ref="E1867" si="5782">C1863</f>
        <v>#VALUE!</v>
      </c>
      <c r="F1867" s="93"/>
      <c r="G1867" s="184" t="s">
        <v>304</v>
      </c>
      <c r="H1867" s="186"/>
      <c r="I1867" s="187"/>
      <c r="J1867" s="187"/>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83"/>
      <c r="F1868" s="93"/>
      <c r="G1868" s="185"/>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83"/>
      <c r="F1869" s="93"/>
      <c r="G1869" s="185"/>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83"/>
      <c r="F1870" s="93"/>
      <c r="G1870" s="185"/>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83"/>
      <c r="F1871" s="93"/>
      <c r="G1871" s="185"/>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83"/>
      <c r="F1872" s="93"/>
      <c r="G1872" s="185"/>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83"/>
      <c r="F1873" s="93"/>
      <c r="G1873" s="185"/>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83"/>
      <c r="F1874" s="93"/>
      <c r="G1874" s="185"/>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83"/>
      <c r="F1875" s="93"/>
      <c r="G1875" s="185"/>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83"/>
      <c r="F1876" s="93"/>
      <c r="G1876" s="185"/>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83"/>
      <c r="F1877" s="93"/>
      <c r="G1877" s="185"/>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83"/>
      <c r="F1878" s="93"/>
      <c r="G1878" s="185"/>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83"/>
      <c r="F1879" s="93"/>
      <c r="G1879" s="185"/>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83"/>
      <c r="F1880" s="93"/>
      <c r="G1880" s="185"/>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83"/>
      <c r="F1881" s="93"/>
      <c r="G1881" s="185"/>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83"/>
      <c r="F1882" s="136"/>
      <c r="G1882" s="185"/>
      <c r="H1882" s="188"/>
      <c r="I1882" s="188"/>
      <c r="J1882" s="189"/>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90" t="s">
        <v>10</v>
      </c>
      <c r="M1884" s="192"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94">
        <f t="shared" ref="E1885" si="5844">D1884</f>
        <v>1</v>
      </c>
      <c r="F1885" s="92"/>
      <c r="G1885" s="196" t="s">
        <v>1</v>
      </c>
      <c r="H1885" s="199" t="e">
        <f>INDEX('BASE FORMAÇÃO'!C:C,B1884+1)</f>
        <v>#VALUE!</v>
      </c>
      <c r="I1885" s="199"/>
      <c r="J1885" s="200"/>
      <c r="K1885" s="66"/>
      <c r="L1885" s="191"/>
      <c r="M1885" s="193"/>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95"/>
      <c r="F1886" s="93"/>
      <c r="G1886" s="197"/>
      <c r="H1886" s="201"/>
      <c r="I1886" s="201"/>
      <c r="J1886" s="202"/>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8"/>
      <c r="H1887" s="203"/>
      <c r="I1887" s="203"/>
      <c r="J1887" s="204"/>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82" t="e">
        <f t="shared" ref="E1888" si="5848">C1884</f>
        <v>#VALUE!</v>
      </c>
      <c r="F1888" s="93"/>
      <c r="G1888" s="184" t="s">
        <v>304</v>
      </c>
      <c r="H1888" s="186"/>
      <c r="I1888" s="187"/>
      <c r="J1888" s="187"/>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83"/>
      <c r="F1889" s="93"/>
      <c r="G1889" s="185"/>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83"/>
      <c r="F1890" s="93"/>
      <c r="G1890" s="185"/>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83"/>
      <c r="F1891" s="93"/>
      <c r="G1891" s="185"/>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83"/>
      <c r="F1892" s="93"/>
      <c r="G1892" s="185"/>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83"/>
      <c r="F1893" s="93"/>
      <c r="G1893" s="185"/>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83"/>
      <c r="F1894" s="93"/>
      <c r="G1894" s="185"/>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83"/>
      <c r="F1895" s="93"/>
      <c r="G1895" s="185"/>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83"/>
      <c r="F1896" s="93"/>
      <c r="G1896" s="185"/>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83"/>
      <c r="F1897" s="93"/>
      <c r="G1897" s="185"/>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83"/>
      <c r="F1898" s="93"/>
      <c r="G1898" s="185"/>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83"/>
      <c r="F1899" s="93"/>
      <c r="G1899" s="185"/>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83"/>
      <c r="F1900" s="93"/>
      <c r="G1900" s="185"/>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83"/>
      <c r="F1901" s="93"/>
      <c r="G1901" s="185"/>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83"/>
      <c r="F1902" s="93"/>
      <c r="G1902" s="185"/>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83"/>
      <c r="F1903" s="136"/>
      <c r="G1903" s="185"/>
      <c r="H1903" s="188"/>
      <c r="I1903" s="188"/>
      <c r="J1903" s="189"/>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90" t="s">
        <v>10</v>
      </c>
      <c r="M1905" s="192"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94">
        <f t="shared" ref="E1906" si="5910">D1905</f>
        <v>1</v>
      </c>
      <c r="F1906" s="92"/>
      <c r="G1906" s="196" t="s">
        <v>1</v>
      </c>
      <c r="H1906" s="199" t="e">
        <f>INDEX('BASE FORMAÇÃO'!C:C,B1905+1)</f>
        <v>#VALUE!</v>
      </c>
      <c r="I1906" s="199"/>
      <c r="J1906" s="200"/>
      <c r="K1906" s="66"/>
      <c r="L1906" s="191"/>
      <c r="M1906" s="193"/>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95"/>
      <c r="F1907" s="93"/>
      <c r="G1907" s="197"/>
      <c r="H1907" s="201"/>
      <c r="I1907" s="201"/>
      <c r="J1907" s="202"/>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8"/>
      <c r="H1908" s="203"/>
      <c r="I1908" s="203"/>
      <c r="J1908" s="204"/>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82" t="e">
        <f t="shared" ref="E1909" si="5914">C1905</f>
        <v>#VALUE!</v>
      </c>
      <c r="F1909" s="93"/>
      <c r="G1909" s="184" t="s">
        <v>304</v>
      </c>
      <c r="H1909" s="186"/>
      <c r="I1909" s="187"/>
      <c r="J1909" s="187"/>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83"/>
      <c r="F1910" s="93"/>
      <c r="G1910" s="185"/>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83"/>
      <c r="F1911" s="93"/>
      <c r="G1911" s="185"/>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83"/>
      <c r="F1912" s="93"/>
      <c r="G1912" s="185"/>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83"/>
      <c r="F1913" s="93"/>
      <c r="G1913" s="185"/>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83"/>
      <c r="F1914" s="93"/>
      <c r="G1914" s="185"/>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83"/>
      <c r="F1915" s="93"/>
      <c r="G1915" s="185"/>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83"/>
      <c r="F1916" s="93"/>
      <c r="G1916" s="185"/>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83"/>
      <c r="F1917" s="93"/>
      <c r="G1917" s="185"/>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83"/>
      <c r="F1918" s="93"/>
      <c r="G1918" s="185"/>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83"/>
      <c r="F1919" s="93"/>
      <c r="G1919" s="185"/>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83"/>
      <c r="F1920" s="93"/>
      <c r="G1920" s="185"/>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83"/>
      <c r="F1921" s="93"/>
      <c r="G1921" s="185"/>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83"/>
      <c r="F1922" s="93"/>
      <c r="G1922" s="185"/>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83"/>
      <c r="F1923" s="93"/>
      <c r="G1923" s="185"/>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83"/>
      <c r="F1924" s="136"/>
      <c r="G1924" s="185"/>
      <c r="H1924" s="188"/>
      <c r="I1924" s="188"/>
      <c r="J1924" s="189"/>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90" t="s">
        <v>10</v>
      </c>
      <c r="M1926" s="192"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94">
        <f t="shared" ref="E1927" si="5976">D1926</f>
        <v>1</v>
      </c>
      <c r="F1927" s="92"/>
      <c r="G1927" s="196" t="s">
        <v>1</v>
      </c>
      <c r="H1927" s="199" t="e">
        <f>INDEX('BASE FORMAÇÃO'!C:C,B1926+1)</f>
        <v>#VALUE!</v>
      </c>
      <c r="I1927" s="199"/>
      <c r="J1927" s="200"/>
      <c r="K1927" s="66"/>
      <c r="L1927" s="191"/>
      <c r="M1927" s="193"/>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95"/>
      <c r="F1928" s="93"/>
      <c r="G1928" s="197"/>
      <c r="H1928" s="201"/>
      <c r="I1928" s="201"/>
      <c r="J1928" s="202"/>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8"/>
      <c r="H1929" s="203"/>
      <c r="I1929" s="203"/>
      <c r="J1929" s="204"/>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82" t="e">
        <f t="shared" ref="E1930" si="5980">C1926</f>
        <v>#VALUE!</v>
      </c>
      <c r="F1930" s="93"/>
      <c r="G1930" s="184" t="s">
        <v>304</v>
      </c>
      <c r="H1930" s="186"/>
      <c r="I1930" s="187"/>
      <c r="J1930" s="187"/>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83"/>
      <c r="F1931" s="93"/>
      <c r="G1931" s="185"/>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83"/>
      <c r="F1932" s="93"/>
      <c r="G1932" s="185"/>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183"/>
      <c r="F1933" s="93"/>
      <c r="G1933" s="185"/>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83"/>
      <c r="F1934" s="93"/>
      <c r="G1934" s="185"/>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83"/>
      <c r="F1935" s="93"/>
      <c r="G1935" s="185"/>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83"/>
      <c r="F1936" s="93"/>
      <c r="G1936" s="185"/>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83"/>
      <c r="F1937" s="93"/>
      <c r="G1937" s="185"/>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83"/>
      <c r="F1938" s="93"/>
      <c r="G1938" s="185"/>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83"/>
      <c r="F1939" s="93"/>
      <c r="G1939" s="185"/>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83"/>
      <c r="F1940" s="93"/>
      <c r="G1940" s="185"/>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83"/>
      <c r="F1941" s="93"/>
      <c r="G1941" s="185"/>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83"/>
      <c r="F1942" s="93"/>
      <c r="G1942" s="185"/>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83"/>
      <c r="F1943" s="93"/>
      <c r="G1943" s="185"/>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83"/>
      <c r="F1944" s="93"/>
      <c r="G1944" s="185"/>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83"/>
      <c r="F1945" s="136"/>
      <c r="G1945" s="185"/>
      <c r="H1945" s="188"/>
      <c r="I1945" s="188"/>
      <c r="J1945" s="189"/>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90" t="s">
        <v>10</v>
      </c>
      <c r="M1947" s="192"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94">
        <f t="shared" ref="E1948" si="6042">D1947</f>
        <v>1</v>
      </c>
      <c r="F1948" s="92"/>
      <c r="G1948" s="196" t="s">
        <v>1</v>
      </c>
      <c r="H1948" s="199" t="e">
        <f>INDEX('BASE FORMAÇÃO'!C:C,B1947+1)</f>
        <v>#VALUE!</v>
      </c>
      <c r="I1948" s="199"/>
      <c r="J1948" s="200"/>
      <c r="K1948" s="66"/>
      <c r="L1948" s="191"/>
      <c r="M1948" s="193"/>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95"/>
      <c r="F1949" s="93"/>
      <c r="G1949" s="197"/>
      <c r="H1949" s="201"/>
      <c r="I1949" s="201"/>
      <c r="J1949" s="202"/>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8"/>
      <c r="H1950" s="203"/>
      <c r="I1950" s="203"/>
      <c r="J1950" s="204"/>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82" t="e">
        <f t="shared" ref="E1951" si="6046">C1947</f>
        <v>#VALUE!</v>
      </c>
      <c r="F1951" s="93"/>
      <c r="G1951" s="184" t="s">
        <v>304</v>
      </c>
      <c r="H1951" s="186"/>
      <c r="I1951" s="187"/>
      <c r="J1951" s="187"/>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83"/>
      <c r="F1952" s="93"/>
      <c r="G1952" s="185"/>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83"/>
      <c r="F1953" s="93"/>
      <c r="G1953" s="185"/>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83"/>
      <c r="F1954" s="93"/>
      <c r="G1954" s="185"/>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83"/>
      <c r="F1955" s="93"/>
      <c r="G1955" s="185"/>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83"/>
      <c r="F1956" s="93"/>
      <c r="G1956" s="185"/>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83"/>
      <c r="F1957" s="93"/>
      <c r="G1957" s="185"/>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83"/>
      <c r="F1958" s="93"/>
      <c r="G1958" s="185"/>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83"/>
      <c r="F1959" s="93"/>
      <c r="G1959" s="185"/>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83"/>
      <c r="F1960" s="93"/>
      <c r="G1960" s="185"/>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83"/>
      <c r="F1961" s="93"/>
      <c r="G1961" s="185"/>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83"/>
      <c r="F1962" s="93"/>
      <c r="G1962" s="185"/>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83"/>
      <c r="F1963" s="93"/>
      <c r="G1963" s="185"/>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83"/>
      <c r="F1964" s="93"/>
      <c r="G1964" s="185"/>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183"/>
      <c r="F1965" s="93"/>
      <c r="G1965" s="185"/>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183"/>
      <c r="F1966" s="136"/>
      <c r="G1966" s="185"/>
      <c r="H1966" s="188"/>
      <c r="I1966" s="188"/>
      <c r="J1966" s="189"/>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90" t="s">
        <v>10</v>
      </c>
      <c r="M1968" s="192"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194">
        <f t="shared" ref="E1969" si="6109">D1968</f>
        <v>1</v>
      </c>
      <c r="F1969" s="92"/>
      <c r="G1969" s="196" t="s">
        <v>1</v>
      </c>
      <c r="H1969" s="199" t="e">
        <f>INDEX('BASE FORMAÇÃO'!C:C,B1968+1)</f>
        <v>#VALUE!</v>
      </c>
      <c r="I1969" s="199"/>
      <c r="J1969" s="200"/>
      <c r="K1969" s="66"/>
      <c r="L1969" s="191"/>
      <c r="M1969" s="193"/>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195"/>
      <c r="F1970" s="93"/>
      <c r="G1970" s="197"/>
      <c r="H1970" s="201"/>
      <c r="I1970" s="201"/>
      <c r="J1970" s="202"/>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198"/>
      <c r="H1971" s="203"/>
      <c r="I1971" s="203"/>
      <c r="J1971" s="204"/>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182" t="e">
        <f t="shared" ref="E1972" si="6113">C1968</f>
        <v>#VALUE!</v>
      </c>
      <c r="F1972" s="93"/>
      <c r="G1972" s="184" t="s">
        <v>304</v>
      </c>
      <c r="H1972" s="186"/>
      <c r="I1972" s="187"/>
      <c r="J1972" s="187"/>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183"/>
      <c r="F1973" s="93"/>
      <c r="G1973" s="185"/>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183"/>
      <c r="F1974" s="93"/>
      <c r="G1974" s="185"/>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183"/>
      <c r="F1975" s="93"/>
      <c r="G1975" s="185"/>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183"/>
      <c r="F1976" s="93"/>
      <c r="G1976" s="185"/>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183"/>
      <c r="F1977" s="93"/>
      <c r="G1977" s="185"/>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183"/>
      <c r="F1978" s="93"/>
      <c r="G1978" s="185"/>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183"/>
      <c r="F1979" s="93"/>
      <c r="G1979" s="185"/>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183"/>
      <c r="F1980" s="93"/>
      <c r="G1980" s="185"/>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183"/>
      <c r="F1981" s="93"/>
      <c r="G1981" s="185"/>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183"/>
      <c r="F1982" s="93"/>
      <c r="G1982" s="185"/>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183"/>
      <c r="F1983" s="93"/>
      <c r="G1983" s="185"/>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183"/>
      <c r="F1984" s="93"/>
      <c r="G1984" s="185"/>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183"/>
      <c r="F1985" s="93"/>
      <c r="G1985" s="185"/>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183"/>
      <c r="F1986" s="93"/>
      <c r="G1986" s="185"/>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183"/>
      <c r="F1987" s="136"/>
      <c r="G1987" s="185"/>
      <c r="H1987" s="188"/>
      <c r="I1987" s="188"/>
      <c r="J1987" s="189"/>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90" t="s">
        <v>10</v>
      </c>
      <c r="M1989" s="192"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194">
        <f t="shared" ref="E1990" si="6178">D1989</f>
        <v>1</v>
      </c>
      <c r="F1990" s="92"/>
      <c r="G1990" s="196" t="s">
        <v>1</v>
      </c>
      <c r="H1990" s="199" t="e">
        <f>INDEX('BASE FORMAÇÃO'!C:C,B1989+1)</f>
        <v>#VALUE!</v>
      </c>
      <c r="I1990" s="199"/>
      <c r="J1990" s="200"/>
      <c r="K1990" s="66"/>
      <c r="L1990" s="191"/>
      <c r="M1990" s="193"/>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195"/>
      <c r="F1991" s="93"/>
      <c r="G1991" s="197"/>
      <c r="H1991" s="201"/>
      <c r="I1991" s="201"/>
      <c r="J1991" s="202"/>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198"/>
      <c r="H1992" s="203"/>
      <c r="I1992" s="203"/>
      <c r="J1992" s="204"/>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182" t="e">
        <f t="shared" ref="E1993" si="6182">C1989</f>
        <v>#VALUE!</v>
      </c>
      <c r="F1993" s="93"/>
      <c r="G1993" s="184" t="s">
        <v>304</v>
      </c>
      <c r="H1993" s="186"/>
      <c r="I1993" s="187"/>
      <c r="J1993" s="187"/>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183"/>
      <c r="F1994" s="93"/>
      <c r="G1994" s="185"/>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183"/>
      <c r="F1995" s="93"/>
      <c r="G1995" s="185"/>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183"/>
      <c r="F1996" s="93"/>
      <c r="G1996" s="185"/>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183"/>
      <c r="F1997" s="93"/>
      <c r="G1997" s="185"/>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183"/>
      <c r="F1998" s="93"/>
      <c r="G1998" s="185"/>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183"/>
      <c r="F1999" s="93"/>
      <c r="G1999" s="185"/>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183"/>
      <c r="F2000" s="93"/>
      <c r="G2000" s="185"/>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183"/>
      <c r="F2001" s="93"/>
      <c r="G2001" s="185"/>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183"/>
      <c r="F2002" s="93"/>
      <c r="G2002" s="185"/>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183"/>
      <c r="F2003" s="93"/>
      <c r="G2003" s="185"/>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183"/>
      <c r="F2004" s="93"/>
      <c r="G2004" s="185"/>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183"/>
      <c r="F2005" s="93"/>
      <c r="G2005" s="185"/>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183"/>
      <c r="F2006" s="93"/>
      <c r="G2006" s="185"/>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183"/>
      <c r="F2007" s="93"/>
      <c r="G2007" s="185"/>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183"/>
      <c r="F2008" s="136"/>
      <c r="G2008" s="185"/>
      <c r="H2008" s="188"/>
      <c r="I2008" s="188"/>
      <c r="J2008" s="189"/>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90" t="s">
        <v>10</v>
      </c>
      <c r="M2010" s="192"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194">
        <f t="shared" ref="E2011" si="6247">D2010</f>
        <v>1</v>
      </c>
      <c r="F2011" s="92"/>
      <c r="G2011" s="196" t="s">
        <v>1</v>
      </c>
      <c r="H2011" s="199" t="e">
        <f>INDEX('BASE FORMAÇÃO'!C:C,B2010+1)</f>
        <v>#VALUE!</v>
      </c>
      <c r="I2011" s="199"/>
      <c r="J2011" s="200"/>
      <c r="K2011" s="66"/>
      <c r="L2011" s="191"/>
      <c r="M2011" s="193"/>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195"/>
      <c r="F2012" s="93"/>
      <c r="G2012" s="197"/>
      <c r="H2012" s="201"/>
      <c r="I2012" s="201"/>
      <c r="J2012" s="202"/>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198"/>
      <c r="H2013" s="203"/>
      <c r="I2013" s="203"/>
      <c r="J2013" s="204"/>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182" t="e">
        <f t="shared" ref="E2014" si="6252">C2010</f>
        <v>#VALUE!</v>
      </c>
      <c r="F2014" s="93"/>
      <c r="G2014" s="184" t="s">
        <v>304</v>
      </c>
      <c r="H2014" s="186"/>
      <c r="I2014" s="187"/>
      <c r="J2014" s="187"/>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183"/>
      <c r="F2015" s="93"/>
      <c r="G2015" s="185"/>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183"/>
      <c r="F2016" s="93"/>
      <c r="G2016" s="185"/>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183"/>
      <c r="F2017" s="93"/>
      <c r="G2017" s="185"/>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183"/>
      <c r="F2018" s="93"/>
      <c r="G2018" s="185"/>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183"/>
      <c r="F2019" s="93"/>
      <c r="G2019" s="185"/>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183"/>
      <c r="F2020" s="93"/>
      <c r="G2020" s="185"/>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183"/>
      <c r="F2021" s="93"/>
      <c r="G2021" s="185"/>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183"/>
      <c r="F2022" s="93"/>
      <c r="G2022" s="185"/>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183"/>
      <c r="F2023" s="93"/>
      <c r="G2023" s="185"/>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183"/>
      <c r="F2024" s="93"/>
      <c r="G2024" s="185"/>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183"/>
      <c r="F2025" s="93"/>
      <c r="G2025" s="185"/>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183"/>
      <c r="F2026" s="93"/>
      <c r="G2026" s="185"/>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183"/>
      <c r="F2027" s="93"/>
      <c r="G2027" s="185"/>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183"/>
      <c r="F2028" s="93"/>
      <c r="G2028" s="185"/>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183"/>
      <c r="F2029" s="136"/>
      <c r="G2029" s="185"/>
      <c r="H2029" s="188"/>
      <c r="I2029" s="188"/>
      <c r="J2029" s="189"/>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90" t="s">
        <v>10</v>
      </c>
      <c r="M2031" s="192"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194">
        <f t="shared" ref="E2032" si="6314">D2031</f>
        <v>1</v>
      </c>
      <c r="F2032" s="92"/>
      <c r="G2032" s="196" t="s">
        <v>1</v>
      </c>
      <c r="H2032" s="199" t="e">
        <f>INDEX('BASE FORMAÇÃO'!C:C,B2031+1)</f>
        <v>#VALUE!</v>
      </c>
      <c r="I2032" s="199"/>
      <c r="J2032" s="200"/>
      <c r="K2032" s="66"/>
      <c r="L2032" s="191"/>
      <c r="M2032" s="193"/>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195"/>
      <c r="F2033" s="93"/>
      <c r="G2033" s="197"/>
      <c r="H2033" s="201"/>
      <c r="I2033" s="201"/>
      <c r="J2033" s="202"/>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198"/>
      <c r="H2034" s="203"/>
      <c r="I2034" s="203"/>
      <c r="J2034" s="204"/>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182" t="e">
        <f t="shared" ref="E2035" si="6318">C2031</f>
        <v>#VALUE!</v>
      </c>
      <c r="F2035" s="93"/>
      <c r="G2035" s="184" t="s">
        <v>304</v>
      </c>
      <c r="H2035" s="186"/>
      <c r="I2035" s="187"/>
      <c r="J2035" s="187"/>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183"/>
      <c r="F2036" s="93"/>
      <c r="G2036" s="185"/>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183"/>
      <c r="F2037" s="93"/>
      <c r="G2037" s="185"/>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183"/>
      <c r="F2038" s="93"/>
      <c r="G2038" s="185"/>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183"/>
      <c r="F2039" s="93"/>
      <c r="G2039" s="185"/>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183"/>
      <c r="F2040" s="93"/>
      <c r="G2040" s="185"/>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183"/>
      <c r="F2041" s="93"/>
      <c r="G2041" s="185"/>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183"/>
      <c r="F2042" s="93"/>
      <c r="G2042" s="185"/>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183"/>
      <c r="F2043" s="93"/>
      <c r="G2043" s="185"/>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183"/>
      <c r="F2044" s="93"/>
      <c r="G2044" s="185"/>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183"/>
      <c r="F2045" s="93"/>
      <c r="G2045" s="185"/>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183"/>
      <c r="F2046" s="93"/>
      <c r="G2046" s="185"/>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183"/>
      <c r="F2047" s="93"/>
      <c r="G2047" s="185"/>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183"/>
      <c r="F2048" s="93"/>
      <c r="G2048" s="185"/>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183"/>
      <c r="F2049" s="93"/>
      <c r="G2049" s="185"/>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183"/>
      <c r="F2050" s="136"/>
      <c r="G2050" s="185"/>
      <c r="H2050" s="188"/>
      <c r="I2050" s="188"/>
      <c r="J2050" s="189"/>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90" t="s">
        <v>10</v>
      </c>
      <c r="M2052" s="192"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194">
        <f t="shared" ref="E2053" si="6380">D2052</f>
        <v>1</v>
      </c>
      <c r="F2053" s="92"/>
      <c r="G2053" s="196" t="s">
        <v>1</v>
      </c>
      <c r="H2053" s="199" t="e">
        <f>INDEX('BASE FORMAÇÃO'!C:C,B2052+1)</f>
        <v>#VALUE!</v>
      </c>
      <c r="I2053" s="199"/>
      <c r="J2053" s="200"/>
      <c r="K2053" s="66"/>
      <c r="L2053" s="191"/>
      <c r="M2053" s="193"/>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195"/>
      <c r="F2054" s="93"/>
      <c r="G2054" s="197"/>
      <c r="H2054" s="201"/>
      <c r="I2054" s="201"/>
      <c r="J2054" s="202"/>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198"/>
      <c r="H2055" s="203"/>
      <c r="I2055" s="203"/>
      <c r="J2055" s="204"/>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182" t="e">
        <f t="shared" ref="E2056" si="6384">C2052</f>
        <v>#VALUE!</v>
      </c>
      <c r="F2056" s="93"/>
      <c r="G2056" s="184" t="s">
        <v>304</v>
      </c>
      <c r="H2056" s="186"/>
      <c r="I2056" s="187"/>
      <c r="J2056" s="187"/>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183"/>
      <c r="F2057" s="93"/>
      <c r="G2057" s="185"/>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183"/>
      <c r="F2058" s="93"/>
      <c r="G2058" s="185"/>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183"/>
      <c r="F2059" s="93"/>
      <c r="G2059" s="185"/>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183"/>
      <c r="F2060" s="93"/>
      <c r="G2060" s="185"/>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183"/>
      <c r="F2061" s="93"/>
      <c r="G2061" s="185"/>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183"/>
      <c r="F2062" s="93"/>
      <c r="G2062" s="185"/>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183"/>
      <c r="F2063" s="93"/>
      <c r="G2063" s="185"/>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183"/>
      <c r="F2064" s="93"/>
      <c r="G2064" s="185"/>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183"/>
      <c r="F2065" s="93"/>
      <c r="G2065" s="185"/>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183"/>
      <c r="F2066" s="93"/>
      <c r="G2066" s="185"/>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183"/>
      <c r="F2067" s="93"/>
      <c r="G2067" s="185"/>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183"/>
      <c r="F2068" s="93"/>
      <c r="G2068" s="185"/>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183"/>
      <c r="F2069" s="93"/>
      <c r="G2069" s="185"/>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183"/>
      <c r="F2070" s="93"/>
      <c r="G2070" s="185"/>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183"/>
      <c r="F2071" s="136"/>
      <c r="G2071" s="185"/>
      <c r="H2071" s="188"/>
      <c r="I2071" s="188"/>
      <c r="J2071" s="189"/>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90" t="s">
        <v>10</v>
      </c>
      <c r="M2073" s="192"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194">
        <f t="shared" ref="E2074" si="6446">D2073</f>
        <v>1</v>
      </c>
      <c r="F2074" s="92"/>
      <c r="G2074" s="196" t="s">
        <v>1</v>
      </c>
      <c r="H2074" s="199" t="e">
        <f>INDEX('BASE FORMAÇÃO'!C:C,B2073+1)</f>
        <v>#VALUE!</v>
      </c>
      <c r="I2074" s="199"/>
      <c r="J2074" s="200"/>
      <c r="K2074" s="66"/>
      <c r="L2074" s="191"/>
      <c r="M2074" s="193"/>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195"/>
      <c r="F2075" s="93"/>
      <c r="G2075" s="197"/>
      <c r="H2075" s="201"/>
      <c r="I2075" s="201"/>
      <c r="J2075" s="202"/>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198"/>
      <c r="H2076" s="203"/>
      <c r="I2076" s="203"/>
      <c r="J2076" s="204"/>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182" t="e">
        <f t="shared" ref="E2077" si="6450">C2073</f>
        <v>#VALUE!</v>
      </c>
      <c r="F2077" s="93"/>
      <c r="G2077" s="184" t="s">
        <v>304</v>
      </c>
      <c r="H2077" s="186"/>
      <c r="I2077" s="187"/>
      <c r="J2077" s="187"/>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183"/>
      <c r="F2078" s="93"/>
      <c r="G2078" s="185"/>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183"/>
      <c r="F2079" s="93"/>
      <c r="G2079" s="185"/>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183"/>
      <c r="F2080" s="93"/>
      <c r="G2080" s="185"/>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183"/>
      <c r="F2081" s="93"/>
      <c r="G2081" s="185"/>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183"/>
      <c r="F2082" s="93"/>
      <c r="G2082" s="185"/>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183"/>
      <c r="F2083" s="93"/>
      <c r="G2083" s="185"/>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183"/>
      <c r="F2084" s="93"/>
      <c r="G2084" s="185"/>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183"/>
      <c r="F2085" s="93"/>
      <c r="G2085" s="185"/>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183"/>
      <c r="F2086" s="93"/>
      <c r="G2086" s="185"/>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183"/>
      <c r="F2087" s="93"/>
      <c r="G2087" s="185"/>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183"/>
      <c r="F2088" s="93"/>
      <c r="G2088" s="185"/>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183"/>
      <c r="F2089" s="93"/>
      <c r="G2089" s="185"/>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183"/>
      <c r="F2090" s="93"/>
      <c r="G2090" s="185"/>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183"/>
      <c r="F2091" s="93"/>
      <c r="G2091" s="185"/>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183"/>
      <c r="F2092" s="136"/>
      <c r="G2092" s="185"/>
      <c r="H2092" s="188"/>
      <c r="I2092" s="188"/>
      <c r="J2092" s="189"/>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90" t="s">
        <v>10</v>
      </c>
      <c r="M2094" s="192"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194">
        <f t="shared" ref="E2095" si="6513">D2094</f>
        <v>1</v>
      </c>
      <c r="F2095" s="92"/>
      <c r="G2095" s="196" t="s">
        <v>1</v>
      </c>
      <c r="H2095" s="199" t="e">
        <f>INDEX('BASE FORMAÇÃO'!C:C,B2094+1)</f>
        <v>#VALUE!</v>
      </c>
      <c r="I2095" s="199"/>
      <c r="J2095" s="200"/>
      <c r="K2095" s="66"/>
      <c r="L2095" s="191"/>
      <c r="M2095" s="193"/>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195"/>
      <c r="F2096" s="93"/>
      <c r="G2096" s="197"/>
      <c r="H2096" s="201"/>
      <c r="I2096" s="201"/>
      <c r="J2096" s="202"/>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198"/>
      <c r="H2097" s="203"/>
      <c r="I2097" s="203"/>
      <c r="J2097" s="204"/>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182" t="e">
        <f t="shared" ref="E2098" si="6517">C2094</f>
        <v>#VALUE!</v>
      </c>
      <c r="F2098" s="93"/>
      <c r="G2098" s="184" t="s">
        <v>304</v>
      </c>
      <c r="H2098" s="186"/>
      <c r="I2098" s="187"/>
      <c r="J2098" s="187"/>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183"/>
      <c r="F2099" s="93"/>
      <c r="G2099" s="185"/>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183"/>
      <c r="F2100" s="93"/>
      <c r="G2100" s="185"/>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183"/>
      <c r="F2101" s="93"/>
      <c r="G2101" s="185"/>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183"/>
      <c r="F2102" s="93"/>
      <c r="G2102" s="185"/>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183"/>
      <c r="F2103" s="93"/>
      <c r="G2103" s="185"/>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183"/>
      <c r="F2104" s="93"/>
      <c r="G2104" s="185"/>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183"/>
      <c r="F2105" s="93"/>
      <c r="G2105" s="185"/>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183"/>
      <c r="F2106" s="93"/>
      <c r="G2106" s="185"/>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183"/>
      <c r="F2107" s="93"/>
      <c r="G2107" s="185"/>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183"/>
      <c r="F2108" s="93"/>
      <c r="G2108" s="185"/>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183"/>
      <c r="F2109" s="93"/>
      <c r="G2109" s="185"/>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183"/>
      <c r="F2110" s="93"/>
      <c r="G2110" s="185"/>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183"/>
      <c r="F2111" s="93"/>
      <c r="G2111" s="185"/>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183"/>
      <c r="F2112" s="93"/>
      <c r="G2112" s="185"/>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183"/>
      <c r="F2113" s="136"/>
      <c r="G2113" s="185"/>
      <c r="H2113" s="188"/>
      <c r="I2113" s="188"/>
      <c r="J2113" s="189"/>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nhsDEtC9L4IDewWuzoxlES3i8c+WQEPz+7575B1QGQsmO7nY7agJD/GHt8g2o9SInY9rGDwhtJn+LC78Fv1BIw==" saltValue="3+sSzFGAU0eB8seKN6+c4Q==" spinCount="100000" sheet="1" formatColumns="0" formatRows="0" insertHyperlinks="0"/>
  <mergeCells count="928">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K15" sqref="K15"/>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DA SAÚDE (SMS)</v>
      </c>
      <c r="F3" s="234"/>
      <c r="G3" s="234"/>
      <c r="H3" s="234"/>
      <c r="I3" s="234"/>
      <c r="J3" s="234"/>
      <c r="K3" s="234"/>
      <c r="L3" s="235"/>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6" t="str">
        <f>IF($B7="","",IF($C8=$C5,IF('BASE EDITAL'!$C$2="",INDEX('MAPA DE PREÇOS'!H:H,MATCH(EDITAL!B8,'MAPA DE PREÇOS'!B:B,0)+1),UPPER(INDEX('BASE EDITAL'!$C:$C,EDITAL!B8+1))),IF($C8=$C6,"Especificação do Objeto","")))</f>
        <v>Mobilização Inicial</v>
      </c>
      <c r="H8" s="84" t="str">
        <f>IF($B7="","",IF($C8=$C5,INDEX('MAPA DE PREÇOS'!$M:$M,MATCH($B8,'MAPA DE PREÇOS'!$B:$B)-16),IF($C8=$C6,"Unidade","")))</f>
        <v>caixa</v>
      </c>
      <c r="I8" s="84">
        <f>IF($B7="","",IF($C8=$C5,INDEX('MAPA DE PREÇOS'!$M:$M,MATCH($B8,'MAPA DE PREÇOS'!$B:$B)-17),IF($C8=$C6,"Quant.","")))</f>
        <v>30000</v>
      </c>
      <c r="J8" s="60">
        <f>IF(AND(COUNTBLANK($B5:$B7)=2,$B7="",$B6="",MAX(C:C)&gt;1),"Total Estimado",IF($B7="","",IF($C8=$C5,INDEX('MAPA DE PREÇOS'!$M:$M,MATCH($B8,'MAPA DE PREÇOS'!$B:$B)-19),IF($C8=$C6,"Valor Unit. (R$)",IF(AND($C8&lt;&gt;$C7,$J7&lt;&gt;""),IF(MAX(C:C)=1,"Total Estimado","Subtotal"),"")))))</f>
        <v>3.72</v>
      </c>
      <c r="K8" s="75">
        <f>IFERROR(IF(AND(COUNTBLANK($B5:$B7)=2,$B7="",$B6="",MAX($C:$C)&gt;1),SUM($K$3:K7)/2,IF($B7="","",IF($C8=$C5,ROUND(J8*I8,2),IF($C8=$C6,"Total Item (R$)",IF(AND($C8&lt;&gt;$C7,$J7&lt;&gt;""),SUMIFS(K:K,$C:$C,C7,J:J,"&lt;&gt;Subtotal"),""))))),"")</f>
        <v>111600</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6" t="str">
        <f>IF($B8="","",IF($C9=$C6,IF('BASE EDITAL'!$C$2="",INDEX('MAPA DE PREÇOS'!H:H,MATCH(EDITAL!B9,'MAPA DE PREÇOS'!B:B,0)+1),UPPER(INDEX('BASE EDITAL'!$C:$C,EDITAL!B9+1))),IF($C9=$C7,"Especificação do Objeto","")))</f>
        <v>Tratamento Arquivístico Inicial</v>
      </c>
      <c r="H9" s="84" t="str">
        <f>IF($B8="","",IF($C9=$C6,INDEX('MAPA DE PREÇOS'!$M:$M,MATCH($B9,'MAPA DE PREÇOS'!$B:$B)-16),IF($C9=$C7,"Unidade","")))</f>
        <v>caixa</v>
      </c>
      <c r="I9" s="84">
        <f>IF($B8="","",IF($C9=$C6,INDEX('MAPA DE PREÇOS'!$M:$M,MATCH($B9,'MAPA DE PREÇOS'!$B:$B)-17),IF($C9=$C7,"Quant.","")))</f>
        <v>30000</v>
      </c>
      <c r="J9" s="60">
        <f>IF(AND(COUNTBLANK($B6:$B8)=2,$B8="",$B7="",MAX(C:C)&gt;1),"Total Estimado",IF($B8="","",IF($C9=$C6,INDEX('MAPA DE PREÇOS'!$M:$M,MATCH($B9,'MAPA DE PREÇOS'!$B:$B)-19),IF($C9=$C7,"Valor Unit. (R$)",IF(AND($C9&lt;&gt;$C8,$J8&lt;&gt;""),IF(MAX(C:C)=1,"Total Estimado","Subtotal"),"")))))</f>
        <v>11.49</v>
      </c>
      <c r="K9" s="75">
        <f>IFERROR(IF(AND(COUNTBLANK($B6:$B8)=2,$B8="",$B7="",MAX(C:C)&gt;1),SUM($K$3:K8)/2,IF($B8="","",IF($C9=$C6,ROUND(J9*I9,2),IF($C9=$C7,"Total Item (R$)",IF(AND($C9&lt;&gt;$C8,$J8&lt;&gt;""),SUMIFS(K:K,C:C,C8,J:J,"&lt;&gt;Subtotal"),""))))),"")</f>
        <v>344700</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6" t="str">
        <f>IF($B9="","",IF($C10=$C7,IF('BASE EDITAL'!$C$2="",INDEX('MAPA DE PREÇOS'!H:H,MATCH(EDITAL!B10,'MAPA DE PREÇOS'!B:B,0)+1),UPPER(INDEX('BASE EDITAL'!$C:$C,EDITAL!B10+1))),IF($C10=$C8,"Especificação do Objeto","")))</f>
        <v>Armazenagem física</v>
      </c>
      <c r="H10" s="84" t="str">
        <f>IF($B9="","",IF($C10=$C7,INDEX('MAPA DE PREÇOS'!$M:$M,MATCH($B10,'MAPA DE PREÇOS'!$B:$B)-16),IF($C10=$C8,"Unidade","")))</f>
        <v>caixa</v>
      </c>
      <c r="I10" s="84">
        <f>IF($B9="","",IF($C10=$C7,INDEX('MAPA DE PREÇOS'!$M:$M,MATCH($B10,'MAPA DE PREÇOS'!$B:$B)-17),IF($C10=$C8,"Quant.","")))</f>
        <v>30000</v>
      </c>
      <c r="J10" s="60">
        <f>IF(AND(COUNTBLANK($B7:$B9)=2,$B9="",$B8="",MAX(C:C)&gt;1),"Total Estimado",IF($B9="","",IF($C10=$C7,INDEX('MAPA DE PREÇOS'!$M:$M,MATCH($B10,'MAPA DE PREÇOS'!$B:$B)-19),IF($C10=$C8,"Valor Unit. (R$)",IF(AND($C10&lt;&gt;$C9,$J9&lt;&gt;""),IF(MAX(C:C)=1,"Total Estimado","Subtotal"),"")))))</f>
        <v>1.51</v>
      </c>
      <c r="K10" s="75">
        <f>IFERROR(IF(AND(COUNTBLANK($B7:$B9)=2,$B9="",$B8="",MAX(C:C)&gt;1),SUM($K$3:K9)/2,IF($B9="","",IF($C10=$C7,ROUND(J10*I10,2),IF($C10=$C8,"Total Item (R$)",IF(AND($C10&lt;&gt;$C9,$J9&lt;&gt;""),SUMIFS(K:K,C:C,C9,J:J,"&lt;&gt;Subtotal"),""))))),"")</f>
        <v>45300</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6" t="str">
        <f>IF($B10="","",IF($C11=$C8,IF('BASE EDITAL'!$C$2="",INDEX('MAPA DE PREÇOS'!H:H,MATCH(EDITAL!B11,'MAPA DE PREÇOS'!B:B,0)+1),UPPER(INDEX('BASE EDITAL'!$C:$C,EDITAL!B11+1))),IF($C11=$C9,"Especificação do Objeto","")))</f>
        <v>Novos Acervos</v>
      </c>
      <c r="H11" s="84" t="str">
        <f>IF($B10="","",IF($C11=$C8,INDEX('MAPA DE PREÇOS'!$M:$M,MATCH($B11,'MAPA DE PREÇOS'!$B:$B)-16),IF($C11=$C9,"Unidade","")))</f>
        <v>caixa</v>
      </c>
      <c r="I11" s="84">
        <f>IF($B10="","",IF($C11=$C8,INDEX('MAPA DE PREÇOS'!$M:$M,MATCH($B11,'MAPA DE PREÇOS'!$B:$B)-17),IF($C11=$C9,"Quant.","")))</f>
        <v>100</v>
      </c>
      <c r="J11" s="60">
        <f>IF(AND(COUNTBLANK($B8:$B10)=2,$B10="",$B9="",MAX(C:C)&gt;1),"Total Estimado",IF($B10="","",IF($C11=$C8,INDEX('MAPA DE PREÇOS'!$M:$M,MATCH($B11,'MAPA DE PREÇOS'!$B:$B)-19),IF($C11=$C9,"Valor Unit. (R$)",IF(AND($C11&lt;&gt;$C10,$J10&lt;&gt;""),IF(MAX(C:C)=1,"Total Estimado","Subtotal"),"")))))</f>
        <v>6.45</v>
      </c>
      <c r="K11" s="75">
        <f>IFERROR(IF(AND(COUNTBLANK($B8:$B10)=2,$B10="",$B9="",MAX(C:C)&gt;1),SUM($K$3:K10)/2,IF($B10="","",IF($C11=$C8,ROUND(J11*I11,2),IF($C11=$C9,"Total Item (R$)",IF(AND($C11&lt;&gt;$C10,$J10&lt;&gt;""),SUMIFS(K:K,C:C,C10,J:J,"&lt;&gt;Subtotal"),""))))),"")</f>
        <v>645</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6" t="str">
        <f>IF($B11="","",IF($C12=$C9,IF('BASE EDITAL'!$C$2="",INDEX('MAPA DE PREÇOS'!H:H,MATCH(EDITAL!B12,'MAPA DE PREÇOS'!B:B,0)+1),UPPER(INDEX('BASE EDITAL'!$C:$C,EDITAL!B12+1))),IF($C12=$C10,"Especificação do Objeto","")))</f>
        <v>Pesquisa física e envio de documentos de forma física</v>
      </c>
      <c r="H12" s="84" t="str">
        <f>IF($B11="","",IF($C12=$C9,INDEX('MAPA DE PREÇOS'!$M:$M,MATCH($B12,'MAPA DE PREÇOS'!$B:$B)-16),IF($C12=$C10,"Unidade","")))</f>
        <v>Prontuário</v>
      </c>
      <c r="I12" s="84">
        <f>IF($B11="","",IF($C12=$C9,INDEX('MAPA DE PREÇOS'!$M:$M,MATCH($B12,'MAPA DE PREÇOS'!$B:$B)-17),IF($C12=$C10,"Quant.","")))</f>
        <v>10</v>
      </c>
      <c r="J12" s="60">
        <f>IF(AND(COUNTBLANK($B9:$B11)=2,$B11="",$B10="",MAX(C:C)&gt;1),"Total Estimado",IF($B11="","",IF($C12=$C9,INDEX('MAPA DE PREÇOS'!$M:$M,MATCH($B12,'MAPA DE PREÇOS'!$B:$B)-19),IF($C12=$C10,"Valor Unit. (R$)",IF(AND($C12&lt;&gt;$C11,$J11&lt;&gt;""),IF(MAX(C:C)=1,"Total Estimado","Subtotal"),"")))))</f>
        <v>32.020000000000003</v>
      </c>
      <c r="K12" s="75">
        <f>IFERROR(IF(AND(COUNTBLANK($B9:$B11)=2,$B11="",$B10="",MAX(C:C)&gt;1),SUM($K$3:K11)/2,IF($B11="","",IF($C12=$C9,ROUND(J12*I12,2),IF($C12=$C10,"Total Item (R$)",IF(AND($C12&lt;&gt;$C11,$J11&lt;&gt;""),SUMIFS(K:K,C:C,C11,J:J,"&lt;&gt;Subtotal"),""))))),"")</f>
        <v>320.2</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6" t="str">
        <f>IF($B12="","",IF($C13=$C10,IF('BASE EDITAL'!$C$2="",INDEX('MAPA DE PREÇOS'!H:H,MATCH(EDITAL!B13,'MAPA DE PREÇOS'!B:B,0)+1),UPPER(INDEX('BASE EDITAL'!$C:$C,EDITAL!B13+1))),IF($C13=$C11,"Especificação do Objeto","")))</f>
        <v>Pesquisa física e evnio de documentos de forma digital</v>
      </c>
      <c r="H13" s="84" t="str">
        <f>IF($B12="","",IF($C13=$C10,INDEX('MAPA DE PREÇOS'!$M:$M,MATCH($B13,'MAPA DE PREÇOS'!$B:$B)-16),IF($C13=$C11,"Unidade","")))</f>
        <v>Folha</v>
      </c>
      <c r="I13" s="84">
        <f>IF($B12="","",IF($C13=$C10,INDEX('MAPA DE PREÇOS'!$M:$M,MATCH($B13,'MAPA DE PREÇOS'!$B:$B)-17),IF($C13=$C11,"Quant.","")))</f>
        <v>500</v>
      </c>
      <c r="J13" s="60">
        <f>IF(AND(COUNTBLANK($B10:$B12)=2,$B12="",$B11="",MAX(C:C)&gt;1),"Total Estimado",IF($B12="","",IF($C13=$C10,INDEX('MAPA DE PREÇOS'!$M:$M,MATCH($B13,'MAPA DE PREÇOS'!$B:$B)-19),IF($C13=$C11,"Valor Unit. (R$)",IF(AND($C13&lt;&gt;$C12,$J12&lt;&gt;""),IF(MAX(C:C)=1,"Total Estimado","Subtotal"),"")))))</f>
        <v>0.3377</v>
      </c>
      <c r="K13" s="75">
        <f>IFERROR(IF(AND(COUNTBLANK($B10:$B12)=2,$B12="",$B11="",MAX(C:C)&gt;1),SUM($K$3:K12)/2,IF($B12="","",IF($C13=$C10,ROUND(J13*I13,2),IF($C13=$C11,"Total Item (R$)",IF(AND($C13&lt;&gt;$C12,$J12&lt;&gt;""),SUMIFS(K:K,C:C,C12,J:J,"&lt;&gt;Subtotal"),""))))),"")</f>
        <v>168.85</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6" t="str">
        <f>IF($B13="","",IF($C14=$C11,IF('BASE EDITAL'!$C$2="",INDEX('MAPA DE PREÇOS'!H:H,MATCH(EDITAL!B14,'MAPA DE PREÇOS'!B:B,0)+1),UPPER(INDEX('BASE EDITAL'!$C:$C,EDITAL!B14+1))),IF($C14=$C12,"Especificação do Objeto","")))</f>
        <v>Software de Gestão</v>
      </c>
      <c r="H14" s="84" t="str">
        <f>IF($B13="","",IF($C14=$C11,INDEX('MAPA DE PREÇOS'!$M:$M,MATCH($B14,'MAPA DE PREÇOS'!$B:$B)-16),IF($C14=$C12,"Unidade","")))</f>
        <v>mês</v>
      </c>
      <c r="I14" s="84">
        <f>IF($B13="","",IF($C14=$C11,INDEX('MAPA DE PREÇOS'!$M:$M,MATCH($B14,'MAPA DE PREÇOS'!$B:$B)-17),IF($C14=$C12,"Quant.","")))</f>
        <v>12</v>
      </c>
      <c r="J14" s="60">
        <f>IF(AND(COUNTBLANK($B11:$B13)=2,$B13="",$B12="",MAX(C:C)&gt;1),"Total Estimado",IF($B13="","",IF($C14=$C11,INDEX('MAPA DE PREÇOS'!$M:$M,MATCH($B14,'MAPA DE PREÇOS'!$B:$B)-19),IF($C14=$C12,"Valor Unit. (R$)",IF(AND($C14&lt;&gt;$C13,$J13&lt;&gt;""),IF(MAX(C:C)=1,"Total Estimado","Subtotal"),"")))))</f>
        <v>1958.38</v>
      </c>
      <c r="K14" s="75">
        <f>IFERROR(IF(AND(COUNTBLANK($B11:$B13)=2,$B13="",$B12="",MAX(C:C)&gt;1),SUM($K$3:K13)/2,IF($B13="","",IF($C14=$C11,ROUND(J14*I14,2),IF($C14=$C12,"Total Item (R$)",IF(AND($C14&lt;&gt;$C13,$J13&lt;&gt;""),SUMIFS(K:K,C:C,C13,J:J,"&lt;&gt;Subtotal"),""))))),"")</f>
        <v>23500.560000000001</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Total Estimado</v>
      </c>
      <c r="K15" s="75">
        <f>IFERROR(IF(AND(COUNTBLANK($B12:$B14)=2,$B14="",$B13="",MAX(C:C)&gt;1),SUM($K$3:K14)/2,IF($B14="","",IF($C15=$C12,ROUND(J15*I15,2),IF($C15=$C13,"Total Item (R$)",IF(AND($C15&lt;&gt;$C14,$J14&lt;&gt;""),SUMIFS(K:K,C:C,C14,J:J,"&lt;&gt;Subtotal"),""))))),"")</f>
        <v>526234.61</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3" t="str">
        <f>'MAPA DE PREÇOS'!H5</f>
        <v>SECRETARIA MUNICIPAL DA SAÚDE (SMS)</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Mobilização Inicial</v>
      </c>
      <c r="H8" s="84" t="str">
        <f>IF($B7="","",IF($C8=$C5,INDEX('MAPA DE PREÇOS'!$M:$M,MATCH($B8,'MAPA DE PREÇOS'!$B:$B)-16),IF($C8=$C6,"Unidade","")))</f>
        <v>caixa</v>
      </c>
      <c r="I8" s="84">
        <f>IF($B7="","",IF($C8=$C5,INDEX('MAPA DE PREÇOS'!$M:$M,MATCH($B8,'MAPA DE PREÇOS'!$B:$B)-17),IF($C8=$C6,"Quant.","")))</f>
        <v>30000</v>
      </c>
      <c r="J8" s="60">
        <f>IF(J7="Total Mensal","Total Acumulado",IF($B7="","",IF($C8=$C5,INDEX('MAPA DE PREÇOS'!$M:$M,MATCH($B8,'MAPA DE PREÇOS'!$B:$B)-19),IF($C8=$C6,"Valor Unit. (R$)",IF(AND($C8&lt;&gt;$C7,$J7&lt;&gt;""),"Total Mensal","")))))</f>
        <v>3.72</v>
      </c>
      <c r="K8" s="75">
        <f>IF(J8="","",IF(J8="Total Mensal","-",IF(J8="Total Acumulado",SUM(K$7:K7),I8*J8)))</f>
        <v>111600</v>
      </c>
      <c r="L8" s="112">
        <f>IF(J8="","",IF(J8="Total Mensal","-",IF(J8="Total Acumulado",SUM(L$7:L7),K8/SUMIF(J:J,"Total Acumulado",K:K))))</f>
        <v>0.21207271030691047</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Tratamento Arquivístico Inicial</v>
      </c>
      <c r="H9" s="84" t="str">
        <f>IF($B8="","",IF($C9=$C6,INDEX('MAPA DE PREÇOS'!$M:$M,MATCH($B9,'MAPA DE PREÇOS'!$B:$B)-16),IF($C9=$C7,"Unidade","")))</f>
        <v>caixa</v>
      </c>
      <c r="I9" s="84">
        <f>IF($B8="","",IF($C9=$C6,INDEX('MAPA DE PREÇOS'!$M:$M,MATCH($B9,'MAPA DE PREÇOS'!$B:$B)-17),IF($C9=$C7,"Quant.","")))</f>
        <v>30000</v>
      </c>
      <c r="J9" s="60">
        <f>IF(J8="Total Mensal","Total Acumulado",IF($B8="","",IF($C9=$C6,INDEX('MAPA DE PREÇOS'!$M:$M,MATCH($B9,'MAPA DE PREÇOS'!$B:$B)-19),IF($C9=$C7,"Valor Unit. (R$)",IF(AND($C9&lt;&gt;$C8,$J8&lt;&gt;""),"Total Mensal","")))))</f>
        <v>11.49</v>
      </c>
      <c r="K9" s="75">
        <f>IF(J9="","",IF(J9="Total Mensal","-",IF(J9="Total Acumulado",SUM(K$7:K8),I9*J9)))</f>
        <v>344700</v>
      </c>
      <c r="L9" s="112">
        <f>IF(J9="","",IF(J9="Total Mensal","-",IF(J9="Total Acumulado",SUM(L$7:L8),K9/SUMIF(J:J,"Total Acumulado",K:K))))</f>
        <v>0.65503103264150564</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Armazenagem física</v>
      </c>
      <c r="H10" s="84" t="str">
        <f>IF($B9="","",IF($C10=$C7,INDEX('MAPA DE PREÇOS'!$M:$M,MATCH($B10,'MAPA DE PREÇOS'!$B:$B)-16),IF($C10=$C8,"Unidade","")))</f>
        <v>caixa</v>
      </c>
      <c r="I10" s="84">
        <f>IF($B9="","",IF($C10=$C7,INDEX('MAPA DE PREÇOS'!$M:$M,MATCH($B10,'MAPA DE PREÇOS'!$B:$B)-17),IF($C10=$C8,"Quant.","")))</f>
        <v>30000</v>
      </c>
      <c r="J10" s="60">
        <f>IF(J9="Total Mensal","Total Acumulado",IF($B9="","",IF($C10=$C7,INDEX('MAPA DE PREÇOS'!$M:$M,MATCH($B10,'MAPA DE PREÇOS'!$B:$B)-19),IF($C10=$C8,"Valor Unit. (R$)",IF(AND($C10&lt;&gt;$C9,$J9&lt;&gt;""),"Total Mensal","")))))</f>
        <v>1.51</v>
      </c>
      <c r="K10" s="75">
        <f>IF(J10="","",IF(J10="Total Mensal","-",IF(J10="Total Acumulado",SUM(K$7:K9),I10*J10)))</f>
        <v>45300</v>
      </c>
      <c r="L10" s="112">
        <f>IF(J10="","",IF(J10="Total Mensal","-",IF(J10="Total Acumulado",SUM(L$7:L9),K10/SUMIF(J:J,"Total Acumulado",K:K))))</f>
        <v>8.6083277570815797E-2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Novos Acervos</v>
      </c>
      <c r="H11" s="84" t="str">
        <f>IF($B10="","",IF($C11=$C8,INDEX('MAPA DE PREÇOS'!$M:$M,MATCH($B11,'MAPA DE PREÇOS'!$B:$B)-16),IF($C11=$C9,"Unidade","")))</f>
        <v>caixa</v>
      </c>
      <c r="I11" s="84">
        <f>IF($B10="","",IF($C11=$C8,INDEX('MAPA DE PREÇOS'!$M:$M,MATCH($B11,'MAPA DE PREÇOS'!$B:$B)-17),IF($C11=$C9,"Quant.","")))</f>
        <v>100</v>
      </c>
      <c r="J11" s="60">
        <f>IF(J10="Total Mensal","Total Acumulado",IF($B10="","",IF($C11=$C8,INDEX('MAPA DE PREÇOS'!$M:$M,MATCH($B11,'MAPA DE PREÇOS'!$B:$B)-19),IF($C11=$C9,"Valor Unit. (R$)",IF(AND($C11&lt;&gt;$C10,$J10&lt;&gt;""),"Total Mensal","")))))</f>
        <v>6.45</v>
      </c>
      <c r="K11" s="75">
        <f>IF(J11="","",IF(J11="Total Mensal","-",IF(J11="Total Acumulado",SUM(K$7:K10),I11*J11)))</f>
        <v>645</v>
      </c>
      <c r="L11" s="112">
        <f>IF(J11="","",IF(J11="Total Mensal","-",IF(J11="Total Acumulado",SUM(L$7:L10),K11/SUMIF(J:J,"Total Acumulado",K:K))))</f>
        <v>1.2256890515049933E-3</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Pesquisa física e envio de documentos de forma física</v>
      </c>
      <c r="H12" s="84" t="str">
        <f>IF($B11="","",IF($C12=$C9,INDEX('MAPA DE PREÇOS'!$M:$M,MATCH($B12,'MAPA DE PREÇOS'!$B:$B)-16),IF($C12=$C10,"Unidade","")))</f>
        <v>Prontuário</v>
      </c>
      <c r="I12" s="84">
        <f>IF($B11="","",IF($C12=$C9,INDEX('MAPA DE PREÇOS'!$M:$M,MATCH($B12,'MAPA DE PREÇOS'!$B:$B)-17),IF($C12=$C10,"Quant.","")))</f>
        <v>10</v>
      </c>
      <c r="J12" s="60">
        <f>IF(J11="Total Mensal","Total Acumulado",IF($B11="","",IF($C12=$C9,INDEX('MAPA DE PREÇOS'!$M:$M,MATCH($B12,'MAPA DE PREÇOS'!$B:$B)-19),IF($C12=$C10,"Valor Unit. (R$)",IF(AND($C12&lt;&gt;$C11,$J11&lt;&gt;""),"Total Mensal","")))))</f>
        <v>32.020000000000003</v>
      </c>
      <c r="K12" s="75">
        <f>IF(J12="","",IF(J12="Total Mensal","-",IF(J12="Total Acumulado",SUM(K$7:K11),I12*J12)))</f>
        <v>320.20000000000005</v>
      </c>
      <c r="L12" s="112">
        <f>IF(J12="","",IF(J12="Total Mensal","-",IF(J12="Total Acumulado",SUM(L$7:L11),K12/SUMIF(J:J,"Total Acumulado",K:K))))</f>
        <v>6.0847385161534714E-4</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Pesquisa física e evnio de documentos de forma digital</v>
      </c>
      <c r="H13" s="84" t="str">
        <f>IF($B12="","",IF($C13=$C10,INDEX('MAPA DE PREÇOS'!$M:$M,MATCH($B13,'MAPA DE PREÇOS'!$B:$B)-16),IF($C13=$C11,"Unidade","")))</f>
        <v>Folha</v>
      </c>
      <c r="I13" s="84">
        <f>IF($B12="","",IF($C13=$C10,INDEX('MAPA DE PREÇOS'!$M:$M,MATCH($B13,'MAPA DE PREÇOS'!$B:$B)-17),IF($C13=$C11,"Quant.","")))</f>
        <v>500</v>
      </c>
      <c r="J13" s="60">
        <f>IF(J12="Total Mensal","Total Acumulado",IF($B12="","",IF($C13=$C10,INDEX('MAPA DE PREÇOS'!$M:$M,MATCH($B13,'MAPA DE PREÇOS'!$B:$B)-19),IF($C13=$C11,"Valor Unit. (R$)",IF(AND($C13&lt;&gt;$C12,$J12&lt;&gt;""),"Total Mensal","")))))</f>
        <v>0.3377</v>
      </c>
      <c r="K13" s="75">
        <f>IF(J13="","",IF(J13="Total Mensal","-",IF(J13="Total Acumulado",SUM(K$7:K12),I13*J13)))</f>
        <v>168.85</v>
      </c>
      <c r="L13" s="112">
        <f>IF(J13="","",IF(J13="Total Mensal","-",IF(J13="Total Acumulado",SUM(L$7:L12),K13/SUMIF(J:J,"Total Acumulado",K:K))))</f>
        <v>3.2086449045987304E-4</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Software de Gestão</v>
      </c>
      <c r="H14" s="84" t="str">
        <f>IF($B13="","",IF($C14=$C11,INDEX('MAPA DE PREÇOS'!$M:$M,MATCH($B14,'MAPA DE PREÇOS'!$B:$B)-16),IF($C14=$C12,"Unidade","")))</f>
        <v>mês</v>
      </c>
      <c r="I14" s="84">
        <f>IF($B13="","",IF($C14=$C11,INDEX('MAPA DE PREÇOS'!$M:$M,MATCH($B14,'MAPA DE PREÇOS'!$B:$B)-17),IF($C14=$C12,"Quant.","")))</f>
        <v>12</v>
      </c>
      <c r="J14" s="60">
        <f>IF(J13="Total Mensal","Total Acumulado",IF($B13="","",IF($C14=$C11,INDEX('MAPA DE PREÇOS'!$M:$M,MATCH($B14,'MAPA DE PREÇOS'!$B:$B)-19),IF($C14=$C12,"Valor Unit. (R$)",IF(AND($C14&lt;&gt;$C13,$J13&lt;&gt;""),"Total Mensal","")))))</f>
        <v>1958.38</v>
      </c>
      <c r="K14" s="75">
        <f>IF(J14="","",IF(J14="Total Mensal","-",IF(J14="Total Acumulado",SUM(K$7:K13),I14*J14)))</f>
        <v>23500.560000000001</v>
      </c>
      <c r="L14" s="112">
        <f>IF(J14="","",IF(J14="Total Mensal","-",IF(J14="Total Acumulado",SUM(L$7:L13),K14/SUMIF(J:J,"Total Acumulado",K:K))))</f>
        <v>4.4657952087187883E-2</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Total Mensal</v>
      </c>
      <c r="K15" s="75" t="str">
        <f>IF(J15="","",IF(J15="Total Mensal","-",IF(J15="Total Acumulado",SUM(K$7:K14),I15*J15)))</f>
        <v>-</v>
      </c>
      <c r="L15" s="112" t="str">
        <f>IF(J15="","",IF(J15="Total Mensal","-",IF(J15="Total Acumulado",SUM(L$7:L14),K15/SUMIF(J:J,"Total Acumulado",K:K))))</f>
        <v>-</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Total Acumulado</v>
      </c>
      <c r="K16" s="75">
        <f>IF(J16="","",IF(J16="Total Mensal","-",IF(J16="Total Acumulado",SUM(K$7:K15),I16*J16)))</f>
        <v>526234.61</v>
      </c>
      <c r="L16" s="112">
        <f>IF(J16="","",IF(J16="Total Mensal","-",IF(J16="Total Acumulado",SUM(L$7:L15),K16/SUMIF(J:J,"Total Acumulado",K:K))))</f>
        <v>1</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0.21207271030691047</v>
      </c>
      <c r="D6" s="42">
        <f>IFERROR(IF(C6=C5,IF(D5="","",D5+0.000000001),C6),"")</f>
        <v>0.21207271030691047</v>
      </c>
      <c r="E6" s="41">
        <f t="shared" ref="E6:E37" si="0">IFERROR(INDEX(B:B,MATCH(LARGE(D:D,ROW()-5),D:D,0)),"")</f>
        <v>2</v>
      </c>
      <c r="F6" s="41">
        <f>IFERROR(VLOOKUP($E6,'MAPA DE PREÇOS'!$B:$D,2,FALSE),"")</f>
        <v>1</v>
      </c>
      <c r="G6" s="41">
        <f>IFERROR(VLOOKUP($E6,'MAPA DE PREÇOS'!$B:$D,3,FALSE),"")</f>
        <v>2</v>
      </c>
      <c r="H6" s="41">
        <f t="array" ref="H6">IFERROR(IF(E6="","",INDEX('MAPA DE PREÇOS'!H:H,0+MATCH(ABC!E6,'MAPA DE PREÇOS'!B:B,0))),"")</f>
        <v>0</v>
      </c>
      <c r="I6" t="str">
        <f>IF(E6="","",INDEX('MAPA DE PREÇOS'!H:H,MATCH(ABC!E6,'MAPA DE PREÇOS'!B:B,0)+1))</f>
        <v>Tratamento Arquivístico Inicial</v>
      </c>
      <c r="J6" s="41" t="str">
        <f>IFERROR(IF(E6="","",INDEX('MAPA DE PREÇOS'!M:M,3+MATCH(ABC!E6,'MAPA DE PREÇOS'!B:B,0))),"")</f>
        <v>caixa</v>
      </c>
      <c r="K6" s="52">
        <f t="array" ref="K6">IFERROR(IF(E6="","",INDEX('MAPA DE PREÇOS'!M:M,2+MATCH(ABC!E6,'MAPA DE PREÇOS'!B:B,0))),"")</f>
        <v>30000</v>
      </c>
      <c r="L6" s="53">
        <f t="array" ref="L6">IFERROR(IF(AND(E5&lt;&gt;"",E6=""),"TOTAL ESTIMADO",INDEX('MAPA DE PREÇOS'!M:M,0+MATCH(ABC!E6,'MAPA DE PREÇOS'!B:B,0))),"")</f>
        <v>11.49</v>
      </c>
      <c r="M6" s="54">
        <f>IFERROR(IF(AND(E5&lt;&gt;"",E6=""),SUM($M$5:M5),INDEX('MAPA DE PREÇOS'!M:M,19+MATCH(ABC!E6,'MAPA DE PREÇOS'!B:B,0))),"")</f>
        <v>344700</v>
      </c>
      <c r="N6" s="90">
        <f t="shared" ref="N6:N37" si="1">IFERROR(VLOOKUP(E6,$B:$C,2),"")</f>
        <v>0.65503103264150564</v>
      </c>
      <c r="O6" s="90">
        <f>N6</f>
        <v>0.65503103264150564</v>
      </c>
      <c r="P6" s="54" t="str">
        <f>IF(O6="","",IF(OR(N6&gt;=$S$6,O6&lt;=$S$6),"A",IF(O6&lt;=SUM($S$6:$S$7),"B","C")))</f>
        <v>A</v>
      </c>
      <c r="R6" s="157" t="s">
        <v>310</v>
      </c>
      <c r="S6" s="158">
        <v>0.8</v>
      </c>
      <c r="T6" s="157">
        <f>COUNTIF($P$6:$P$107,$R6)</f>
        <v>1</v>
      </c>
      <c r="U6" s="159">
        <f>SUMIFS($M$6:$M$107,$P$6:$P$107,$R6)</f>
        <v>344700</v>
      </c>
    </row>
    <row r="7" spans="1:21" x14ac:dyDescent="0.25">
      <c r="B7" s="41">
        <v>2</v>
      </c>
      <c r="C7" s="42">
        <f>IFERROR(INDEX('MAPA DE PREÇOS'!M:M,MATCH(B7,'MAPA DE PREÇOS'!B:B,0)+19)/(SUMPRODUCT(EDITAL!I:I,EDITAL!J:J)),"")</f>
        <v>0.65503103264150564</v>
      </c>
      <c r="D7" s="42">
        <f t="shared" ref="D7:D70" si="2">IFERROR(IF(C7=C6,IF(D6="","",D6+0.000000001),C7),"")</f>
        <v>0.65503103264150564</v>
      </c>
      <c r="E7" s="41">
        <f t="shared" si="0"/>
        <v>1</v>
      </c>
      <c r="F7" s="41">
        <f>IFERROR(VLOOKUP($E7,'MAPA DE PREÇOS'!$B:$D,2,FALSE),"")</f>
        <v>1</v>
      </c>
      <c r="G7" s="41">
        <f>IFERROR(VLOOKUP($E7,'MAPA DE PREÇOS'!$B:$D,3,FALSE),"")</f>
        <v>1</v>
      </c>
      <c r="H7" s="41">
        <f t="array" ref="H7">IFERROR(IF(E7="","",INDEX('MAPA DE PREÇOS'!H:H,0+MATCH(ABC!E7,'MAPA DE PREÇOS'!B:B,0))),"")</f>
        <v>0</v>
      </c>
      <c r="I7" t="str">
        <f>IF(E7="","",INDEX('MAPA DE PREÇOS'!H:H,MATCH(ABC!E7,'MAPA DE PREÇOS'!B:B,0)+1))</f>
        <v>Mobilização Inicial</v>
      </c>
      <c r="J7" s="41" t="str">
        <f>IFERROR(IF(E7="","",INDEX('MAPA DE PREÇOS'!M:M,3+MATCH(ABC!E7,'MAPA DE PREÇOS'!B:B,0))),"")</f>
        <v>caixa</v>
      </c>
      <c r="K7" s="52">
        <f t="array" ref="K7">IFERROR(IF(E7="","",INDEX('MAPA DE PREÇOS'!M:M,2+MATCH(ABC!E7,'MAPA DE PREÇOS'!B:B,0))),"")</f>
        <v>30000</v>
      </c>
      <c r="L7" s="53">
        <f t="array" ref="L7">IFERROR(IF(AND(E6&lt;&gt;"",E7=""),"TOTAL ESTIMADO",INDEX('MAPA DE PREÇOS'!M:M,0+MATCH(ABC!E7,'MAPA DE PREÇOS'!B:B,0))),"")</f>
        <v>3.72</v>
      </c>
      <c r="M7" s="54">
        <f>IFERROR(IF(AND(E6&lt;&gt;"",E7=""),SUM($M$5:M6),INDEX('MAPA DE PREÇOS'!M:M,19+MATCH(ABC!E7,'MAPA DE PREÇOS'!B:B,0))),"")</f>
        <v>111600</v>
      </c>
      <c r="N7" s="90">
        <f t="shared" si="1"/>
        <v>0.21207271030691047</v>
      </c>
      <c r="O7" s="90">
        <f>IFERROR(N7+O6,"")</f>
        <v>0.86710374294841608</v>
      </c>
      <c r="P7" s="54" t="str">
        <f t="shared" ref="P7:P70" si="3">IF(O7="","",IF(OR(N7&gt;=$S$6,O7&lt;=$S$6),"A",IF(O7&lt;=SUM($S$6:$S$7),"B","C")))</f>
        <v>B</v>
      </c>
      <c r="R7" s="160" t="s">
        <v>311</v>
      </c>
      <c r="S7" s="161">
        <v>0.15</v>
      </c>
      <c r="T7" s="160">
        <f>COUNTIF($P$6:$P$107,$R7)</f>
        <v>1</v>
      </c>
      <c r="U7" s="162">
        <f>SUMIFS($M$6:$M$107,$P$6:$P$107,$R7)</f>
        <v>111600</v>
      </c>
    </row>
    <row r="8" spans="1:21" x14ac:dyDescent="0.25">
      <c r="B8" s="41">
        <v>3</v>
      </c>
      <c r="C8" s="42">
        <f>IFERROR(INDEX('MAPA DE PREÇOS'!M:M,MATCH(B8,'MAPA DE PREÇOS'!B:B,0)+19)/(SUMPRODUCT(EDITAL!I:I,EDITAL!J:J)),"")</f>
        <v>8.6083277570815797E-2</v>
      </c>
      <c r="D8" s="42">
        <f t="shared" si="2"/>
        <v>8.6083277570815797E-2</v>
      </c>
      <c r="E8" s="41">
        <f t="shared" si="0"/>
        <v>3</v>
      </c>
      <c r="F8" s="41">
        <f>IFERROR(VLOOKUP($E8,'MAPA DE PREÇOS'!$B:$D,2,FALSE),"")</f>
        <v>1</v>
      </c>
      <c r="G8" s="41">
        <f>IFERROR(VLOOKUP($E8,'MAPA DE PREÇOS'!$B:$D,3,FALSE),"")</f>
        <v>3</v>
      </c>
      <c r="H8" s="41">
        <f t="array" ref="H8">IFERROR(IF(E8="","",INDEX('MAPA DE PREÇOS'!H:H,0+MATCH(ABC!E8,'MAPA DE PREÇOS'!B:B,0))),"")</f>
        <v>0</v>
      </c>
      <c r="I8" t="str">
        <f>IF(E8="","",INDEX('MAPA DE PREÇOS'!H:H,MATCH(ABC!E8,'MAPA DE PREÇOS'!B:B,0)+1))</f>
        <v>Armazenagem física</v>
      </c>
      <c r="J8" s="41" t="str">
        <f>IFERROR(IF(E8="","",INDEX('MAPA DE PREÇOS'!M:M,3+MATCH(ABC!E8,'MAPA DE PREÇOS'!B:B,0))),"")</f>
        <v>caixa</v>
      </c>
      <c r="K8" s="52">
        <f t="array" ref="K8">IFERROR(IF(E8="","",INDEX('MAPA DE PREÇOS'!M:M,2+MATCH(ABC!E8,'MAPA DE PREÇOS'!B:B,0))),"")</f>
        <v>30000</v>
      </c>
      <c r="L8" s="53">
        <f t="array" ref="L8">IFERROR(IF(AND(E7&lt;&gt;"",E8=""),"TOTAL ESTIMADO",INDEX('MAPA DE PREÇOS'!M:M,0+MATCH(ABC!E8,'MAPA DE PREÇOS'!B:B,0))),"")</f>
        <v>1.51</v>
      </c>
      <c r="M8" s="54">
        <f>IFERROR(IF(AND(E7&lt;&gt;"",E8=""),SUM($M$5:M7),INDEX('MAPA DE PREÇOS'!M:M,19+MATCH(ABC!E8,'MAPA DE PREÇOS'!B:B,0))),"")</f>
        <v>45300</v>
      </c>
      <c r="N8" s="90">
        <f t="shared" si="1"/>
        <v>8.6083277570815797E-2</v>
      </c>
      <c r="O8" s="90">
        <f t="shared" ref="O8:O71" si="4">IFERROR(N8+O7,"")</f>
        <v>0.95318702051923188</v>
      </c>
      <c r="P8" s="54" t="str">
        <f t="shared" si="3"/>
        <v>C</v>
      </c>
      <c r="R8" s="154" t="s">
        <v>312</v>
      </c>
      <c r="S8" s="155">
        <v>0.05</v>
      </c>
      <c r="T8" s="154">
        <f>COUNTIF($P$6:$P$107,$R8)</f>
        <v>5</v>
      </c>
      <c r="U8" s="156">
        <f>SUMIFS($M$6:$M$107,$P$6:$P$107,$R8)</f>
        <v>69934.61</v>
      </c>
    </row>
    <row r="9" spans="1:21" x14ac:dyDescent="0.25">
      <c r="B9" s="41">
        <v>4</v>
      </c>
      <c r="C9" s="42">
        <f>IFERROR(INDEX('MAPA DE PREÇOS'!M:M,MATCH(B9,'MAPA DE PREÇOS'!B:B,0)+19)/(SUMPRODUCT(EDITAL!I:I,EDITAL!J:J)),"")</f>
        <v>1.2256890515049933E-3</v>
      </c>
      <c r="D9" s="42">
        <f t="shared" si="2"/>
        <v>1.2256890515049933E-3</v>
      </c>
      <c r="E9" s="41">
        <f t="shared" si="0"/>
        <v>7</v>
      </c>
      <c r="F9" s="41">
        <f>IFERROR(VLOOKUP($E9,'MAPA DE PREÇOS'!$B:$D,2,FALSE),"")</f>
        <v>1</v>
      </c>
      <c r="G9" s="41">
        <f>IFERROR(VLOOKUP($E9,'MAPA DE PREÇOS'!$B:$D,3,FALSE),"")</f>
        <v>7</v>
      </c>
      <c r="H9" s="41">
        <f t="array" ref="H9">IFERROR(IF(E9="","",INDEX('MAPA DE PREÇOS'!H:H,0+MATCH(ABC!E9,'MAPA DE PREÇOS'!B:B,0))),"")</f>
        <v>0</v>
      </c>
      <c r="I9" t="str">
        <f>IF(E9="","",INDEX('MAPA DE PREÇOS'!H:H,MATCH(ABC!E9,'MAPA DE PREÇOS'!B:B,0)+1))</f>
        <v>Software de Gestão</v>
      </c>
      <c r="J9" s="41" t="str">
        <f>IFERROR(IF(E9="","",INDEX('MAPA DE PREÇOS'!M:M,3+MATCH(ABC!E9,'MAPA DE PREÇOS'!B:B,0))),"")</f>
        <v>mês</v>
      </c>
      <c r="K9" s="52">
        <f t="array" ref="K9">IFERROR(IF(E9="","",INDEX('MAPA DE PREÇOS'!M:M,2+MATCH(ABC!E9,'MAPA DE PREÇOS'!B:B,0))),"")</f>
        <v>12</v>
      </c>
      <c r="L9" s="53">
        <f t="array" ref="L9">IFERROR(IF(AND(E8&lt;&gt;"",E9=""),"TOTAL ESTIMADO",INDEX('MAPA DE PREÇOS'!M:M,0+MATCH(ABC!E9,'MAPA DE PREÇOS'!B:B,0))),"")</f>
        <v>1958.38</v>
      </c>
      <c r="M9" s="54">
        <f>IFERROR(IF(AND(E8&lt;&gt;"",E9=""),SUM($M$5:M8),INDEX('MAPA DE PREÇOS'!M:M,19+MATCH(ABC!E9,'MAPA DE PREÇOS'!B:B,0))),"")</f>
        <v>23500.560000000001</v>
      </c>
      <c r="N9" s="90">
        <f t="shared" si="1"/>
        <v>4.4657952087187883E-2</v>
      </c>
      <c r="O9" s="90">
        <f t="shared" si="4"/>
        <v>0.9978449726064198</v>
      </c>
      <c r="P9" s="54" t="str">
        <f t="shared" si="3"/>
        <v>C</v>
      </c>
    </row>
    <row r="10" spans="1:21" x14ac:dyDescent="0.25">
      <c r="B10" s="41">
        <v>5</v>
      </c>
      <c r="C10" s="42">
        <f>IFERROR(INDEX('MAPA DE PREÇOS'!M:M,MATCH(B10,'MAPA DE PREÇOS'!B:B,0)+19)/(SUMPRODUCT(EDITAL!I:I,EDITAL!J:J)),"")</f>
        <v>6.0847385161534704E-4</v>
      </c>
      <c r="D10" s="42">
        <f t="shared" si="2"/>
        <v>6.0847385161534704E-4</v>
      </c>
      <c r="E10" s="41">
        <f t="shared" si="0"/>
        <v>4</v>
      </c>
      <c r="F10" s="41">
        <f>IFERROR(VLOOKUP($E10,'MAPA DE PREÇOS'!$B:$D,2,FALSE),"")</f>
        <v>1</v>
      </c>
      <c r="G10" s="41">
        <f>IFERROR(VLOOKUP($E10,'MAPA DE PREÇOS'!$B:$D,3,FALSE),"")</f>
        <v>4</v>
      </c>
      <c r="H10" s="41">
        <f t="array" ref="H10">IFERROR(IF(E10="","",INDEX('MAPA DE PREÇOS'!H:H,0+MATCH(ABC!E10,'MAPA DE PREÇOS'!B:B,0))),"")</f>
        <v>0</v>
      </c>
      <c r="I10" t="str">
        <f>IF(E10="","",INDEX('MAPA DE PREÇOS'!H:H,MATCH(ABC!E10,'MAPA DE PREÇOS'!B:B,0)+1))</f>
        <v>Novos Acervos</v>
      </c>
      <c r="J10" s="41" t="str">
        <f>IFERROR(IF(E10="","",INDEX('MAPA DE PREÇOS'!M:M,3+MATCH(ABC!E10,'MAPA DE PREÇOS'!B:B,0))),"")</f>
        <v>caixa</v>
      </c>
      <c r="K10" s="52">
        <f t="array" ref="K10">IFERROR(IF(E10="","",INDEX('MAPA DE PREÇOS'!M:M,2+MATCH(ABC!E10,'MAPA DE PREÇOS'!B:B,0))),"")</f>
        <v>100</v>
      </c>
      <c r="L10" s="53">
        <f t="array" ref="L10">IFERROR(IF(AND(E9&lt;&gt;"",E10=""),"TOTAL ESTIMADO",INDEX('MAPA DE PREÇOS'!M:M,0+MATCH(ABC!E10,'MAPA DE PREÇOS'!B:B,0))),"")</f>
        <v>6.45</v>
      </c>
      <c r="M10" s="54">
        <f>IFERROR(IF(AND(E9&lt;&gt;"",E10=""),SUM($M$5:M9),INDEX('MAPA DE PREÇOS'!M:M,19+MATCH(ABC!E10,'MAPA DE PREÇOS'!B:B,0))),"")</f>
        <v>645</v>
      </c>
      <c r="N10" s="90">
        <f t="shared" si="1"/>
        <v>1.2256890515049933E-3</v>
      </c>
      <c r="O10" s="90">
        <f t="shared" si="4"/>
        <v>0.9990706616579248</v>
      </c>
      <c r="P10" s="54" t="str">
        <f t="shared" si="3"/>
        <v>C</v>
      </c>
    </row>
    <row r="11" spans="1:21" x14ac:dyDescent="0.25">
      <c r="B11" s="41">
        <v>6</v>
      </c>
      <c r="C11" s="42">
        <f>IFERROR(INDEX('MAPA DE PREÇOS'!M:M,MATCH(B11,'MAPA DE PREÇOS'!B:B,0)+19)/(SUMPRODUCT(EDITAL!I:I,EDITAL!J:J)),"")</f>
        <v>3.2086449045987304E-4</v>
      </c>
      <c r="D11" s="42">
        <f t="shared" si="2"/>
        <v>3.2086449045987304E-4</v>
      </c>
      <c r="E11" s="41">
        <f t="shared" si="0"/>
        <v>5</v>
      </c>
      <c r="F11" s="41">
        <f>IFERROR(VLOOKUP($E11,'MAPA DE PREÇOS'!$B:$D,2,FALSE),"")</f>
        <v>1</v>
      </c>
      <c r="G11" s="41">
        <f>IFERROR(VLOOKUP($E11,'MAPA DE PREÇOS'!$B:$D,3,FALSE),"")</f>
        <v>5</v>
      </c>
      <c r="H11" s="41">
        <f t="array" ref="H11">IFERROR(IF(E11="","",INDEX('MAPA DE PREÇOS'!H:H,0+MATCH(ABC!E11,'MAPA DE PREÇOS'!B:B,0))),"")</f>
        <v>0</v>
      </c>
      <c r="I11" t="str">
        <f>IF(E11="","",INDEX('MAPA DE PREÇOS'!H:H,MATCH(ABC!E11,'MAPA DE PREÇOS'!B:B,0)+1))</f>
        <v>Pesquisa física e envio de documentos de forma física</v>
      </c>
      <c r="J11" s="41" t="str">
        <f>IFERROR(IF(E11="","",INDEX('MAPA DE PREÇOS'!M:M,3+MATCH(ABC!E11,'MAPA DE PREÇOS'!B:B,0))),"")</f>
        <v>Prontuário</v>
      </c>
      <c r="K11" s="52">
        <f t="array" ref="K11">IFERROR(IF(E11="","",INDEX('MAPA DE PREÇOS'!M:M,2+MATCH(ABC!E11,'MAPA DE PREÇOS'!B:B,0))),"")</f>
        <v>10</v>
      </c>
      <c r="L11" s="53">
        <f t="array" ref="L11">IFERROR(IF(AND(E10&lt;&gt;"",E11=""),"TOTAL ESTIMADO",INDEX('MAPA DE PREÇOS'!M:M,0+MATCH(ABC!E11,'MAPA DE PREÇOS'!B:B,0))),"")</f>
        <v>32.020000000000003</v>
      </c>
      <c r="M11" s="54">
        <f>IFERROR(IF(AND(E10&lt;&gt;"",E11=""),SUM($M$5:M10),INDEX('MAPA DE PREÇOS'!M:M,19+MATCH(ABC!E11,'MAPA DE PREÇOS'!B:B,0))),"")</f>
        <v>320.2</v>
      </c>
      <c r="N11" s="90">
        <f t="shared" si="1"/>
        <v>6.0847385161534704E-4</v>
      </c>
      <c r="O11" s="90">
        <f t="shared" si="4"/>
        <v>0.99967913550954013</v>
      </c>
      <c r="P11" s="54" t="str">
        <f t="shared" si="3"/>
        <v>C</v>
      </c>
    </row>
    <row r="12" spans="1:21" x14ac:dyDescent="0.25">
      <c r="B12" s="41">
        <v>7</v>
      </c>
      <c r="C12" s="42">
        <f>IFERROR(INDEX('MAPA DE PREÇOS'!M:M,MATCH(B12,'MAPA DE PREÇOS'!B:B,0)+19)/(SUMPRODUCT(EDITAL!I:I,EDITAL!J:J)),"")</f>
        <v>4.4657952087187883E-2</v>
      </c>
      <c r="D12" s="42">
        <f t="shared" si="2"/>
        <v>4.4657952087187883E-2</v>
      </c>
      <c r="E12" s="41">
        <f t="shared" si="0"/>
        <v>6</v>
      </c>
      <c r="F12" s="41">
        <f>IFERROR(VLOOKUP($E12,'MAPA DE PREÇOS'!$B:$D,2,FALSE),"")</f>
        <v>1</v>
      </c>
      <c r="G12" s="41">
        <f>IFERROR(VLOOKUP($E12,'MAPA DE PREÇOS'!$B:$D,3,FALSE),"")</f>
        <v>6</v>
      </c>
      <c r="H12" s="41">
        <f t="array" ref="H12">IFERROR(IF(E12="","",INDEX('MAPA DE PREÇOS'!H:H,0+MATCH(ABC!E12,'MAPA DE PREÇOS'!B:B,0))),"")</f>
        <v>0</v>
      </c>
      <c r="I12" t="str">
        <f>IF(E12="","",INDEX('MAPA DE PREÇOS'!H:H,MATCH(ABC!E12,'MAPA DE PREÇOS'!B:B,0)+1))</f>
        <v>Pesquisa física e evnio de documentos de forma digital</v>
      </c>
      <c r="J12" s="41" t="str">
        <f>IFERROR(IF(E12="","",INDEX('MAPA DE PREÇOS'!M:M,3+MATCH(ABC!E12,'MAPA DE PREÇOS'!B:B,0))),"")</f>
        <v>Folha</v>
      </c>
      <c r="K12" s="52">
        <f t="array" ref="K12">IFERROR(IF(E12="","",INDEX('MAPA DE PREÇOS'!M:M,2+MATCH(ABC!E12,'MAPA DE PREÇOS'!B:B,0))),"")</f>
        <v>500</v>
      </c>
      <c r="L12" s="53">
        <f t="array" ref="L12">IFERROR(IF(AND(E11&lt;&gt;"",E12=""),"TOTAL ESTIMADO",INDEX('MAPA DE PREÇOS'!M:M,0+MATCH(ABC!E12,'MAPA DE PREÇOS'!B:B,0))),"")</f>
        <v>0.3377</v>
      </c>
      <c r="M12" s="54">
        <f>IFERROR(IF(AND(E11&lt;&gt;"",E12=""),SUM($M$5:M11),INDEX('MAPA DE PREÇOS'!M:M,19+MATCH(ABC!E12,'MAPA DE PREÇOS'!B:B,0))),"")</f>
        <v>168.85</v>
      </c>
      <c r="N12" s="90">
        <f t="shared" si="1"/>
        <v>3.2086449045987304E-4</v>
      </c>
      <c r="O12" s="90">
        <f t="shared" si="4"/>
        <v>1</v>
      </c>
      <c r="P12" s="54" t="str">
        <f t="shared" si="3"/>
        <v>C</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TOTAL ESTIMADO</v>
      </c>
      <c r="M13" s="54">
        <f>IFERROR(IF(AND(E12&lt;&gt;"",E13=""),SUM($M$5:M12),INDEX('MAPA DE PREÇOS'!M:M,19+MATCH(ABC!E13,'MAPA DE PREÇOS'!B:B,0))),"")</f>
        <v>526234.61</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3" t="s">
        <v>35</v>
      </c>
      <c r="C2" s="264"/>
      <c r="D2" s="265"/>
    </row>
    <row r="3" spans="2:4" ht="78" customHeight="1" x14ac:dyDescent="0.2">
      <c r="B3" s="282" t="s">
        <v>384</v>
      </c>
      <c r="C3" s="283"/>
      <c r="D3" s="284"/>
    </row>
    <row r="4" spans="2:4" s="32" customFormat="1" ht="32.1" customHeight="1" x14ac:dyDescent="0.25">
      <c r="B4" s="262" t="s">
        <v>385</v>
      </c>
      <c r="C4" s="262"/>
      <c r="D4" s="262"/>
    </row>
    <row r="5" spans="2:4" ht="61.5" customHeight="1" x14ac:dyDescent="0.2">
      <c r="B5" s="279" t="s">
        <v>386</v>
      </c>
      <c r="C5" s="280"/>
      <c r="D5" s="281"/>
    </row>
    <row r="6" spans="2:4" s="33" customFormat="1" ht="32.1" customHeight="1" x14ac:dyDescent="0.25">
      <c r="B6" s="262" t="s">
        <v>387</v>
      </c>
      <c r="C6" s="262"/>
      <c r="D6" s="262"/>
    </row>
    <row r="7" spans="2:4" ht="61.5" customHeight="1" x14ac:dyDescent="0.2">
      <c r="B7" s="279" t="s">
        <v>388</v>
      </c>
      <c r="C7" s="280"/>
      <c r="D7" s="281"/>
    </row>
    <row r="8" spans="2:4" ht="21.6" customHeight="1" x14ac:dyDescent="0.2">
      <c r="B8" s="266" t="s">
        <v>389</v>
      </c>
      <c r="C8" s="267"/>
      <c r="D8" s="268"/>
    </row>
    <row r="9" spans="2:4" ht="14.25" x14ac:dyDescent="0.2">
      <c r="B9" s="269"/>
      <c r="C9" s="270"/>
      <c r="D9" s="271"/>
    </row>
    <row r="10" spans="2:4" ht="14.25" x14ac:dyDescent="0.2">
      <c r="B10" s="269"/>
      <c r="C10" s="270"/>
      <c r="D10" s="271"/>
    </row>
    <row r="11" spans="2:4" ht="14.25" x14ac:dyDescent="0.2">
      <c r="B11" s="269"/>
      <c r="C11" s="270"/>
      <c r="D11" s="271"/>
    </row>
    <row r="12" spans="2:4" ht="14.25" x14ac:dyDescent="0.2">
      <c r="B12" s="269"/>
      <c r="C12" s="270"/>
      <c r="D12" s="271"/>
    </row>
    <row r="13" spans="2:4" ht="61.5" customHeight="1" x14ac:dyDescent="0.2">
      <c r="B13" s="269"/>
      <c r="C13" s="270"/>
      <c r="D13" s="271"/>
    </row>
    <row r="14" spans="2:4" ht="61.5" customHeight="1" x14ac:dyDescent="0.2">
      <c r="B14" s="269"/>
      <c r="C14" s="270"/>
      <c r="D14" s="271"/>
    </row>
    <row r="15" spans="2:4" ht="61.5" customHeight="1" x14ac:dyDescent="0.2">
      <c r="B15" s="269"/>
      <c r="C15" s="270"/>
      <c r="D15" s="271"/>
    </row>
    <row r="16" spans="2:4" ht="61.5" customHeight="1" x14ac:dyDescent="0.2">
      <c r="B16" s="269"/>
      <c r="C16" s="270"/>
      <c r="D16" s="271"/>
    </row>
    <row r="17" spans="2:4" ht="61.5" customHeight="1" x14ac:dyDescent="0.2">
      <c r="B17" s="269"/>
      <c r="C17" s="270"/>
      <c r="D17" s="271"/>
    </row>
    <row r="18" spans="2:4" ht="61.5" customHeight="1" x14ac:dyDescent="0.2">
      <c r="B18" s="269"/>
      <c r="C18" s="270"/>
      <c r="D18" s="271"/>
    </row>
    <row r="19" spans="2:4" ht="15" customHeight="1" x14ac:dyDescent="0.2">
      <c r="B19" s="269"/>
      <c r="C19" s="270"/>
      <c r="D19" s="271"/>
    </row>
    <row r="20" spans="2:4" ht="15" customHeight="1" x14ac:dyDescent="0.2">
      <c r="B20" s="269"/>
      <c r="C20" s="270"/>
      <c r="D20" s="271"/>
    </row>
    <row r="21" spans="2:4" ht="15" customHeight="1" x14ac:dyDescent="0.2">
      <c r="B21" s="269"/>
      <c r="C21" s="270"/>
      <c r="D21" s="271"/>
    </row>
    <row r="22" spans="2:4" ht="15" customHeight="1" x14ac:dyDescent="0.2">
      <c r="B22" s="269"/>
      <c r="C22" s="270"/>
      <c r="D22" s="271"/>
    </row>
    <row r="23" spans="2:4" ht="15" customHeight="1" x14ac:dyDescent="0.2">
      <c r="B23" s="269"/>
      <c r="C23" s="270"/>
      <c r="D23" s="271"/>
    </row>
    <row r="24" spans="2:4" ht="15" customHeight="1" x14ac:dyDescent="0.2">
      <c r="B24" s="269"/>
      <c r="C24" s="270"/>
      <c r="D24" s="271"/>
    </row>
    <row r="25" spans="2:4" ht="15" customHeight="1" x14ac:dyDescent="0.2">
      <c r="B25" s="269"/>
      <c r="C25" s="270"/>
      <c r="D25" s="271"/>
    </row>
    <row r="26" spans="2:4" ht="15" customHeight="1" x14ac:dyDescent="0.2">
      <c r="B26" s="269"/>
      <c r="C26" s="270"/>
      <c r="D26" s="271"/>
    </row>
    <row r="27" spans="2:4" ht="15" customHeight="1" x14ac:dyDescent="0.2">
      <c r="B27" s="269"/>
      <c r="C27" s="270"/>
      <c r="D27" s="271"/>
    </row>
    <row r="28" spans="2:4" ht="15" customHeight="1" x14ac:dyDescent="0.2">
      <c r="B28" s="269"/>
      <c r="C28" s="270"/>
      <c r="D28" s="271"/>
    </row>
    <row r="29" spans="2:4" ht="15" customHeight="1" x14ac:dyDescent="0.2">
      <c r="B29" s="269"/>
      <c r="C29" s="270"/>
      <c r="D29" s="271"/>
    </row>
    <row r="30" spans="2:4" ht="15" customHeight="1" x14ac:dyDescent="0.2">
      <c r="B30" s="269"/>
      <c r="C30" s="270"/>
      <c r="D30" s="271"/>
    </row>
    <row r="31" spans="2:4" ht="15" customHeight="1" x14ac:dyDescent="0.2">
      <c r="B31" s="269"/>
      <c r="C31" s="270"/>
      <c r="D31" s="271"/>
    </row>
    <row r="32" spans="2:4" ht="15" customHeight="1" x14ac:dyDescent="0.2">
      <c r="B32" s="269"/>
      <c r="C32" s="270"/>
      <c r="D32" s="271"/>
    </row>
    <row r="33" spans="2:4" ht="15" customHeight="1" x14ac:dyDescent="0.2">
      <c r="B33" s="269"/>
      <c r="C33" s="270"/>
      <c r="D33" s="271"/>
    </row>
    <row r="34" spans="2:4" ht="15" customHeight="1" x14ac:dyDescent="0.2">
      <c r="B34" s="269"/>
      <c r="C34" s="270"/>
      <c r="D34" s="271"/>
    </row>
    <row r="35" spans="2:4" ht="15" customHeight="1" x14ac:dyDescent="0.2">
      <c r="B35" s="269"/>
      <c r="C35" s="270"/>
      <c r="D35" s="271"/>
    </row>
    <row r="36" spans="2:4" ht="15" customHeight="1" x14ac:dyDescent="0.2">
      <c r="B36" s="269"/>
      <c r="C36" s="270"/>
      <c r="D36" s="271"/>
    </row>
    <row r="37" spans="2:4" ht="15" customHeight="1" x14ac:dyDescent="0.2">
      <c r="B37" s="269"/>
      <c r="C37" s="270"/>
      <c r="D37" s="271"/>
    </row>
    <row r="38" spans="2:4" s="34" customFormat="1" ht="32.450000000000003" customHeight="1" x14ac:dyDescent="0.2">
      <c r="B38" s="272"/>
      <c r="C38" s="273"/>
      <c r="D38" s="274"/>
    </row>
    <row r="39" spans="2:4" s="32" customFormat="1" ht="32.1" customHeight="1" x14ac:dyDescent="0.25">
      <c r="B39" s="275" t="s">
        <v>390</v>
      </c>
      <c r="C39" s="276"/>
      <c r="D39" s="277"/>
    </row>
    <row r="40" spans="2:4" s="165" customFormat="1" ht="64.900000000000006" customHeight="1" x14ac:dyDescent="0.25">
      <c r="B40" s="278" t="s">
        <v>391</v>
      </c>
      <c r="C40" s="278"/>
      <c r="D40" s="278"/>
    </row>
    <row r="41" spans="2:4" s="165" customFormat="1" ht="64.900000000000006" customHeight="1" x14ac:dyDescent="0.25">
      <c r="B41" s="278"/>
      <c r="C41" s="278"/>
      <c r="D41" s="278"/>
    </row>
    <row r="42" spans="2:4" s="165" customFormat="1" ht="64.900000000000006" customHeight="1" x14ac:dyDescent="0.25">
      <c r="B42" s="278"/>
      <c r="C42" s="278"/>
      <c r="D42" s="278"/>
    </row>
    <row r="43" spans="2:4" s="165" customFormat="1" ht="64.900000000000006" customHeight="1" x14ac:dyDescent="0.25">
      <c r="B43" s="278"/>
      <c r="C43" s="278"/>
      <c r="D43" s="278"/>
    </row>
    <row r="44" spans="2:4" s="165" customFormat="1" ht="64.900000000000006" customHeight="1" x14ac:dyDescent="0.25">
      <c r="B44" s="278"/>
      <c r="C44" s="278"/>
      <c r="D44" s="278"/>
    </row>
    <row r="45" spans="2:4" s="165" customFormat="1" ht="112.15" customHeight="1" x14ac:dyDescent="0.25">
      <c r="B45" s="278"/>
      <c r="C45" s="278"/>
      <c r="D45" s="278"/>
    </row>
    <row r="46" spans="2:4" s="33" customFormat="1" ht="32.1" customHeight="1" x14ac:dyDescent="0.25">
      <c r="B46" s="263" t="s">
        <v>392</v>
      </c>
      <c r="C46" s="264"/>
      <c r="D46" s="265"/>
    </row>
    <row r="47" spans="2:4" ht="140.44999999999999" customHeight="1" x14ac:dyDescent="0.2">
      <c r="B47" s="253" t="s">
        <v>393</v>
      </c>
      <c r="C47" s="254"/>
      <c r="D47" s="255"/>
    </row>
    <row r="48" spans="2:4" s="33" customFormat="1" ht="32.1" customHeight="1" x14ac:dyDescent="0.25">
      <c r="B48" s="262" t="s">
        <v>394</v>
      </c>
      <c r="C48" s="262"/>
      <c r="D48" s="262"/>
    </row>
    <row r="49" spans="2:4" ht="14.25" x14ac:dyDescent="0.2">
      <c r="B49" s="253" t="s">
        <v>395</v>
      </c>
      <c r="C49" s="254"/>
      <c r="D49" s="255"/>
    </row>
    <row r="50" spans="2:4" ht="14.25" x14ac:dyDescent="0.2">
      <c r="B50" s="256"/>
      <c r="C50" s="257"/>
      <c r="D50" s="258"/>
    </row>
    <row r="51" spans="2:4" ht="14.25" x14ac:dyDescent="0.2">
      <c r="B51" s="256"/>
      <c r="C51" s="257"/>
      <c r="D51" s="258"/>
    </row>
    <row r="52" spans="2:4" ht="14.25" x14ac:dyDescent="0.2">
      <c r="B52" s="256"/>
      <c r="C52" s="257"/>
      <c r="D52" s="258"/>
    </row>
    <row r="53" spans="2:4" ht="14.25" x14ac:dyDescent="0.2">
      <c r="B53" s="256"/>
      <c r="C53" s="257"/>
      <c r="D53" s="258"/>
    </row>
    <row r="54" spans="2:4" ht="14.25" x14ac:dyDescent="0.2">
      <c r="B54" s="256"/>
      <c r="C54" s="257"/>
      <c r="D54" s="258"/>
    </row>
    <row r="55" spans="2:4" ht="14.25" x14ac:dyDescent="0.2">
      <c r="B55" s="256"/>
      <c r="C55" s="257"/>
      <c r="D55" s="258"/>
    </row>
    <row r="56" spans="2:4" ht="14.25" x14ac:dyDescent="0.2">
      <c r="B56" s="256"/>
      <c r="C56" s="257"/>
      <c r="D56" s="258"/>
    </row>
    <row r="57" spans="2:4" ht="14.25" x14ac:dyDescent="0.2">
      <c r="B57" s="259"/>
      <c r="C57" s="260"/>
      <c r="D57" s="261"/>
    </row>
    <row r="58" spans="2:4" s="33" customFormat="1" ht="32.1" customHeight="1" x14ac:dyDescent="0.25">
      <c r="B58" s="262" t="s">
        <v>396</v>
      </c>
      <c r="C58" s="262"/>
      <c r="D58" s="262"/>
    </row>
    <row r="59" spans="2:4" ht="14.25" x14ac:dyDescent="0.2">
      <c r="B59" s="253" t="s">
        <v>36</v>
      </c>
      <c r="C59" s="254"/>
      <c r="D59" s="255"/>
    </row>
    <row r="60" spans="2:4" ht="14.25" x14ac:dyDescent="0.2">
      <c r="B60" s="256"/>
      <c r="C60" s="257"/>
      <c r="D60" s="258"/>
    </row>
    <row r="61" spans="2:4" ht="14.25" x14ac:dyDescent="0.2">
      <c r="B61" s="256"/>
      <c r="C61" s="257"/>
      <c r="D61" s="258"/>
    </row>
    <row r="62" spans="2:4" ht="14.25" x14ac:dyDescent="0.2">
      <c r="B62" s="256"/>
      <c r="C62" s="257"/>
      <c r="D62" s="258"/>
    </row>
    <row r="63" spans="2:4" ht="14.25" x14ac:dyDescent="0.2">
      <c r="B63" s="256"/>
      <c r="C63" s="257"/>
      <c r="D63" s="258"/>
    </row>
    <row r="64" spans="2:4" ht="14.25" x14ac:dyDescent="0.2">
      <c r="B64" s="256"/>
      <c r="C64" s="257"/>
      <c r="D64" s="258"/>
    </row>
    <row r="65" spans="2:4" ht="14.25" x14ac:dyDescent="0.2">
      <c r="B65" s="259"/>
      <c r="C65" s="260"/>
      <c r="D65" s="261"/>
    </row>
    <row r="66" spans="2:4" s="33" customFormat="1" ht="32.1" customHeight="1" x14ac:dyDescent="0.25">
      <c r="B66" s="262" t="s">
        <v>397</v>
      </c>
      <c r="C66" s="262"/>
      <c r="D66" s="262"/>
    </row>
    <row r="67" spans="2:4" ht="14.25" x14ac:dyDescent="0.2">
      <c r="B67" s="253" t="s">
        <v>37</v>
      </c>
      <c r="C67" s="254"/>
      <c r="D67" s="255"/>
    </row>
    <row r="68" spans="2:4" ht="14.25" x14ac:dyDescent="0.2">
      <c r="B68" s="256"/>
      <c r="C68" s="257"/>
      <c r="D68" s="258"/>
    </row>
    <row r="69" spans="2:4" ht="14.25" x14ac:dyDescent="0.2">
      <c r="B69" s="256"/>
      <c r="C69" s="257"/>
      <c r="D69" s="258"/>
    </row>
    <row r="70" spans="2:4" ht="14.25" x14ac:dyDescent="0.2">
      <c r="B70" s="259"/>
      <c r="C70" s="260"/>
      <c r="D70" s="261"/>
    </row>
    <row r="71" spans="2:4" s="33" customFormat="1" ht="32.1" customHeight="1" x14ac:dyDescent="0.25">
      <c r="B71" s="262" t="s">
        <v>398</v>
      </c>
      <c r="C71" s="262"/>
      <c r="D71" s="262"/>
    </row>
    <row r="72" spans="2:4" ht="14.25" x14ac:dyDescent="0.2">
      <c r="B72" s="253" t="s">
        <v>34</v>
      </c>
      <c r="C72" s="254"/>
      <c r="D72" s="255"/>
    </row>
    <row r="73" spans="2:4" ht="14.25" x14ac:dyDescent="0.2">
      <c r="B73" s="256"/>
      <c r="C73" s="257"/>
      <c r="D73" s="258"/>
    </row>
    <row r="74" spans="2:4" ht="14.25" x14ac:dyDescent="0.2">
      <c r="B74" s="256"/>
      <c r="C74" s="257"/>
      <c r="D74" s="258"/>
    </row>
    <row r="75" spans="2:4" ht="14.25" x14ac:dyDescent="0.2">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5" t="s">
        <v>326</v>
      </c>
      <c r="F2" s="285"/>
      <c r="G2" s="28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5" t="s">
        <v>327</v>
      </c>
      <c r="F3" s="205"/>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5" t="s">
        <v>321</v>
      </c>
      <c r="F4" s="205"/>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5" t="s">
        <v>320</v>
      </c>
      <c r="F5" s="205"/>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5" t="s">
        <v>322</v>
      </c>
      <c r="F6" s="205"/>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5" t="s">
        <v>352</v>
      </c>
      <c r="F7" s="205"/>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5" t="s">
        <v>351</v>
      </c>
      <c r="F8" s="205"/>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5" t="s">
        <v>431</v>
      </c>
      <c r="F9" s="205"/>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5" t="s">
        <v>301</v>
      </c>
      <c r="F10" s="205"/>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5" t="s">
        <v>323</v>
      </c>
      <c r="F11" s="205"/>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0" t="s">
        <v>305</v>
      </c>
      <c r="F13" s="231"/>
      <c r="G13" s="231"/>
      <c r="H13" s="231"/>
      <c r="I13" s="231"/>
      <c r="J13" s="231"/>
      <c r="K13" s="286"/>
      <c r="L13" s="286"/>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54" zoomScaleNormal="100" workbookViewId="0">
      <selection activeCell="A379" sqref="A379:B379"/>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50">
        <v>45658</v>
      </c>
      <c r="B374" s="151">
        <v>7111.86</v>
      </c>
    </row>
    <row r="375" spans="1:2" ht="15" x14ac:dyDescent="0.25">
      <c r="A375" s="150">
        <v>45689</v>
      </c>
      <c r="B375" s="151">
        <v>7205.03</v>
      </c>
    </row>
    <row r="376" spans="1:2" ht="15" x14ac:dyDescent="0.25">
      <c r="A376" s="150">
        <v>45717</v>
      </c>
      <c r="B376" s="151">
        <v>7245.38</v>
      </c>
    </row>
    <row r="377" spans="1:2" ht="15" x14ac:dyDescent="0.25">
      <c r="A377" s="150">
        <v>45748</v>
      </c>
      <c r="B377" s="151">
        <v>7276.54</v>
      </c>
    </row>
    <row r="378" spans="1:2" ht="15" x14ac:dyDescent="0.25">
      <c r="A378" s="150">
        <v>45778</v>
      </c>
      <c r="B378" s="151">
        <v>7295.46</v>
      </c>
    </row>
    <row r="379" spans="1:2" ht="15" x14ac:dyDescent="0.25">
      <c r="A379" s="150"/>
    </row>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2025-08-14T19:14:11Z</dcterms:modified>
</cp:coreProperties>
</file>