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filterPrivacy="1" codeName="EstaPasta_de_trabalho" defaultThemeVersion="124226"/>
  <bookViews>
    <workbookView xWindow="-28920" yWindow="-1065" windowWidth="29040" windowHeight="15720" firstSheet="2" activeTab="2"/>
  </bookViews>
  <sheets>
    <sheet name="BASE EDITAL" sheetId="8" state="hidden" r:id="rId1"/>
    <sheet name="BASE FORMAÇÃO" sheetId="1" state="hidden" r:id="rId2"/>
    <sheet name="MAPA DE PREÇOS" sheetId="2" r:id="rId3"/>
    <sheet name="EDITAL" sheetId="11" r:id="rId4"/>
    <sheet name="CRONOGRAMA" sheetId="12" state="hidden" r:id="rId5"/>
    <sheet name="ABC" sheetId="10" r:id="rId6"/>
    <sheet name="METODOLOGIA" sheetId="9"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8" i="2" l="1"/>
  <c r="P40" i="2" l="1"/>
  <c r="P42" i="2" s="1"/>
  <c r="P44" i="2" s="1"/>
  <c r="P46" i="2" s="1"/>
  <c r="P48" i="2" s="1"/>
  <c r="Q40" i="2"/>
  <c r="Q42" i="2" s="1"/>
  <c r="Q44" i="2" s="1"/>
  <c r="Q46" i="2" s="1"/>
  <c r="Q48" i="2" s="1"/>
  <c r="R40" i="2"/>
  <c r="R42" i="2" s="1"/>
  <c r="R44" i="2" s="1"/>
  <c r="R46" i="2" s="1"/>
  <c r="R48" i="2" s="1"/>
  <c r="R50" i="2" s="1"/>
  <c r="R52" i="2" s="1"/>
  <c r="R54" i="2" s="1"/>
  <c r="S40" i="2"/>
  <c r="S42" i="2" s="1"/>
  <c r="S44" i="2" s="1"/>
  <c r="S46" i="2" s="1"/>
  <c r="S48" i="2" s="1"/>
  <c r="S50" i="2" s="1"/>
  <c r="S52" i="2" s="1"/>
  <c r="S54" i="2" s="1"/>
  <c r="T40" i="2"/>
  <c r="T42" i="2" s="1"/>
  <c r="T4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Q41" i="2"/>
  <c r="R41" i="2"/>
  <c r="S41" i="2"/>
  <c r="T41" i="2"/>
  <c r="U41" i="2"/>
  <c r="V41" i="2"/>
  <c r="W41" i="2"/>
  <c r="X41" i="2"/>
  <c r="Y41" i="2"/>
  <c r="Z41" i="2"/>
  <c r="AA41" i="2"/>
  <c r="AB41" i="2"/>
  <c r="AC41" i="2"/>
  <c r="AD41" i="2"/>
  <c r="AE41" i="2"/>
  <c r="AF41" i="2"/>
  <c r="AG41" i="2"/>
  <c r="AH41" i="2"/>
  <c r="AI41" i="2"/>
  <c r="J42" i="2"/>
  <c r="O43" i="2"/>
  <c r="P43" i="2"/>
  <c r="Q43" i="2"/>
  <c r="R43" i="2"/>
  <c r="S43" i="2"/>
  <c r="T43" i="2"/>
  <c r="U43" i="2"/>
  <c r="V43" i="2"/>
  <c r="W43" i="2"/>
  <c r="X43" i="2"/>
  <c r="Y43" i="2"/>
  <c r="Z43" i="2"/>
  <c r="AA43" i="2"/>
  <c r="AB43" i="2"/>
  <c r="AC43" i="2"/>
  <c r="AD43" i="2"/>
  <c r="AE43" i="2"/>
  <c r="AF43" i="2"/>
  <c r="AG43" i="2"/>
  <c r="AH43" i="2"/>
  <c r="AI43" i="2"/>
  <c r="O44" i="2"/>
  <c r="O45" i="2"/>
  <c r="P45" i="2"/>
  <c r="Q45" i="2"/>
  <c r="R45" i="2"/>
  <c r="S45" i="2"/>
  <c r="T45" i="2"/>
  <c r="U45" i="2"/>
  <c r="V45" i="2"/>
  <c r="W45" i="2"/>
  <c r="X45" i="2"/>
  <c r="Y45" i="2"/>
  <c r="Z45" i="2"/>
  <c r="AA45" i="2"/>
  <c r="AB45" i="2"/>
  <c r="AC45" i="2"/>
  <c r="AD45" i="2"/>
  <c r="AE45" i="2"/>
  <c r="AF45" i="2"/>
  <c r="AG45" i="2"/>
  <c r="AH45" i="2"/>
  <c r="AI45" i="2"/>
  <c r="O46" i="2"/>
  <c r="O47" i="2"/>
  <c r="P47" i="2"/>
  <c r="Q47" i="2"/>
  <c r="R47" i="2"/>
  <c r="S47" i="2"/>
  <c r="T47" i="2"/>
  <c r="U47" i="2"/>
  <c r="V47" i="2"/>
  <c r="W47" i="2"/>
  <c r="X47" i="2"/>
  <c r="Y47" i="2"/>
  <c r="Z47" i="2"/>
  <c r="AA47" i="2"/>
  <c r="AB47" i="2"/>
  <c r="AC47" i="2"/>
  <c r="AD47" i="2"/>
  <c r="AE47" i="2"/>
  <c r="AF47" i="2"/>
  <c r="AG47" i="2"/>
  <c r="AH47" i="2"/>
  <c r="AI47" i="2"/>
  <c r="O48" i="2"/>
  <c r="O49" i="2"/>
  <c r="P49" i="2"/>
  <c r="Q49" i="2"/>
  <c r="R49" i="2"/>
  <c r="S49" i="2"/>
  <c r="T49" i="2"/>
  <c r="U49" i="2"/>
  <c r="V49" i="2"/>
  <c r="W49" i="2"/>
  <c r="X49" i="2"/>
  <c r="Y49" i="2"/>
  <c r="Z49" i="2"/>
  <c r="AA49" i="2"/>
  <c r="AB49" i="2"/>
  <c r="AC49" i="2"/>
  <c r="AD49" i="2"/>
  <c r="AE49" i="2"/>
  <c r="AF49" i="2"/>
  <c r="AG49" i="2"/>
  <c r="AH49" i="2"/>
  <c r="AI49" i="2"/>
  <c r="O50" i="2"/>
  <c r="O51" i="2"/>
  <c r="P51" i="2"/>
  <c r="Q51" i="2"/>
  <c r="R51" i="2"/>
  <c r="S51" i="2"/>
  <c r="T51" i="2"/>
  <c r="U51" i="2"/>
  <c r="V51" i="2"/>
  <c r="W51" i="2"/>
  <c r="X51" i="2"/>
  <c r="Y51" i="2"/>
  <c r="Z51" i="2"/>
  <c r="AA51" i="2"/>
  <c r="AB51" i="2"/>
  <c r="AC51" i="2"/>
  <c r="AD51" i="2"/>
  <c r="AE51" i="2"/>
  <c r="AF51" i="2"/>
  <c r="AG51" i="2"/>
  <c r="AH51" i="2"/>
  <c r="AI51" i="2"/>
  <c r="O52" i="2"/>
  <c r="O53" i="2"/>
  <c r="P53" i="2"/>
  <c r="Q53" i="2"/>
  <c r="R53" i="2"/>
  <c r="S53" i="2"/>
  <c r="T53" i="2"/>
  <c r="U53" i="2"/>
  <c r="V53" i="2"/>
  <c r="W53" i="2"/>
  <c r="X53" i="2"/>
  <c r="Y53" i="2"/>
  <c r="Z53" i="2"/>
  <c r="AA53" i="2"/>
  <c r="AB53" i="2"/>
  <c r="AC53" i="2"/>
  <c r="AD53" i="2"/>
  <c r="AE53" i="2"/>
  <c r="AF53" i="2"/>
  <c r="AG53" i="2"/>
  <c r="AH53" i="2"/>
  <c r="AI53" i="2"/>
  <c r="O54" i="2"/>
  <c r="P61" i="2"/>
  <c r="P63" i="2" s="1"/>
  <c r="Q61" i="2"/>
  <c r="Q63" i="2" s="1"/>
  <c r="Q65" i="2" s="1"/>
  <c r="Q67" i="2" s="1"/>
  <c r="Q69" i="2" s="1"/>
  <c r="Q71" i="2" s="1"/>
  <c r="Q73" i="2" s="1"/>
  <c r="Q75" i="2" s="1"/>
  <c r="R61" i="2"/>
  <c r="R63" i="2" s="1"/>
  <c r="R65" i="2" s="1"/>
  <c r="R67" i="2" s="1"/>
  <c r="R69" i="2" s="1"/>
  <c r="R71" i="2" s="1"/>
  <c r="R73" i="2" s="1"/>
  <c r="R75" i="2" s="1"/>
  <c r="S61" i="2"/>
  <c r="S63" i="2" s="1"/>
  <c r="S65" i="2" s="1"/>
  <c r="S67" i="2" s="1"/>
  <c r="S69" i="2" s="1"/>
  <c r="S71" i="2" s="1"/>
  <c r="S73" i="2" s="1"/>
  <c r="S75" i="2" s="1"/>
  <c r="T61" i="2"/>
  <c r="T63" i="2" s="1"/>
  <c r="T65" i="2" s="1"/>
  <c r="T67" i="2" s="1"/>
  <c r="T69" i="2" s="1"/>
  <c r="T71" i="2" s="1"/>
  <c r="T73" i="2" s="1"/>
  <c r="T75" i="2" s="1"/>
  <c r="U61" i="2"/>
  <c r="V61" i="2"/>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V63" i="2"/>
  <c r="V65" i="2" s="1"/>
  <c r="V67" i="2" s="1"/>
  <c r="V69" i="2" s="1"/>
  <c r="V71" i="2" s="1"/>
  <c r="V73" i="2" s="1"/>
  <c r="V75" i="2" s="1"/>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AE67" i="2"/>
  <c r="AE69" i="2" s="1"/>
  <c r="AE71" i="2" s="1"/>
  <c r="AE73" i="2" s="1"/>
  <c r="AE75" i="2" s="1"/>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P84" i="2" s="1"/>
  <c r="Q82" i="2"/>
  <c r="Q84" i="2" s="1"/>
  <c r="Q86" i="2" s="1"/>
  <c r="Q88" i="2" s="1"/>
  <c r="Q90" i="2" s="1"/>
  <c r="Q92" i="2" s="1"/>
  <c r="Q94" i="2" s="1"/>
  <c r="Q96" i="2" s="1"/>
  <c r="R82" i="2"/>
  <c r="R84" i="2" s="1"/>
  <c r="R86" i="2" s="1"/>
  <c r="R88" i="2" s="1"/>
  <c r="R90" i="2" s="1"/>
  <c r="R92" i="2" s="1"/>
  <c r="R94" i="2" s="1"/>
  <c r="R96" i="2" s="1"/>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P105" i="2" s="1"/>
  <c r="Q103" i="2"/>
  <c r="Q105" i="2" s="1"/>
  <c r="Q107" i="2" s="1"/>
  <c r="Q109" i="2" s="1"/>
  <c r="Q111" i="2" s="1"/>
  <c r="Q113" i="2" s="1"/>
  <c r="Q115" i="2" s="1"/>
  <c r="Q117" i="2" s="1"/>
  <c r="R103" i="2"/>
  <c r="R105" i="2" s="1"/>
  <c r="R107" i="2" s="1"/>
  <c r="R109" i="2" s="1"/>
  <c r="R111" i="2" s="1"/>
  <c r="R113" i="2" s="1"/>
  <c r="R115" i="2" s="1"/>
  <c r="R117"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P126" i="2" s="1"/>
  <c r="P128" i="2" s="1"/>
  <c r="P130" i="2" s="1"/>
  <c r="Q124" i="2"/>
  <c r="Q126" i="2" s="1"/>
  <c r="Q128" i="2" s="1"/>
  <c r="Q130" i="2" s="1"/>
  <c r="Q132" i="2" s="1"/>
  <c r="Q134" i="2" s="1"/>
  <c r="Q136" i="2" s="1"/>
  <c r="Q138" i="2" s="1"/>
  <c r="R124" i="2"/>
  <c r="R126" i="2" s="1"/>
  <c r="R128" i="2" s="1"/>
  <c r="R130"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P147" i="2" s="1"/>
  <c r="Q145" i="2"/>
  <c r="Q147" i="2" s="1"/>
  <c r="Q149" i="2" s="1"/>
  <c r="Q151" i="2" s="1"/>
  <c r="Q153" i="2" s="1"/>
  <c r="Q155" i="2" s="1"/>
  <c r="Q157" i="2" s="1"/>
  <c r="Q159" i="2" s="1"/>
  <c r="R145" i="2"/>
  <c r="R147" i="2" s="1"/>
  <c r="R149" i="2" s="1"/>
  <c r="R151" i="2" s="1"/>
  <c r="R153" i="2" s="1"/>
  <c r="R155" i="2" s="1"/>
  <c r="R157" i="2" s="1"/>
  <c r="R159" i="2" s="1"/>
  <c r="S145" i="2"/>
  <c r="S147" i="2" s="1"/>
  <c r="S149" i="2" s="1"/>
  <c r="S151" i="2" s="1"/>
  <c r="S153" i="2" s="1"/>
  <c r="S155" i="2" s="1"/>
  <c r="S157" i="2" s="1"/>
  <c r="S159"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P168" i="2" s="1"/>
  <c r="P170" i="2" s="1"/>
  <c r="P172" i="2" s="1"/>
  <c r="P174" i="2" s="1"/>
  <c r="P176"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Q229" i="2"/>
  <c r="Q231" i="2" s="1"/>
  <c r="Q233" i="2" s="1"/>
  <c r="Q235" i="2" s="1"/>
  <c r="Q237" i="2" s="1"/>
  <c r="Q239" i="2" s="1"/>
  <c r="Q241" i="2" s="1"/>
  <c r="Q243" i="2" s="1"/>
  <c r="R229" i="2"/>
  <c r="R231" i="2" s="1"/>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P254" i="2" s="1"/>
  <c r="P256"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Q296" i="2" s="1"/>
  <c r="Q298" i="2" s="1"/>
  <c r="Q300" i="2" s="1"/>
  <c r="Q302" i="2" s="1"/>
  <c r="Q304" i="2" s="1"/>
  <c r="Q306"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P340" i="2" s="1"/>
  <c r="P342"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Q399" i="2" s="1"/>
  <c r="Q401" i="2" s="1"/>
  <c r="Q403" i="2" s="1"/>
  <c r="Q405" i="2" s="1"/>
  <c r="Q407" i="2" s="1"/>
  <c r="Q409" i="2" s="1"/>
  <c r="Q411"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P422" i="2" s="1"/>
  <c r="Q418" i="2"/>
  <c r="Q420" i="2" s="1"/>
  <c r="Q422" i="2" s="1"/>
  <c r="Q424" i="2" s="1"/>
  <c r="Q426" i="2" s="1"/>
  <c r="Q428" i="2" s="1"/>
  <c r="Q430" i="2" s="1"/>
  <c r="Q432" i="2" s="1"/>
  <c r="R418" i="2"/>
  <c r="R420" i="2" s="1"/>
  <c r="R422" i="2" s="1"/>
  <c r="R424" i="2" s="1"/>
  <c r="R426" i="2" s="1"/>
  <c r="R428" i="2" s="1"/>
  <c r="R430" i="2" s="1"/>
  <c r="R432"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Q439" i="2"/>
  <c r="Q441" i="2" s="1"/>
  <c r="Q443" i="2" s="1"/>
  <c r="Q445" i="2" s="1"/>
  <c r="Q447" i="2" s="1"/>
  <c r="Q449" i="2" s="1"/>
  <c r="Q451" i="2" s="1"/>
  <c r="Q453" i="2" s="1"/>
  <c r="R439" i="2"/>
  <c r="R441" i="2" s="1"/>
  <c r="R443" i="2" s="1"/>
  <c r="R445" i="2" s="1"/>
  <c r="R447" i="2" s="1"/>
  <c r="R449" i="2" s="1"/>
  <c r="R451" i="2" s="1"/>
  <c r="R453" i="2" s="1"/>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U1598" i="2" s="1"/>
  <c r="U1600" i="2" s="1"/>
  <c r="U1602" i="2" s="1"/>
  <c r="U1604" i="2" s="1"/>
  <c r="U1606" i="2" s="1"/>
  <c r="U1608"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M1643" i="2" l="1"/>
  <c r="M1638" i="2" s="1"/>
  <c r="I336" i="2"/>
  <c r="M467" i="2"/>
  <c r="M462" i="2" s="1"/>
  <c r="M43" i="2"/>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P844" i="2" s="1"/>
  <c r="M471" i="2"/>
  <c r="M464" i="2"/>
  <c r="M469" i="2"/>
  <c r="I1638" i="2"/>
  <c r="M282" i="2"/>
  <c r="M279" i="2"/>
  <c r="I1575" i="2"/>
  <c r="M1394" i="2"/>
  <c r="M1308" i="2"/>
  <c r="M170" i="2"/>
  <c r="M1556" i="2"/>
  <c r="T443" i="2"/>
  <c r="T445" i="2" s="1"/>
  <c r="T447" i="2" s="1"/>
  <c r="T449" i="2" s="1"/>
  <c r="T451" i="2" s="1"/>
  <c r="T453" i="2" s="1"/>
  <c r="M448" i="2"/>
  <c r="I1596" i="2"/>
  <c r="M1078" i="2"/>
  <c r="M1265" i="2"/>
  <c r="M1260" i="2" s="1"/>
  <c r="M278" i="2"/>
  <c r="M273" i="2" s="1"/>
  <c r="I1344" i="2"/>
  <c r="M232" i="2"/>
  <c r="M323" i="2"/>
  <c r="I273" i="2"/>
  <c r="I483" i="2"/>
  <c r="M174" i="2"/>
  <c r="I126" i="2"/>
  <c r="H336" i="2"/>
  <c r="R233" i="2"/>
  <c r="R235" i="2" s="1"/>
  <c r="R237" i="2" s="1"/>
  <c r="R239" i="2" s="1"/>
  <c r="R241" i="2" s="1"/>
  <c r="R243" i="2" s="1"/>
  <c r="M211" i="2"/>
  <c r="M446" i="2"/>
  <c r="M441" i="2" s="1"/>
  <c r="M443" i="2"/>
  <c r="M85" i="2"/>
  <c r="I176" i="2"/>
  <c r="M68" i="2"/>
  <c r="M63" i="2" s="1"/>
  <c r="M65" i="2"/>
  <c r="H777" i="2"/>
  <c r="H42" i="2"/>
  <c r="M48"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357" i="2"/>
  <c r="M362" i="2"/>
  <c r="M357" i="2" s="1"/>
  <c r="I504" i="2"/>
  <c r="M509" i="2"/>
  <c r="M504" i="2" s="1"/>
  <c r="M405" i="2"/>
  <c r="P401" i="2"/>
  <c r="I401" i="2" s="1"/>
  <c r="M406" i="2"/>
  <c r="M408" i="2"/>
  <c r="M407" i="2"/>
  <c r="H399" i="2"/>
  <c r="M400" i="2"/>
  <c r="M401" i="2"/>
  <c r="M490" i="2"/>
  <c r="M485" i="2"/>
  <c r="P485" i="2"/>
  <c r="M491" i="2"/>
  <c r="M492" i="2"/>
  <c r="H483" i="2"/>
  <c r="M484" i="2"/>
  <c r="I422" i="2"/>
  <c r="M532" i="2"/>
  <c r="M527" i="2"/>
  <c r="H525" i="2"/>
  <c r="M510" i="2"/>
  <c r="M511" i="2"/>
  <c r="M506" i="2"/>
  <c r="P506" i="2"/>
  <c r="M513" i="2"/>
  <c r="H504" i="2"/>
  <c r="M593" i="2"/>
  <c r="M588" i="2" s="1"/>
  <c r="M572" i="2"/>
  <c r="M567" i="2" s="1"/>
  <c r="P527" i="2"/>
  <c r="I525" i="2"/>
  <c r="M530" i="2"/>
  <c r="M525" i="2" s="1"/>
  <c r="M489" i="2"/>
  <c r="M488" i="2"/>
  <c r="M483" i="2" s="1"/>
  <c r="I462" i="2"/>
  <c r="I441" i="2"/>
  <c r="I399" i="2"/>
  <c r="P424" i="2"/>
  <c r="H422" i="2"/>
  <c r="M404" i="2"/>
  <c r="M399" i="2" s="1"/>
  <c r="P344" i="2"/>
  <c r="M303" i="2"/>
  <c r="P464" i="2"/>
  <c r="I464" i="2" s="1"/>
  <c r="H462" i="2"/>
  <c r="M463" i="2"/>
  <c r="M470" i="2"/>
  <c r="M429" i="2"/>
  <c r="H420" i="2"/>
  <c r="M421" i="2"/>
  <c r="M426" i="2"/>
  <c r="M427" i="2"/>
  <c r="M422" i="2"/>
  <c r="M428" i="2"/>
  <c r="M468" i="2"/>
  <c r="M447" i="2"/>
  <c r="I420" i="2"/>
  <c r="M449" i="2"/>
  <c r="M450" i="2"/>
  <c r="H441" i="2"/>
  <c r="M442" i="2"/>
  <c r="P443" i="2"/>
  <c r="M379" i="2"/>
  <c r="I252" i="2"/>
  <c r="M384" i="2"/>
  <c r="M385" i="2"/>
  <c r="M380" i="2"/>
  <c r="P380" i="2"/>
  <c r="H378" i="2"/>
  <c r="P296" i="2"/>
  <c r="I296" i="2" s="1"/>
  <c r="M302" i="2"/>
  <c r="M295" i="2"/>
  <c r="M301" i="2"/>
  <c r="M300" i="2"/>
  <c r="H294" i="2"/>
  <c r="M296" i="2"/>
  <c r="S233" i="2"/>
  <c r="S235" i="2" s="1"/>
  <c r="S237" i="2" s="1"/>
  <c r="S239" i="2" s="1"/>
  <c r="S241" i="2" s="1"/>
  <c r="S243" i="2" s="1"/>
  <c r="M233" i="2"/>
  <c r="M363" i="2"/>
  <c r="M364" i="2"/>
  <c r="M359" i="2"/>
  <c r="P359" i="2"/>
  <c r="M365" i="2"/>
  <c r="M366" i="2"/>
  <c r="H357" i="2"/>
  <c r="M343" i="2"/>
  <c r="M338" i="2"/>
  <c r="Q338" i="2"/>
  <c r="M344" i="2"/>
  <c r="M345" i="2"/>
  <c r="M337" i="2"/>
  <c r="I378" i="2"/>
  <c r="M383" i="2"/>
  <c r="M378" i="2" s="1"/>
  <c r="M358" i="2"/>
  <c r="M425" i="2"/>
  <c r="M420" i="2" s="1"/>
  <c r="M387" i="2"/>
  <c r="M342" i="2"/>
  <c r="M341" i="2"/>
  <c r="M336" i="2" s="1"/>
  <c r="M386" i="2"/>
  <c r="I315" i="2"/>
  <c r="M320" i="2"/>
  <c r="M315" i="2" s="1"/>
  <c r="M322" i="2"/>
  <c r="M317" i="2"/>
  <c r="I294" i="2"/>
  <c r="M299" i="2"/>
  <c r="M294" i="2" s="1"/>
  <c r="H273" i="2"/>
  <c r="M257" i="2"/>
  <c r="M252" i="2" s="1"/>
  <c r="M239" i="2"/>
  <c r="M259" i="2"/>
  <c r="M260" i="2"/>
  <c r="U254" i="2"/>
  <c r="U256" i="2" s="1"/>
  <c r="U258" i="2" s="1"/>
  <c r="U260" i="2" s="1"/>
  <c r="U262" i="2" s="1"/>
  <c r="U264" i="2" s="1"/>
  <c r="P258" i="2"/>
  <c r="I231" i="2"/>
  <c r="M236" i="2"/>
  <c r="M231" i="2" s="1"/>
  <c r="P317" i="2"/>
  <c r="M324" i="2"/>
  <c r="H315" i="2"/>
  <c r="M316" i="2"/>
  <c r="M321" i="2"/>
  <c r="M194" i="2"/>
  <c r="M189" i="2" s="1"/>
  <c r="P275" i="2"/>
  <c r="M196" i="2"/>
  <c r="M191" i="2"/>
  <c r="M190" i="2"/>
  <c r="M197" i="2"/>
  <c r="H189" i="2"/>
  <c r="M198" i="2"/>
  <c r="P191" i="2"/>
  <c r="M195" i="2"/>
  <c r="I168" i="2"/>
  <c r="W149" i="2"/>
  <c r="W151" i="2" s="1"/>
  <c r="W153" i="2" s="1"/>
  <c r="W155" i="2" s="1"/>
  <c r="W157" i="2" s="1"/>
  <c r="W159" i="2" s="1"/>
  <c r="M154" i="2"/>
  <c r="M280" i="2"/>
  <c r="M275" i="2"/>
  <c r="M253" i="2"/>
  <c r="M258" i="2"/>
  <c r="M261" i="2"/>
  <c r="H252" i="2"/>
  <c r="M240" i="2"/>
  <c r="M254" i="2"/>
  <c r="M218" i="2"/>
  <c r="H210" i="2"/>
  <c r="I210" i="2"/>
  <c r="V212" i="2"/>
  <c r="V214" i="2" s="1"/>
  <c r="V216" i="2" s="1"/>
  <c r="V218" i="2" s="1"/>
  <c r="V220" i="2" s="1"/>
  <c r="V222" i="2" s="1"/>
  <c r="M274" i="2"/>
  <c r="M281" i="2"/>
  <c r="M237" i="2"/>
  <c r="M238" i="2"/>
  <c r="P233" i="2"/>
  <c r="H231" i="2"/>
  <c r="M215" i="2"/>
  <c r="M210" i="2" s="1"/>
  <c r="H176" i="2"/>
  <c r="J176" i="2" s="1"/>
  <c r="P178" i="2"/>
  <c r="I178" i="2" s="1"/>
  <c r="H147" i="2"/>
  <c r="I189" i="2"/>
  <c r="M173" i="2"/>
  <c r="M168" i="2" s="1"/>
  <c r="P149" i="2"/>
  <c r="M148" i="2"/>
  <c r="V128" i="2"/>
  <c r="V130" i="2" s="1"/>
  <c r="V132" i="2" s="1"/>
  <c r="V134" i="2" s="1"/>
  <c r="V136" i="2" s="1"/>
  <c r="V138" i="2" s="1"/>
  <c r="M134" i="2"/>
  <c r="M216" i="2"/>
  <c r="M217" i="2"/>
  <c r="M212" i="2"/>
  <c r="I170" i="2"/>
  <c r="M175" i="2"/>
  <c r="H174" i="2"/>
  <c r="J174" i="2" s="1"/>
  <c r="M177" i="2"/>
  <c r="M156" i="2"/>
  <c r="M155" i="2"/>
  <c r="M149" i="2"/>
  <c r="M153" i="2"/>
  <c r="H172" i="2"/>
  <c r="J172" i="2" s="1"/>
  <c r="M152" i="2"/>
  <c r="M147" i="2" s="1"/>
  <c r="I174" i="2"/>
  <c r="M110" i="2"/>
  <c r="M105" i="2" s="1"/>
  <c r="P212" i="2"/>
  <c r="R132" i="2"/>
  <c r="R134" i="2" s="1"/>
  <c r="R136" i="2" s="1"/>
  <c r="R138" i="2" s="1"/>
  <c r="I84" i="2"/>
  <c r="M89" i="2"/>
  <c r="M84" i="2" s="1"/>
  <c r="M219" i="2"/>
  <c r="I105" i="2"/>
  <c r="M169" i="2"/>
  <c r="M176" i="2"/>
  <c r="P132" i="2"/>
  <c r="H105" i="2"/>
  <c r="H168" i="2"/>
  <c r="M111" i="2"/>
  <c r="M90" i="2"/>
  <c r="M86" i="2"/>
  <c r="M92" i="2"/>
  <c r="H84" i="2"/>
  <c r="M91" i="2"/>
  <c r="M93" i="2"/>
  <c r="P86" i="2"/>
  <c r="I147" i="2"/>
  <c r="M131" i="2"/>
  <c r="M126" i="2" s="1"/>
  <c r="I172" i="2"/>
  <c r="H170" i="2"/>
  <c r="M107" i="2"/>
  <c r="M113" i="2"/>
  <c r="M64" i="2"/>
  <c r="M70" i="2"/>
  <c r="P65" i="2"/>
  <c r="I65" i="2" s="1"/>
  <c r="M72" i="2"/>
  <c r="H63" i="2"/>
  <c r="M69" i="2"/>
  <c r="I63" i="2"/>
  <c r="M71" i="2"/>
  <c r="H126" i="2"/>
  <c r="M112" i="2"/>
  <c r="P107" i="2"/>
  <c r="M106" i="2"/>
  <c r="M114" i="2"/>
  <c r="M135" i="2"/>
  <c r="M128" i="2"/>
  <c r="M133" i="2"/>
  <c r="Q50" i="2"/>
  <c r="Q52" i="2" s="1"/>
  <c r="Q54" i="2" s="1"/>
  <c r="M127" i="2"/>
  <c r="M132" i="2"/>
  <c r="M47" i="2"/>
  <c r="M42" i="2" s="1"/>
  <c r="I42" i="2"/>
  <c r="P50" i="2"/>
  <c r="M51" i="2"/>
  <c r="M50" i="2"/>
  <c r="AA44" i="2"/>
  <c r="AA46" i="2" s="1"/>
  <c r="AA48" i="2" s="1"/>
  <c r="AA50" i="2" s="1"/>
  <c r="AA52" i="2" s="1"/>
  <c r="AA54" i="2" s="1"/>
  <c r="M44" i="2"/>
  <c r="M49" i="2"/>
  <c r="T46" i="2"/>
  <c r="T48" i="2" s="1"/>
  <c r="T50" i="2" s="1"/>
  <c r="T52" i="2" s="1"/>
  <c r="T54" i="2" s="1"/>
  <c r="M23" i="13"/>
  <c r="I443" i="2" l="1"/>
  <c r="H989" i="2"/>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H130" i="2"/>
  <c r="J130" i="2" s="1"/>
  <c r="I149" i="2"/>
  <c r="I821" i="2"/>
  <c r="I1390" i="2"/>
  <c r="I548" i="2"/>
  <c r="I1936" i="2"/>
  <c r="I737" i="2"/>
  <c r="H1852" i="2"/>
  <c r="J1852" i="2" s="1"/>
  <c r="I132" i="2"/>
  <c r="I506" i="2"/>
  <c r="I1178" i="2"/>
  <c r="I1451" i="2"/>
  <c r="H1136" i="2"/>
  <c r="J1136" i="2" s="1"/>
  <c r="H569" i="2"/>
  <c r="J569" i="2" s="1"/>
  <c r="I1663" i="2"/>
  <c r="I1854" i="2"/>
  <c r="I48" i="2"/>
  <c r="H128" i="2"/>
  <c r="I130" i="2"/>
  <c r="I787" i="2"/>
  <c r="I621" i="2"/>
  <c r="H1514" i="2"/>
  <c r="J1514" i="2" s="1"/>
  <c r="H1665" i="2"/>
  <c r="J1665" i="2" s="1"/>
  <c r="I1516" i="2"/>
  <c r="H1667" i="2"/>
  <c r="J1667" i="2" s="1"/>
  <c r="I2167" i="2"/>
  <c r="H1663" i="2"/>
  <c r="J1663" i="2" s="1"/>
  <c r="I863" i="2"/>
  <c r="H863" i="2"/>
  <c r="H926" i="2"/>
  <c r="J926" i="2" s="1"/>
  <c r="I1514" i="2"/>
  <c r="H48" i="2"/>
  <c r="J48" i="2" s="1"/>
  <c r="I550" i="2"/>
  <c r="I779" i="2"/>
  <c r="H1220" i="2"/>
  <c r="I1220" i="2"/>
  <c r="I46" i="2"/>
  <c r="I128" i="2"/>
  <c r="I569" i="2"/>
  <c r="H781" i="2"/>
  <c r="J781" i="2" s="1"/>
  <c r="I1598" i="2"/>
  <c r="H1854" i="2"/>
  <c r="J1854" i="2" s="1"/>
  <c r="Q340" i="2"/>
  <c r="H338" i="2"/>
  <c r="I338" i="2"/>
  <c r="H613" i="2"/>
  <c r="J613" i="2" s="1"/>
  <c r="P804" i="2"/>
  <c r="H802" i="2"/>
  <c r="J802" i="2" s="1"/>
  <c r="P1224" i="2"/>
  <c r="H1222" i="2"/>
  <c r="J1222" i="2" s="1"/>
  <c r="I1222" i="2"/>
  <c r="P1432" i="2"/>
  <c r="H1430" i="2"/>
  <c r="P1671" i="2"/>
  <c r="H1669" i="2"/>
  <c r="J1669" i="2" s="1"/>
  <c r="P1978" i="2"/>
  <c r="H1976" i="2"/>
  <c r="H380" i="2"/>
  <c r="P382" i="2"/>
  <c r="J590" i="2"/>
  <c r="M591" i="2"/>
  <c r="H44" i="2"/>
  <c r="H149" i="2"/>
  <c r="P151" i="2"/>
  <c r="P277" i="2"/>
  <c r="H275" i="2"/>
  <c r="I275" i="2"/>
  <c r="P403" i="2"/>
  <c r="H401" i="2"/>
  <c r="P598" i="2"/>
  <c r="H596" i="2"/>
  <c r="J596" i="2" s="1"/>
  <c r="I596" i="2"/>
  <c r="I617" i="2"/>
  <c r="I802" i="2"/>
  <c r="P867" i="2"/>
  <c r="H865" i="2"/>
  <c r="J865" i="2" s="1"/>
  <c r="I926" i="2"/>
  <c r="J947" i="2"/>
  <c r="M948" i="2"/>
  <c r="I1031" i="2"/>
  <c r="P1537" i="2"/>
  <c r="H1535" i="2"/>
  <c r="H1619" i="2"/>
  <c r="P1621" i="2"/>
  <c r="H1640" i="2"/>
  <c r="P1642" i="2"/>
  <c r="P1860" i="2"/>
  <c r="H1858" i="2"/>
  <c r="J1858" i="2" s="1"/>
  <c r="P445" i="2"/>
  <c r="H443" i="2"/>
  <c r="I615" i="2"/>
  <c r="I800" i="2"/>
  <c r="P1054" i="2"/>
  <c r="H1052" i="2"/>
  <c r="I44" i="2"/>
  <c r="H46" i="2"/>
  <c r="J46" i="2" s="1"/>
  <c r="J170" i="2"/>
  <c r="M171" i="2"/>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H233" i="2"/>
  <c r="P235" i="2"/>
  <c r="P487" i="2"/>
  <c r="H485" i="2"/>
  <c r="P1075" i="2"/>
  <c r="H1073" i="2"/>
  <c r="I1073" i="2"/>
  <c r="P1306" i="2"/>
  <c r="H1304" i="2"/>
  <c r="I1789" i="2"/>
  <c r="H1789" i="2"/>
  <c r="J1789" i="2" s="1"/>
  <c r="P1791" i="2"/>
  <c r="P1999" i="2"/>
  <c r="H1997" i="2"/>
  <c r="P2083" i="2"/>
  <c r="H2081" i="2"/>
  <c r="P319" i="2"/>
  <c r="H317" i="2"/>
  <c r="I485" i="2"/>
  <c r="H617" i="2"/>
  <c r="J617" i="2" s="1"/>
  <c r="H1157" i="2"/>
  <c r="P1159" i="2"/>
  <c r="P1356" i="2"/>
  <c r="H1262" i="2"/>
  <c r="H1367" i="2"/>
  <c r="P1369" i="2"/>
  <c r="H1409" i="2"/>
  <c r="P1411" i="2"/>
  <c r="P2024" i="2"/>
  <c r="H2022" i="2"/>
  <c r="J2022" i="2" s="1"/>
  <c r="P426" i="2"/>
  <c r="H424" i="2"/>
  <c r="J424" i="2" s="1"/>
  <c r="P193" i="2"/>
  <c r="H191" i="2"/>
  <c r="H178" i="2"/>
  <c r="J178" i="2" s="1"/>
  <c r="P180" i="2"/>
  <c r="I258" i="2"/>
  <c r="P260" i="2"/>
  <c r="H258" i="2"/>
  <c r="J258" i="2" s="1"/>
  <c r="P466" i="2"/>
  <c r="H464" i="2"/>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52" i="2"/>
  <c r="H50" i="2"/>
  <c r="J50" i="2" s="1"/>
  <c r="I50" i="2"/>
  <c r="P697" i="2"/>
  <c r="H695" i="2"/>
  <c r="I254" i="2"/>
  <c r="H256" i="2"/>
  <c r="J256" i="2" s="1"/>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H86" i="2"/>
  <c r="P88" i="2"/>
  <c r="I212" i="2"/>
  <c r="I191" i="2"/>
  <c r="H254" i="2"/>
  <c r="I256" i="2"/>
  <c r="I380" i="2"/>
  <c r="P361" i="2"/>
  <c r="H359" i="2"/>
  <c r="H296" i="2"/>
  <c r="P298" i="2"/>
  <c r="I424" i="2"/>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P134" i="2"/>
  <c r="H132" i="2"/>
  <c r="J132" i="2" s="1"/>
  <c r="I695" i="2"/>
  <c r="P67" i="2"/>
  <c r="H65" i="2"/>
  <c r="P214" i="2"/>
  <c r="H212" i="2"/>
  <c r="I359" i="2"/>
  <c r="P346"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H107" i="2"/>
  <c r="P109" i="2"/>
  <c r="I107" i="2"/>
  <c r="I233" i="2"/>
  <c r="I317"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I86" i="2"/>
  <c r="J422" i="2"/>
  <c r="M423" i="2"/>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M822" i="2" l="1"/>
  <c r="M1137" i="2"/>
  <c r="M990" i="2"/>
  <c r="M927" i="2"/>
  <c r="M1032" i="2"/>
  <c r="M1851" i="2"/>
  <c r="M1935" i="2"/>
  <c r="M717" i="2"/>
  <c r="M864" i="2"/>
  <c r="M1830" i="2"/>
  <c r="M570" i="2"/>
  <c r="M1221" i="2"/>
  <c r="J863" i="2"/>
  <c r="M129" i="2"/>
  <c r="M1515" i="2"/>
  <c r="J128" i="2"/>
  <c r="J1220" i="2"/>
  <c r="J506" i="2"/>
  <c r="M507" i="2"/>
  <c r="P741" i="2"/>
  <c r="H739" i="2"/>
  <c r="J739" i="2" s="1"/>
  <c r="I739" i="2"/>
  <c r="J1430" i="2"/>
  <c r="M1431" i="2"/>
  <c r="J1325" i="2"/>
  <c r="M1326" i="2"/>
  <c r="P348" i="2"/>
  <c r="J2123" i="2"/>
  <c r="M2124" i="2"/>
  <c r="J1871" i="2"/>
  <c r="M1872" i="2"/>
  <c r="J1682" i="2"/>
  <c r="M1683" i="2"/>
  <c r="P1144" i="2"/>
  <c r="H1142" i="2"/>
  <c r="J1142" i="2" s="1"/>
  <c r="I1142" i="2"/>
  <c r="H2125" i="2"/>
  <c r="J2125" i="2" s="1"/>
  <c r="P2127" i="2"/>
  <c r="I2125" i="2"/>
  <c r="P995" i="2"/>
  <c r="H993" i="2"/>
  <c r="J993" i="2" s="1"/>
  <c r="I993" i="2"/>
  <c r="P363" i="2"/>
  <c r="H361" i="2"/>
  <c r="J361" i="2" s="1"/>
  <c r="I361" i="2"/>
  <c r="J2060" i="2"/>
  <c r="M2061" i="2"/>
  <c r="P428" i="2"/>
  <c r="H426" i="2"/>
  <c r="I426"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J212" i="2"/>
  <c r="M213" i="2"/>
  <c r="P1728" i="2"/>
  <c r="H1726" i="2"/>
  <c r="J1726" i="2" s="1"/>
  <c r="I1726" i="2"/>
  <c r="M465" i="2"/>
  <c r="J464"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P216" i="2"/>
  <c r="H214" i="2"/>
  <c r="J214" i="2" s="1"/>
  <c r="I214" i="2"/>
  <c r="J1724" i="2"/>
  <c r="M1725" i="2"/>
  <c r="M255" i="2"/>
  <c r="J254" i="2"/>
  <c r="J527" i="2"/>
  <c r="M528" i="2"/>
  <c r="J1913" i="2"/>
  <c r="M1914" i="2"/>
  <c r="H466" i="2"/>
  <c r="J466" i="2" s="1"/>
  <c r="P468" i="2"/>
  <c r="I466" i="2"/>
  <c r="M1158" i="2"/>
  <c r="J1157" i="2"/>
  <c r="M1305" i="2"/>
  <c r="J1304" i="2"/>
  <c r="J1787" i="2"/>
  <c r="M1788" i="2"/>
  <c r="M1095" i="2"/>
  <c r="J1094" i="2"/>
  <c r="H676" i="2"/>
  <c r="J676" i="2" s="1"/>
  <c r="P678" i="2"/>
  <c r="I676" i="2"/>
  <c r="J443" i="2"/>
  <c r="M444" i="2"/>
  <c r="H598" i="2"/>
  <c r="J598" i="2" s="1"/>
  <c r="P600" i="2"/>
  <c r="I598" i="2"/>
  <c r="J884" i="2"/>
  <c r="M885" i="2"/>
  <c r="H1224" i="2"/>
  <c r="P1226" i="2"/>
  <c r="I1224" i="2"/>
  <c r="P1308" i="2"/>
  <c r="H1306" i="2"/>
  <c r="J1306" i="2" s="1"/>
  <c r="I1306" i="2"/>
  <c r="M549" i="2"/>
  <c r="J548" i="2"/>
  <c r="H445" i="2"/>
  <c r="J445" i="2" s="1"/>
  <c r="P447" i="2"/>
  <c r="I445" i="2"/>
  <c r="J401" i="2"/>
  <c r="M402" i="2"/>
  <c r="P2106" i="2"/>
  <c r="H2104" i="2"/>
  <c r="J2104" i="2" s="1"/>
  <c r="I2104" i="2"/>
  <c r="J1451" i="2"/>
  <c r="M1452" i="2"/>
  <c r="P888" i="2"/>
  <c r="H886" i="2"/>
  <c r="J886" i="2" s="1"/>
  <c r="I886" i="2"/>
  <c r="J1661" i="2"/>
  <c r="M1662" i="2"/>
  <c r="J779" i="2"/>
  <c r="M780" i="2"/>
  <c r="P2043" i="2"/>
  <c r="H2041" i="2"/>
  <c r="J2041" i="2" s="1"/>
  <c r="I2041" i="2"/>
  <c r="P1560" i="2"/>
  <c r="H1558" i="2"/>
  <c r="J1558" i="2" s="1"/>
  <c r="I1558" i="2"/>
  <c r="H109" i="2"/>
  <c r="J109" i="2" s="1"/>
  <c r="P111" i="2"/>
  <c r="I109" i="2"/>
  <c r="J1472" i="2"/>
  <c r="M1473" i="2"/>
  <c r="P69" i="2"/>
  <c r="H67" i="2"/>
  <c r="J67" i="2" s="1"/>
  <c r="I67" i="2"/>
  <c r="P934" i="2"/>
  <c r="J1493" i="2"/>
  <c r="M1494" i="2"/>
  <c r="M2145" i="2"/>
  <c r="J2144" i="2"/>
  <c r="P262" i="2"/>
  <c r="H260" i="2"/>
  <c r="J260" i="2" s="1"/>
  <c r="I260" i="2"/>
  <c r="P953" i="2"/>
  <c r="H951" i="2"/>
  <c r="J951" i="2" s="1"/>
  <c r="I951" i="2"/>
  <c r="P405" i="2"/>
  <c r="H403" i="2"/>
  <c r="J403" i="2" s="1"/>
  <c r="I403" i="2"/>
  <c r="J2039" i="2"/>
  <c r="M2040" i="2"/>
  <c r="J65" i="2"/>
  <c r="M66" i="2"/>
  <c r="P1917" i="2"/>
  <c r="H1915" i="2"/>
  <c r="J1915" i="2" s="1"/>
  <c r="I1915" i="2"/>
  <c r="J1892" i="2"/>
  <c r="M1893" i="2"/>
  <c r="J905" i="2"/>
  <c r="M906" i="2"/>
  <c r="J107" i="2"/>
  <c r="M108" i="2"/>
  <c r="H1860" i="2"/>
  <c r="I1860" i="2"/>
  <c r="P384" i="2"/>
  <c r="H382" i="2"/>
  <c r="J382" i="2" s="1"/>
  <c r="I382"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90" i="2"/>
  <c r="H88" i="2"/>
  <c r="J88" i="2" s="1"/>
  <c r="I88" i="2"/>
  <c r="P1497" i="2"/>
  <c r="H1495" i="2"/>
  <c r="J1495" i="2" s="1"/>
  <c r="I1495" i="2"/>
  <c r="M696" i="2"/>
  <c r="J695" i="2"/>
  <c r="H2146" i="2"/>
  <c r="J2146" i="2" s="1"/>
  <c r="P2148" i="2"/>
  <c r="I2146" i="2"/>
  <c r="P1413" i="2"/>
  <c r="H1411" i="2"/>
  <c r="J1411" i="2" s="1"/>
  <c r="I1411" i="2"/>
  <c r="J317" i="2"/>
  <c r="M318" i="2"/>
  <c r="J1073" i="2"/>
  <c r="M1074" i="2"/>
  <c r="P1896" i="2"/>
  <c r="H1894" i="2"/>
  <c r="J1894" i="2" s="1"/>
  <c r="I1894" i="2"/>
  <c r="P909" i="2"/>
  <c r="H907" i="2"/>
  <c r="J907" i="2" s="1"/>
  <c r="I907" i="2"/>
  <c r="M1284" i="2"/>
  <c r="J1283" i="2"/>
  <c r="J1955" i="2"/>
  <c r="M1956" i="2"/>
  <c r="Q657" i="2"/>
  <c r="I655" i="2"/>
  <c r="H655" i="2"/>
  <c r="J655" i="2" s="1"/>
  <c r="P762" i="2"/>
  <c r="H760" i="2"/>
  <c r="J760" i="2" s="1"/>
  <c r="I760" i="2"/>
  <c r="M87" i="2"/>
  <c r="J86" i="2"/>
  <c r="P848" i="2"/>
  <c r="H846" i="2"/>
  <c r="J846" i="2" s="1"/>
  <c r="I846" i="2"/>
  <c r="P699" i="2"/>
  <c r="H697" i="2"/>
  <c r="J697" i="2" s="1"/>
  <c r="I697" i="2"/>
  <c r="H180" i="2"/>
  <c r="J180" i="2" s="1"/>
  <c r="AE181" i="2" s="1"/>
  <c r="I180" i="2"/>
  <c r="J1409" i="2"/>
  <c r="M1410" i="2"/>
  <c r="H319" i="2"/>
  <c r="J319" i="2" s="1"/>
  <c r="P321" i="2"/>
  <c r="I319" i="2"/>
  <c r="P1077" i="2"/>
  <c r="H1075" i="2"/>
  <c r="J1075" i="2" s="1"/>
  <c r="I1075" i="2"/>
  <c r="J1703" i="2"/>
  <c r="M1704" i="2"/>
  <c r="P1644" i="2"/>
  <c r="H1642" i="2"/>
  <c r="J1642" i="2" s="1"/>
  <c r="I1642" i="2"/>
  <c r="P869" i="2"/>
  <c r="H867" i="2"/>
  <c r="I867" i="2"/>
  <c r="J275" i="2"/>
  <c r="M276" i="2"/>
  <c r="J380" i="2"/>
  <c r="M381"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H134" i="2"/>
  <c r="J134" i="2" s="1"/>
  <c r="P136" i="2"/>
  <c r="I134" i="2"/>
  <c r="J2081" i="2"/>
  <c r="M2082" i="2"/>
  <c r="J485" i="2"/>
  <c r="M486" i="2"/>
  <c r="P1707" i="2"/>
  <c r="H1705" i="2"/>
  <c r="J1705" i="2" s="1"/>
  <c r="I1705" i="2"/>
  <c r="J1640" i="2"/>
  <c r="M1641" i="2"/>
  <c r="H277" i="2"/>
  <c r="J277" i="2" s="1"/>
  <c r="P279" i="2"/>
  <c r="I277" i="2"/>
  <c r="J1976" i="2"/>
  <c r="M1977" i="2"/>
  <c r="P1245" i="2"/>
  <c r="H1243" i="2"/>
  <c r="J1243" i="2" s="1"/>
  <c r="I1243" i="2"/>
  <c r="H2171" i="2"/>
  <c r="J2171" i="2" s="1"/>
  <c r="P2173" i="2"/>
  <c r="I2171" i="2"/>
  <c r="J1199" i="2"/>
  <c r="M1200" i="2"/>
  <c r="H298" i="2"/>
  <c r="J298" i="2" s="1"/>
  <c r="P300" i="2"/>
  <c r="I298" i="2"/>
  <c r="P1835" i="2"/>
  <c r="H1833" i="2"/>
  <c r="I1833" i="2"/>
  <c r="J191" i="2"/>
  <c r="M192" i="2"/>
  <c r="P2085" i="2"/>
  <c r="H2083" i="2"/>
  <c r="J2083" i="2" s="1"/>
  <c r="I2083" i="2"/>
  <c r="P489" i="2"/>
  <c r="H487" i="2"/>
  <c r="J487" i="2" s="1"/>
  <c r="I487" i="2"/>
  <c r="H151" i="2"/>
  <c r="J151" i="2" s="1"/>
  <c r="P153" i="2"/>
  <c r="I151" i="2"/>
  <c r="H1978" i="2"/>
  <c r="J1978" i="2" s="1"/>
  <c r="P1980" i="2"/>
  <c r="I1978" i="2"/>
  <c r="J338" i="2"/>
  <c r="M339"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M297" i="2"/>
  <c r="J296" i="2"/>
  <c r="P1942" i="2"/>
  <c r="H1940" i="2"/>
  <c r="I1940" i="2"/>
  <c r="H1039" i="2"/>
  <c r="J1039" i="2" s="1"/>
  <c r="P1041" i="2"/>
  <c r="I1039" i="2"/>
  <c r="R932" i="2"/>
  <c r="R934" i="2" s="1"/>
  <c r="R936" i="2" s="1"/>
  <c r="I930" i="2"/>
  <c r="P54" i="2"/>
  <c r="H52" i="2"/>
  <c r="J52" i="2" s="1"/>
  <c r="I52" i="2"/>
  <c r="J1577" i="2"/>
  <c r="M1578" i="2"/>
  <c r="P195" i="2"/>
  <c r="H193" i="2"/>
  <c r="J193" i="2" s="1"/>
  <c r="I193" i="2"/>
  <c r="J1367" i="2"/>
  <c r="M1368" i="2"/>
  <c r="M1998" i="2"/>
  <c r="J1997" i="2"/>
  <c r="H235" i="2"/>
  <c r="J235" i="2" s="1"/>
  <c r="P237" i="2"/>
  <c r="I235" i="2"/>
  <c r="J1619" i="2"/>
  <c r="M1620" i="2"/>
  <c r="M150" i="2"/>
  <c r="J149" i="2"/>
  <c r="Q342" i="2"/>
  <c r="H340" i="2"/>
  <c r="J340" i="2" s="1"/>
  <c r="I340" i="2"/>
  <c r="H789" i="2"/>
  <c r="J789" i="2" s="1"/>
  <c r="I789" i="2"/>
  <c r="P1182" i="2"/>
  <c r="H1180" i="2"/>
  <c r="J1180" i="2" s="1"/>
  <c r="I1180" i="2"/>
  <c r="P1814" i="2"/>
  <c r="H1812" i="2"/>
  <c r="J1812" i="2" s="1"/>
  <c r="I1812" i="2"/>
  <c r="J359" i="2"/>
  <c r="M360" i="2"/>
  <c r="P1581" i="2"/>
  <c r="H1579" i="2"/>
  <c r="J1579" i="2" s="1"/>
  <c r="I1579" i="2"/>
  <c r="J1262" i="2"/>
  <c r="M1263" i="2"/>
  <c r="H1999" i="2"/>
  <c r="J1999" i="2" s="1"/>
  <c r="P2001" i="2"/>
  <c r="I1999" i="2"/>
  <c r="J233" i="2"/>
  <c r="M234" i="2"/>
  <c r="M1053" i="2"/>
  <c r="J1052" i="2"/>
  <c r="J1535" i="2"/>
  <c r="M1536" i="2"/>
  <c r="J44" i="2"/>
  <c r="M45" i="2"/>
  <c r="H1671" i="2"/>
  <c r="J1671" i="2" s="1"/>
  <c r="I1671" i="2"/>
  <c r="T22" i="2"/>
  <c r="U22" i="2"/>
  <c r="V22" i="2"/>
  <c r="W22" i="2"/>
  <c r="X22" i="2"/>
  <c r="Y22" i="2"/>
  <c r="Z22" i="2"/>
  <c r="AA22" i="2"/>
  <c r="AB22" i="2"/>
  <c r="AC22" i="2"/>
  <c r="AD22" i="2"/>
  <c r="AE22" i="2"/>
  <c r="AF22" i="2"/>
  <c r="AG22" i="2"/>
  <c r="AH22" i="2"/>
  <c r="AI22" i="2"/>
  <c r="T24" i="2"/>
  <c r="U24" i="2"/>
  <c r="V24" i="2"/>
  <c r="W24" i="2"/>
  <c r="X24" i="2"/>
  <c r="Y24" i="2"/>
  <c r="Z24" i="2"/>
  <c r="AA24" i="2"/>
  <c r="AB24" i="2"/>
  <c r="AC24" i="2"/>
  <c r="AD24" i="2"/>
  <c r="AE24" i="2"/>
  <c r="AF24" i="2"/>
  <c r="AG24" i="2"/>
  <c r="AH24" i="2"/>
  <c r="AI24" i="2"/>
  <c r="T26" i="2"/>
  <c r="U26" i="2"/>
  <c r="V26" i="2"/>
  <c r="W26" i="2"/>
  <c r="X26" i="2"/>
  <c r="Y26" i="2"/>
  <c r="Z26" i="2"/>
  <c r="AA26" i="2"/>
  <c r="AB26" i="2"/>
  <c r="AC26" i="2"/>
  <c r="AD26" i="2"/>
  <c r="AE26" i="2"/>
  <c r="AF26" i="2"/>
  <c r="AG26" i="2"/>
  <c r="AH26" i="2"/>
  <c r="AI26" i="2"/>
  <c r="T28" i="2"/>
  <c r="U28" i="2"/>
  <c r="V28" i="2"/>
  <c r="W28" i="2"/>
  <c r="X28" i="2"/>
  <c r="Y28" i="2"/>
  <c r="Z28" i="2"/>
  <c r="AA28" i="2"/>
  <c r="AB28" i="2"/>
  <c r="AC28" i="2"/>
  <c r="AD28" i="2"/>
  <c r="AE28" i="2"/>
  <c r="AF28" i="2"/>
  <c r="AG28" i="2"/>
  <c r="AH28" i="2"/>
  <c r="AI28" i="2"/>
  <c r="T30" i="2"/>
  <c r="U30" i="2"/>
  <c r="V30" i="2"/>
  <c r="W30" i="2"/>
  <c r="X30" i="2"/>
  <c r="Y30" i="2"/>
  <c r="Z30" i="2"/>
  <c r="AA30" i="2"/>
  <c r="AB30" i="2"/>
  <c r="AC30" i="2"/>
  <c r="AD30" i="2"/>
  <c r="AE30" i="2"/>
  <c r="AF30" i="2"/>
  <c r="AG30" i="2"/>
  <c r="AH30" i="2"/>
  <c r="AI30" i="2"/>
  <c r="T32" i="2"/>
  <c r="U32" i="2"/>
  <c r="V32" i="2"/>
  <c r="W32" i="2"/>
  <c r="X32" i="2"/>
  <c r="Y32" i="2"/>
  <c r="Z32" i="2"/>
  <c r="AA32" i="2"/>
  <c r="AB32" i="2"/>
  <c r="AC32" i="2"/>
  <c r="AD32" i="2"/>
  <c r="AE32" i="2"/>
  <c r="AF32" i="2"/>
  <c r="AG32" i="2"/>
  <c r="AH32" i="2"/>
  <c r="AI32" i="2"/>
  <c r="M166" i="2" l="1"/>
  <c r="M172" i="2"/>
  <c r="AA181" i="2"/>
  <c r="X181" i="2"/>
  <c r="AF181" i="2"/>
  <c r="S181" i="2"/>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36" i="2"/>
  <c r="M57" i="2"/>
  <c r="M78" i="2"/>
  <c r="M99" i="2"/>
  <c r="M120" i="2"/>
  <c r="M204" i="2"/>
  <c r="M141" i="2"/>
  <c r="M183" i="2"/>
  <c r="M162" i="2"/>
  <c r="M225" i="2"/>
  <c r="M267" i="2"/>
  <c r="M246" i="2"/>
  <c r="M288" i="2"/>
  <c r="M351" i="2"/>
  <c r="M372" i="2"/>
  <c r="M309" i="2"/>
  <c r="M330" i="2"/>
  <c r="M393" i="2"/>
  <c r="M414" i="2"/>
  <c r="M477" i="2"/>
  <c r="M498" i="2"/>
  <c r="M519" i="2"/>
  <c r="M435" i="2"/>
  <c r="M456"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Q344" i="2"/>
  <c r="H342" i="2"/>
  <c r="I342" i="2"/>
  <c r="P197" i="2"/>
  <c r="H195" i="2"/>
  <c r="J195" i="2" s="1"/>
  <c r="I195" i="2"/>
  <c r="P1982" i="2"/>
  <c r="H1980" i="2"/>
  <c r="J1980" i="2" s="1"/>
  <c r="I1980" i="2"/>
  <c r="P2175" i="2"/>
  <c r="H2173" i="2"/>
  <c r="J2173" i="2" s="1"/>
  <c r="I2173" i="2"/>
  <c r="P640" i="2"/>
  <c r="H638" i="2"/>
  <c r="I638" i="2"/>
  <c r="J867" i="2"/>
  <c r="V181" i="2"/>
  <c r="AI181" i="2"/>
  <c r="P764" i="2"/>
  <c r="H762" i="2"/>
  <c r="J762" i="2" s="1"/>
  <c r="I762" i="2"/>
  <c r="H909" i="2"/>
  <c r="J909" i="2" s="1"/>
  <c r="P911" i="2"/>
  <c r="I909" i="2"/>
  <c r="P1415" i="2"/>
  <c r="H1413" i="2"/>
  <c r="I1413" i="2"/>
  <c r="H90" i="2"/>
  <c r="J90" i="2" s="1"/>
  <c r="P92" i="2"/>
  <c r="I90"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426" i="2"/>
  <c r="J1940" i="2"/>
  <c r="H136" i="2"/>
  <c r="J136" i="2" s="1"/>
  <c r="P138" i="2"/>
  <c r="I136" i="2"/>
  <c r="H1455" i="2"/>
  <c r="J1455" i="2" s="1"/>
  <c r="P1457" i="2"/>
  <c r="I1455" i="2"/>
  <c r="P871" i="2"/>
  <c r="H869" i="2"/>
  <c r="J869" i="2" s="1"/>
  <c r="I869" i="2"/>
  <c r="U181" i="2"/>
  <c r="W181" i="2"/>
  <c r="P1310" i="2"/>
  <c r="H1308" i="2"/>
  <c r="I1308" i="2"/>
  <c r="J1224" i="2"/>
  <c r="H1688" i="2"/>
  <c r="J1688" i="2" s="1"/>
  <c r="P1690" i="2"/>
  <c r="I1688" i="2"/>
  <c r="P430" i="2"/>
  <c r="H428" i="2"/>
  <c r="J428" i="2" s="1"/>
  <c r="I428" i="2"/>
  <c r="H1144" i="2"/>
  <c r="P1146" i="2"/>
  <c r="I1144" i="2"/>
  <c r="P239" i="2"/>
  <c r="H237" i="2"/>
  <c r="J237" i="2" s="1"/>
  <c r="I237" i="2"/>
  <c r="H1942" i="2"/>
  <c r="J1942" i="2" s="1"/>
  <c r="I1942" i="2"/>
  <c r="P1944" i="2"/>
  <c r="P1331" i="2"/>
  <c r="H1329" i="2"/>
  <c r="J1329" i="2" s="1"/>
  <c r="I1329" i="2"/>
  <c r="P1289" i="2"/>
  <c r="H1287" i="2"/>
  <c r="J1287" i="2" s="1"/>
  <c r="I1287" i="2"/>
  <c r="AB181" i="2"/>
  <c r="H2148" i="2"/>
  <c r="J2148" i="2" s="1"/>
  <c r="P2150" i="2"/>
  <c r="I2148" i="2"/>
  <c r="P808" i="2"/>
  <c r="H806" i="2"/>
  <c r="J806" i="2" s="1"/>
  <c r="I806" i="2"/>
  <c r="H111" i="2"/>
  <c r="J111" i="2" s="1"/>
  <c r="P113" i="2"/>
  <c r="I111" i="2"/>
  <c r="M1663" i="2"/>
  <c r="H216" i="2"/>
  <c r="P218" i="2"/>
  <c r="I216" i="2"/>
  <c r="P155" i="2"/>
  <c r="H153" i="2"/>
  <c r="I15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AH181" i="2"/>
  <c r="I932" i="2"/>
  <c r="H1119" i="2"/>
  <c r="J1119" i="2" s="1"/>
  <c r="P1121" i="2"/>
  <c r="I1119" i="2"/>
  <c r="P1753" i="2"/>
  <c r="H1751" i="2"/>
  <c r="I1751" i="2"/>
  <c r="P1058" i="2"/>
  <c r="H1056" i="2"/>
  <c r="I1056" i="2"/>
  <c r="P365" i="2"/>
  <c r="H363" i="2"/>
  <c r="I363" i="2"/>
  <c r="P2003" i="2"/>
  <c r="H2001" i="2"/>
  <c r="J2001" i="2" s="1"/>
  <c r="I2001" i="2"/>
  <c r="P1709" i="2"/>
  <c r="H1707" i="2"/>
  <c r="J1707" i="2" s="1"/>
  <c r="I1707" i="2"/>
  <c r="P181" i="2"/>
  <c r="T181" i="2"/>
  <c r="H932" i="2"/>
  <c r="H1770" i="2"/>
  <c r="J1770" i="2" s="1"/>
  <c r="P1772" i="2"/>
  <c r="I1770" i="2"/>
  <c r="P1730" i="2"/>
  <c r="H1728" i="2"/>
  <c r="I1728" i="2"/>
  <c r="P2028" i="2"/>
  <c r="H2026" i="2"/>
  <c r="J2026" i="2" s="1"/>
  <c r="I2026" i="2"/>
  <c r="P1816" i="2"/>
  <c r="H1814" i="2"/>
  <c r="J1814" i="2" s="1"/>
  <c r="I1814" i="2"/>
  <c r="P1184" i="2"/>
  <c r="H1182" i="2"/>
  <c r="J1182" i="2" s="1"/>
  <c r="I1182" i="2"/>
  <c r="H54" i="2"/>
  <c r="I54" i="2"/>
  <c r="P302" i="2"/>
  <c r="H300" i="2"/>
  <c r="I300" i="2"/>
  <c r="H1394" i="2"/>
  <c r="P1396" i="2"/>
  <c r="I1394" i="2"/>
  <c r="AD181" i="2"/>
  <c r="AG181" i="2"/>
  <c r="P701" i="2"/>
  <c r="H699" i="2"/>
  <c r="J699" i="2" s="1"/>
  <c r="I699" i="2"/>
  <c r="P1604" i="2"/>
  <c r="H1602" i="2"/>
  <c r="J1602" i="2" s="1"/>
  <c r="I1602" i="2"/>
  <c r="P386" i="2"/>
  <c r="H384" i="2"/>
  <c r="I384" i="2"/>
  <c r="H405" i="2"/>
  <c r="P407" i="2"/>
  <c r="I405" i="2"/>
  <c r="H934" i="2"/>
  <c r="J934" i="2" s="1"/>
  <c r="P936" i="2"/>
  <c r="I934" i="2"/>
  <c r="P1562" i="2"/>
  <c r="H1560" i="2"/>
  <c r="I1560" i="2"/>
  <c r="H888" i="2"/>
  <c r="P890" i="2"/>
  <c r="I888" i="2"/>
  <c r="P449" i="2"/>
  <c r="H447" i="2"/>
  <c r="I447" i="2"/>
  <c r="P680" i="2"/>
  <c r="H678" i="2"/>
  <c r="I678" i="2"/>
  <c r="P491" i="2"/>
  <c r="H489" i="2"/>
  <c r="J489" i="2" s="1"/>
  <c r="I489" i="2"/>
  <c r="P1478" i="2"/>
  <c r="H1476" i="2"/>
  <c r="J1476" i="2" s="1"/>
  <c r="I1476" i="2"/>
  <c r="AC181" i="2"/>
  <c r="R181"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H279" i="2"/>
  <c r="J279" i="2" s="1"/>
  <c r="P281" i="2"/>
  <c r="I279" i="2"/>
  <c r="P1961" i="2"/>
  <c r="H1959" i="2"/>
  <c r="J1959" i="2" s="1"/>
  <c r="I1959" i="2"/>
  <c r="Z181" i="2"/>
  <c r="Q181" i="2"/>
  <c r="P323" i="2"/>
  <c r="H321" i="2"/>
  <c r="J321" i="2" s="1"/>
  <c r="I321" i="2"/>
  <c r="P850" i="2"/>
  <c r="H848" i="2"/>
  <c r="J848" i="2" s="1"/>
  <c r="I848" i="2"/>
  <c r="P1499" i="2"/>
  <c r="H1497" i="2"/>
  <c r="J1497" i="2" s="1"/>
  <c r="I1497" i="2"/>
  <c r="P1270" i="2"/>
  <c r="H1268" i="2"/>
  <c r="I1268" i="2"/>
  <c r="P556" i="2"/>
  <c r="H554" i="2"/>
  <c r="J554" i="2" s="1"/>
  <c r="I554" i="2"/>
  <c r="P955" i="2"/>
  <c r="H953" i="2"/>
  <c r="J953" i="2" s="1"/>
  <c r="I953" i="2"/>
  <c r="H262" i="2"/>
  <c r="J262" i="2" s="1"/>
  <c r="P264" i="2"/>
  <c r="I262" i="2"/>
  <c r="P71" i="2"/>
  <c r="H69" i="2"/>
  <c r="J69" i="2" s="1"/>
  <c r="I69" i="2"/>
  <c r="P2045" i="2"/>
  <c r="H2043" i="2"/>
  <c r="I2043" i="2"/>
  <c r="H468" i="2"/>
  <c r="J468" i="2" s="1"/>
  <c r="P470" i="2"/>
  <c r="I468"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Y181" i="2"/>
  <c r="M781" i="2"/>
  <c r="P577" i="2"/>
  <c r="H575" i="2"/>
  <c r="I575" i="2"/>
  <c r="H1875" i="2"/>
  <c r="J1875" i="2" s="1"/>
  <c r="P1877" i="2"/>
  <c r="I1875" i="2"/>
  <c r="Q1352" i="2"/>
  <c r="I1350" i="2"/>
  <c r="H1350" i="2"/>
  <c r="B15" i="2"/>
  <c r="AE601" i="2" l="1"/>
  <c r="AA601" i="2"/>
  <c r="T601" i="2"/>
  <c r="AD601" i="2"/>
  <c r="Z601" i="2"/>
  <c r="U601" i="2"/>
  <c r="AC601" i="2"/>
  <c r="AH601" i="2"/>
  <c r="Y601" i="2"/>
  <c r="AB601" i="2"/>
  <c r="AG601" i="2"/>
  <c r="AF601" i="2"/>
  <c r="V601" i="2"/>
  <c r="AA1042" i="2"/>
  <c r="J995" i="2"/>
  <c r="P451" i="2"/>
  <c r="H449" i="2"/>
  <c r="J449" i="2" s="1"/>
  <c r="I449" i="2"/>
  <c r="J405" i="2"/>
  <c r="P304" i="2"/>
  <c r="H302" i="2"/>
  <c r="J302" i="2" s="1"/>
  <c r="I302" i="2"/>
  <c r="J54" i="2"/>
  <c r="M46"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J384" i="2"/>
  <c r="J153" i="2"/>
  <c r="H430" i="2"/>
  <c r="P432" i="2"/>
  <c r="I430" i="2"/>
  <c r="H92" i="2"/>
  <c r="J92" i="2" s="1"/>
  <c r="P94" i="2"/>
  <c r="I92" i="2"/>
  <c r="H556" i="2"/>
  <c r="J556" i="2" s="1"/>
  <c r="P558" i="2"/>
  <c r="I556" i="2"/>
  <c r="P1921" i="2"/>
  <c r="H1919" i="2"/>
  <c r="J1919" i="2" s="1"/>
  <c r="I1919" i="2"/>
  <c r="H1205" i="2"/>
  <c r="J1205" i="2" s="1"/>
  <c r="P1207" i="2"/>
  <c r="I1205" i="2"/>
  <c r="H491" i="2"/>
  <c r="J491" i="2" s="1"/>
  <c r="P493" i="2"/>
  <c r="I491" i="2"/>
  <c r="J888" i="2"/>
  <c r="P388" i="2"/>
  <c r="H386" i="2"/>
  <c r="J386" i="2" s="1"/>
  <c r="I386" i="2"/>
  <c r="P1186" i="2"/>
  <c r="H1184" i="2"/>
  <c r="J1184" i="2" s="1"/>
  <c r="I1184" i="2"/>
  <c r="J1728" i="2"/>
  <c r="P1774" i="2"/>
  <c r="H1772" i="2"/>
  <c r="J1772" i="2" s="1"/>
  <c r="I1772" i="2"/>
  <c r="J1751" i="2"/>
  <c r="P157" i="2"/>
  <c r="H155" i="2"/>
  <c r="J155" i="2" s="1"/>
  <c r="I155" i="2"/>
  <c r="H1331" i="2"/>
  <c r="J1331" i="2" s="1"/>
  <c r="P1333" i="2"/>
  <c r="I1331" i="2"/>
  <c r="H138" i="2"/>
  <c r="I138" i="2"/>
  <c r="P1438" i="2"/>
  <c r="H1436" i="2"/>
  <c r="I1436" i="2"/>
  <c r="J342" i="2"/>
  <c r="H512" i="2"/>
  <c r="P514" i="2"/>
  <c r="I512" i="2"/>
  <c r="J1350" i="2"/>
  <c r="J531" i="2"/>
  <c r="P325" i="2"/>
  <c r="H323" i="2"/>
  <c r="J323" i="2" s="1"/>
  <c r="I323"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Q346" i="2"/>
  <c r="I344" i="2"/>
  <c r="H344" i="2"/>
  <c r="J344" i="2" s="1"/>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H281" i="2"/>
  <c r="P283" i="2"/>
  <c r="I28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H264" i="2"/>
  <c r="J264" i="2" s="1"/>
  <c r="AD265" i="2" s="1"/>
  <c r="I264" i="2"/>
  <c r="J741" i="2"/>
  <c r="J827" i="2"/>
  <c r="H1079" i="2"/>
  <c r="J1079" i="2" s="1"/>
  <c r="P1081" i="2"/>
  <c r="I1079" i="2"/>
  <c r="J932" i="2"/>
  <c r="J363" i="2"/>
  <c r="J1644" i="2"/>
  <c r="T1042" i="2"/>
  <c r="M586" i="2"/>
  <c r="P1230" i="2"/>
  <c r="H1228" i="2"/>
  <c r="I1228" i="2"/>
  <c r="J638" i="2"/>
  <c r="H197" i="2"/>
  <c r="J197" i="2" s="1"/>
  <c r="P199" i="2"/>
  <c r="I197" i="2"/>
  <c r="AC1042" i="2"/>
  <c r="P1165" i="2"/>
  <c r="H1163" i="2"/>
  <c r="J1163" i="2" s="1"/>
  <c r="I1163" i="2"/>
  <c r="P1879" i="2"/>
  <c r="H1877" i="2"/>
  <c r="J1877" i="2" s="1"/>
  <c r="I1877" i="2"/>
  <c r="J575" i="2"/>
  <c r="H829" i="2"/>
  <c r="J829" i="2" s="1"/>
  <c r="P831" i="2"/>
  <c r="I829" i="2"/>
  <c r="H936" i="2"/>
  <c r="J936" i="2" s="1"/>
  <c r="I936" i="2"/>
  <c r="H365" i="2"/>
  <c r="J365" i="2" s="1"/>
  <c r="P367" i="2"/>
  <c r="I365"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H71" i="2"/>
  <c r="J71" i="2" s="1"/>
  <c r="P73" i="2"/>
  <c r="I71" i="2"/>
  <c r="J1623" i="2"/>
  <c r="H470" i="2"/>
  <c r="J470" i="2" s="1"/>
  <c r="P472" i="2"/>
  <c r="I470" i="2"/>
  <c r="P1501" i="2"/>
  <c r="H1499" i="2"/>
  <c r="J1499" i="2" s="1"/>
  <c r="I1499" i="2"/>
  <c r="P1480" i="2"/>
  <c r="H1478" i="2"/>
  <c r="J1478" i="2" s="1"/>
  <c r="I1478" i="2"/>
  <c r="AD1042" i="2"/>
  <c r="H1709" i="2"/>
  <c r="J1709" i="2" s="1"/>
  <c r="P1711" i="2"/>
  <c r="I1709" i="2"/>
  <c r="P241" i="2"/>
  <c r="H239" i="2"/>
  <c r="I23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H218" i="2"/>
  <c r="J218" i="2" s="1"/>
  <c r="I218" i="2"/>
  <c r="P220" i="2"/>
  <c r="P115" i="2"/>
  <c r="H113" i="2"/>
  <c r="I113"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J447" i="2"/>
  <c r="H407" i="2"/>
  <c r="J407" i="2" s="1"/>
  <c r="P409" i="2"/>
  <c r="I407" i="2"/>
  <c r="J1394" i="2"/>
  <c r="J300" i="2"/>
  <c r="V1042" i="2"/>
  <c r="J657" i="2"/>
  <c r="J216" i="2"/>
  <c r="J1539" i="2"/>
  <c r="P726" i="2"/>
  <c r="H724" i="2"/>
  <c r="J724" i="2" s="1"/>
  <c r="I724" i="2"/>
  <c r="H1524" i="2"/>
  <c r="J1524" i="2" s="1"/>
  <c r="I1524" i="2"/>
  <c r="H974" i="2"/>
  <c r="I974" i="2"/>
  <c r="P976" i="2"/>
  <c r="E2" i="2"/>
  <c r="V19" i="2"/>
  <c r="W19" i="2"/>
  <c r="X19" i="2"/>
  <c r="Y19" i="2"/>
  <c r="Z19" i="2"/>
  <c r="AA19" i="2"/>
  <c r="AB19" i="2"/>
  <c r="AC19" i="2"/>
  <c r="AD19" i="2"/>
  <c r="AE19" i="2"/>
  <c r="AF19" i="2"/>
  <c r="AG19" i="2"/>
  <c r="AH19" i="2"/>
  <c r="AI19" i="2"/>
  <c r="Q19" i="2"/>
  <c r="R19" i="2"/>
  <c r="S19" i="2"/>
  <c r="S21" i="2" s="1"/>
  <c r="T19" i="2"/>
  <c r="U19" i="2"/>
  <c r="C15" i="2"/>
  <c r="R21" i="2" l="1"/>
  <c r="E19" i="2"/>
  <c r="R2029" i="2"/>
  <c r="M1936" i="2"/>
  <c r="AF2029" i="2"/>
  <c r="V2029" i="2"/>
  <c r="M2020" i="2"/>
  <c r="W2029" i="2"/>
  <c r="AD2029" i="2"/>
  <c r="AG2029" i="2"/>
  <c r="S2029" i="2"/>
  <c r="AH2029" i="2"/>
  <c r="Q2029" i="2"/>
  <c r="T2029" i="2"/>
  <c r="U2029" i="2"/>
  <c r="AC2029" i="2"/>
  <c r="AE2029" i="2"/>
  <c r="M2014" i="2"/>
  <c r="Q1945" i="2"/>
  <c r="U265" i="2"/>
  <c r="Q265" i="2"/>
  <c r="Z265" i="2"/>
  <c r="T265" i="2"/>
  <c r="Y265" i="2"/>
  <c r="V265" i="2"/>
  <c r="W265" i="2"/>
  <c r="AI1945" i="2"/>
  <c r="AC265" i="2"/>
  <c r="P495" i="2"/>
  <c r="H493" i="2"/>
  <c r="J493" i="2" s="1"/>
  <c r="I493" i="2"/>
  <c r="H2110" i="2"/>
  <c r="J2110" i="2" s="1"/>
  <c r="P2112" i="2"/>
  <c r="I2110" i="2"/>
  <c r="J1289" i="2"/>
  <c r="P1629" i="2"/>
  <c r="H1627" i="2"/>
  <c r="J1627" i="2" s="1"/>
  <c r="I1627" i="2"/>
  <c r="J239" i="2"/>
  <c r="H1480" i="2"/>
  <c r="J1480" i="2" s="1"/>
  <c r="P1482" i="2"/>
  <c r="I1480" i="2"/>
  <c r="P474" i="2"/>
  <c r="H472" i="2"/>
  <c r="I472" i="2"/>
  <c r="J1228" i="2"/>
  <c r="AA265" i="2"/>
  <c r="Q1356" i="2"/>
  <c r="I1354" i="2"/>
  <c r="H1354" i="2"/>
  <c r="J1354" i="2" s="1"/>
  <c r="P705" i="2"/>
  <c r="H703" i="2"/>
  <c r="I703" i="2"/>
  <c r="H157" i="2"/>
  <c r="J157" i="2" s="1"/>
  <c r="P159" i="2"/>
  <c r="I157"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H241" i="2"/>
  <c r="J241" i="2" s="1"/>
  <c r="P243" i="2"/>
  <c r="I241" i="2"/>
  <c r="P369" i="2"/>
  <c r="H367" i="2"/>
  <c r="I367" i="2"/>
  <c r="H1230" i="2"/>
  <c r="J1230" i="2" s="1"/>
  <c r="I1230" i="2"/>
  <c r="AB265" i="2"/>
  <c r="J808" i="2"/>
  <c r="P265" i="2"/>
  <c r="P768" i="2"/>
  <c r="H766" i="2"/>
  <c r="J766" i="2" s="1"/>
  <c r="I766" i="2"/>
  <c r="AB1945" i="2"/>
  <c r="W1945" i="2"/>
  <c r="H726" i="2"/>
  <c r="J726" i="2" s="1"/>
  <c r="AG727" i="2" s="1"/>
  <c r="I726" i="2"/>
  <c r="H409" i="2"/>
  <c r="J409" i="2" s="1"/>
  <c r="P411" i="2"/>
  <c r="I409" i="2"/>
  <c r="P1377" i="2"/>
  <c r="H1375" i="2"/>
  <c r="J1375" i="2" s="1"/>
  <c r="I1375" i="2"/>
  <c r="H1818" i="2"/>
  <c r="J1818" i="2" s="1"/>
  <c r="I1818" i="2"/>
  <c r="AG265" i="2"/>
  <c r="H1272" i="2"/>
  <c r="J1272" i="2" s="1"/>
  <c r="Q1273" i="2" s="1"/>
  <c r="I1272" i="2"/>
  <c r="H810" i="2"/>
  <c r="J810" i="2" s="1"/>
  <c r="I810" i="2"/>
  <c r="Q348" i="2"/>
  <c r="H346" i="2"/>
  <c r="J346" i="2" s="1"/>
  <c r="I346" i="2"/>
  <c r="P516" i="2"/>
  <c r="H514" i="2"/>
  <c r="J514" i="2" s="1"/>
  <c r="I514" i="2"/>
  <c r="P1335" i="2"/>
  <c r="H1333" i="2"/>
  <c r="I1333" i="2"/>
  <c r="H558" i="2"/>
  <c r="I558" i="2"/>
  <c r="AI265" i="2"/>
  <c r="R265" i="2"/>
  <c r="M1516" i="2"/>
  <c r="U1945" i="2"/>
  <c r="AD1945" i="2"/>
  <c r="H451" i="2"/>
  <c r="P453" i="2"/>
  <c r="I451" i="2"/>
  <c r="H642" i="2"/>
  <c r="I642" i="2"/>
  <c r="J1816" i="2"/>
  <c r="H1755" i="2"/>
  <c r="J1755" i="2" s="1"/>
  <c r="AF1756" i="2" s="1"/>
  <c r="I1755" i="2"/>
  <c r="J512" i="2"/>
  <c r="P1209" i="2"/>
  <c r="H1207" i="2"/>
  <c r="I1207" i="2"/>
  <c r="AF265"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S265" i="2"/>
  <c r="M250" i="2"/>
  <c r="H1018" i="2"/>
  <c r="J1018" i="2" s="1"/>
  <c r="P1020" i="2"/>
  <c r="I1018" i="2"/>
  <c r="P1314" i="2"/>
  <c r="H1312" i="2"/>
  <c r="J1312" i="2" s="1"/>
  <c r="I1312" i="2"/>
  <c r="H873" i="2"/>
  <c r="J873" i="2" s="1"/>
  <c r="Q874" i="2" s="1"/>
  <c r="I873" i="2"/>
  <c r="J1982" i="2"/>
  <c r="AH265" i="2"/>
  <c r="P1587" i="2"/>
  <c r="H1585" i="2"/>
  <c r="J1585" i="2" s="1"/>
  <c r="I1585" i="2"/>
  <c r="J1436" i="2"/>
  <c r="P1776" i="2"/>
  <c r="H1774" i="2"/>
  <c r="I1774" i="2"/>
  <c r="P390" i="2"/>
  <c r="H388" i="2"/>
  <c r="J388" i="2" s="1"/>
  <c r="I388" i="2"/>
  <c r="H2131" i="2"/>
  <c r="P2133" i="2"/>
  <c r="I2131" i="2"/>
  <c r="H1249" i="2"/>
  <c r="J1249" i="2" s="1"/>
  <c r="P1251" i="2"/>
  <c r="I1249" i="2"/>
  <c r="AF1945" i="2"/>
  <c r="R1945" i="2"/>
  <c r="X265" i="2"/>
  <c r="J974" i="2"/>
  <c r="P75" i="2"/>
  <c r="H73" i="2"/>
  <c r="J73" i="2" s="1"/>
  <c r="I73" i="2"/>
  <c r="H2089" i="2"/>
  <c r="J2089" i="2" s="1"/>
  <c r="P2091" i="2"/>
  <c r="I2089" i="2"/>
  <c r="H1984" i="2"/>
  <c r="J1984" i="2" s="1"/>
  <c r="P1986" i="2"/>
  <c r="I1984" i="2"/>
  <c r="H2152" i="2"/>
  <c r="J2152" i="2" s="1"/>
  <c r="P2154" i="2"/>
  <c r="I2152" i="2"/>
  <c r="P1440" i="2"/>
  <c r="H1438" i="2"/>
  <c r="J1438" i="2" s="1"/>
  <c r="I1438" i="2"/>
  <c r="M256" i="2"/>
  <c r="J1247" i="2"/>
  <c r="H2005" i="2"/>
  <c r="P2007" i="2"/>
  <c r="I2005" i="2"/>
  <c r="AA1945" i="2"/>
  <c r="V1945" i="2"/>
  <c r="P55" i="2"/>
  <c r="V55" i="2"/>
  <c r="AB55" i="2"/>
  <c r="AH55" i="2"/>
  <c r="Q55" i="2"/>
  <c r="M40" i="2"/>
  <c r="AC55" i="2"/>
  <c r="R55" i="2"/>
  <c r="AD55" i="2"/>
  <c r="W55" i="2"/>
  <c r="S55" i="2"/>
  <c r="AI55" i="2"/>
  <c r="AE55" i="2"/>
  <c r="X55" i="2"/>
  <c r="T55" i="2"/>
  <c r="Y55" i="2"/>
  <c r="AF55" i="2"/>
  <c r="Z55" i="2"/>
  <c r="U55" i="2"/>
  <c r="AA55" i="2"/>
  <c r="AG55" i="2"/>
  <c r="P747" i="2"/>
  <c r="H745" i="2"/>
  <c r="I745" i="2"/>
  <c r="H976" i="2"/>
  <c r="J976" i="2" s="1"/>
  <c r="P978" i="2"/>
  <c r="I976" i="2"/>
  <c r="J1457" i="2"/>
  <c r="J113" i="2"/>
  <c r="J911" i="2"/>
  <c r="J2150" i="2"/>
  <c r="H432" i="2"/>
  <c r="J432" i="2" s="1"/>
  <c r="I432" i="2"/>
  <c r="T1945" i="2"/>
  <c r="AC1945" i="2"/>
  <c r="P1188" i="2"/>
  <c r="H1186" i="2"/>
  <c r="J1186" i="2" s="1"/>
  <c r="I1186" i="2"/>
  <c r="J2175" i="2"/>
  <c r="M2167" i="2"/>
  <c r="H957" i="2"/>
  <c r="I957" i="2"/>
  <c r="P1461" i="2"/>
  <c r="H1459" i="2"/>
  <c r="J1459" i="2" s="1"/>
  <c r="I1459" i="2"/>
  <c r="H115" i="2"/>
  <c r="J115" i="2" s="1"/>
  <c r="P117" i="2"/>
  <c r="I115" i="2"/>
  <c r="M1138" i="2"/>
  <c r="P1713" i="2"/>
  <c r="H1711" i="2"/>
  <c r="I1711" i="2"/>
  <c r="P915" i="2"/>
  <c r="H913" i="2"/>
  <c r="J913" i="2" s="1"/>
  <c r="I913" i="2"/>
  <c r="P1650" i="2"/>
  <c r="H1648" i="2"/>
  <c r="J1648" i="2" s="1"/>
  <c r="I1648" i="2"/>
  <c r="H831" i="2"/>
  <c r="J831" i="2" s="1"/>
  <c r="AC832" i="2" s="1"/>
  <c r="I831" i="2"/>
  <c r="P201" i="2"/>
  <c r="H199" i="2"/>
  <c r="J199" i="2" s="1"/>
  <c r="I199" i="2"/>
  <c r="M928" i="2"/>
  <c r="P1083" i="2"/>
  <c r="H1081" i="2"/>
  <c r="J1081" i="2" s="1"/>
  <c r="I1081" i="2"/>
  <c r="P1419" i="2"/>
  <c r="H1417" i="2"/>
  <c r="J1417" i="2" s="1"/>
  <c r="I1417" i="2"/>
  <c r="P1125" i="2"/>
  <c r="H1123" i="2"/>
  <c r="J1123" i="2" s="1"/>
  <c r="I1123" i="2"/>
  <c r="P1608" i="2"/>
  <c r="H1606" i="2"/>
  <c r="J1606" i="2" s="1"/>
  <c r="I1606" i="2"/>
  <c r="H283" i="2"/>
  <c r="J283" i="2" s="1"/>
  <c r="P285" i="2"/>
  <c r="I283" i="2"/>
  <c r="H1839" i="2"/>
  <c r="I1839" i="2"/>
  <c r="J138" i="2"/>
  <c r="M130" i="2"/>
  <c r="AE265" i="2"/>
  <c r="J430" i="2"/>
  <c r="Z1945" i="2"/>
  <c r="M1930" i="2"/>
  <c r="P222" i="2"/>
  <c r="H220" i="2"/>
  <c r="I22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J281" i="2"/>
  <c r="H682" i="2"/>
  <c r="J682" i="2" s="1"/>
  <c r="P684" i="2"/>
  <c r="I682" i="2"/>
  <c r="H325" i="2"/>
  <c r="P327" i="2"/>
  <c r="I325" i="2"/>
  <c r="Y1945" i="2"/>
  <c r="H304" i="2"/>
  <c r="P306" i="2"/>
  <c r="I304"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P96" i="2"/>
  <c r="H94" i="2"/>
  <c r="J94" i="2" s="1"/>
  <c r="I94"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U23" i="2" s="1"/>
  <c r="U25" i="2" s="1"/>
  <c r="U27" i="2" s="1"/>
  <c r="U29" i="2" s="1"/>
  <c r="U31" i="2" s="1"/>
  <c r="U33" i="2" s="1"/>
  <c r="T21" i="2"/>
  <c r="T23" i="2" s="1"/>
  <c r="T25" i="2" s="1"/>
  <c r="T27" i="2" s="1"/>
  <c r="T29" i="2" s="1"/>
  <c r="T31" i="2" s="1"/>
  <c r="T33" i="2" s="1"/>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W580" i="2" l="1"/>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J304" i="2"/>
  <c r="J472" i="2"/>
  <c r="H327" i="2"/>
  <c r="J327" i="2" s="1"/>
  <c r="I327" i="2"/>
  <c r="Y1798" i="2"/>
  <c r="H2091" i="2"/>
  <c r="I2091" i="2"/>
  <c r="J1774" i="2"/>
  <c r="H1209" i="2"/>
  <c r="J1209" i="2" s="1"/>
  <c r="I1209" i="2"/>
  <c r="AA727" i="2"/>
  <c r="J558" i="2"/>
  <c r="M550" i="2"/>
  <c r="AH1273" i="2"/>
  <c r="T874" i="2"/>
  <c r="H369" i="2"/>
  <c r="J369" i="2" s="1"/>
  <c r="I369" i="2"/>
  <c r="H1062" i="2"/>
  <c r="J1062" i="2" s="1"/>
  <c r="W1063" i="2" s="1"/>
  <c r="I1062" i="2"/>
  <c r="X874" i="2"/>
  <c r="H474" i="2"/>
  <c r="J474" i="2" s="1"/>
  <c r="I474" i="2"/>
  <c r="J325" i="2"/>
  <c r="H1083" i="2"/>
  <c r="I1083" i="2"/>
  <c r="H915" i="2"/>
  <c r="I915" i="2"/>
  <c r="H1461" i="2"/>
  <c r="J1461" i="2" s="1"/>
  <c r="AE1462" i="2" s="1"/>
  <c r="I1461" i="2"/>
  <c r="H2154" i="2"/>
  <c r="I2154" i="2"/>
  <c r="P1798" i="2"/>
  <c r="H1776" i="2"/>
  <c r="J1776" i="2" s="1"/>
  <c r="I1776" i="2"/>
  <c r="H348" i="2"/>
  <c r="I348"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H96" i="2"/>
  <c r="J96" i="2" s="1"/>
  <c r="AH97" i="2" s="1"/>
  <c r="I96" i="2"/>
  <c r="H1881" i="2"/>
  <c r="J1881" i="2" s="1"/>
  <c r="R1882" i="2" s="1"/>
  <c r="I1881" i="2"/>
  <c r="H1608" i="2"/>
  <c r="I1608" i="2"/>
  <c r="M1783" i="2"/>
  <c r="AG1798" i="2"/>
  <c r="J2131" i="2"/>
  <c r="H1335" i="2"/>
  <c r="J1335" i="2" s="1"/>
  <c r="I1335" i="2"/>
  <c r="M712" i="2"/>
  <c r="H2049" i="2"/>
  <c r="I2049" i="2"/>
  <c r="Y874" i="2"/>
  <c r="J1207" i="2"/>
  <c r="H1545" i="2"/>
  <c r="J1545" i="2" s="1"/>
  <c r="I1545" i="2"/>
  <c r="M1684" i="2"/>
  <c r="AE139" i="2"/>
  <c r="Y139" i="2"/>
  <c r="AH139" i="2"/>
  <c r="T139" i="2"/>
  <c r="AB139" i="2"/>
  <c r="AF139" i="2"/>
  <c r="AC139" i="2"/>
  <c r="AD139" i="2"/>
  <c r="Q139" i="2"/>
  <c r="X139" i="2"/>
  <c r="P139" i="2"/>
  <c r="AA139" i="2"/>
  <c r="V139" i="2"/>
  <c r="Z139" i="2"/>
  <c r="M124" i="2"/>
  <c r="U139" i="2"/>
  <c r="R139" i="2"/>
  <c r="AG139" i="2"/>
  <c r="W139" i="2"/>
  <c r="AI139" i="2"/>
  <c r="S139"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T433" i="2"/>
  <c r="AG433" i="2"/>
  <c r="S433" i="2"/>
  <c r="Y433" i="2"/>
  <c r="AE433" i="2"/>
  <c r="U433" i="2"/>
  <c r="AF433" i="2"/>
  <c r="AA433" i="2"/>
  <c r="Q433" i="2"/>
  <c r="AH433" i="2"/>
  <c r="AD433" i="2"/>
  <c r="R433" i="2"/>
  <c r="AC433" i="2"/>
  <c r="P433" i="2"/>
  <c r="W433" i="2"/>
  <c r="V433" i="2"/>
  <c r="AI433" i="2"/>
  <c r="Z433" i="2"/>
  <c r="AB433" i="2"/>
  <c r="M418" i="2"/>
  <c r="X433"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243" i="2"/>
  <c r="J243" i="2" s="1"/>
  <c r="Z244" i="2" s="1"/>
  <c r="I243" i="2"/>
  <c r="H1293" i="2"/>
  <c r="J1293" i="2" s="1"/>
  <c r="Q1294" i="2" s="1"/>
  <c r="I1293" i="2"/>
  <c r="J1900" i="2"/>
  <c r="H159" i="2"/>
  <c r="I159"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J220" i="2"/>
  <c r="H1125" i="2"/>
  <c r="I1125" i="2"/>
  <c r="H201" i="2"/>
  <c r="J201" i="2" s="1"/>
  <c r="AF202" i="2" s="1"/>
  <c r="I201" i="2"/>
  <c r="J957" i="2"/>
  <c r="M949" i="2"/>
  <c r="Q1798" i="2"/>
  <c r="W1798" i="2"/>
  <c r="M1789" i="2"/>
  <c r="M1810" i="2"/>
  <c r="H453" i="2"/>
  <c r="J453" i="2" s="1"/>
  <c r="I453"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J367" i="2"/>
  <c r="H1566" i="2"/>
  <c r="J1566" i="2" s="1"/>
  <c r="S1567" i="2" s="1"/>
  <c r="I1566" i="2"/>
  <c r="T1000" i="2"/>
  <c r="J661" i="2"/>
  <c r="H1734" i="2"/>
  <c r="J1734" i="2" s="1"/>
  <c r="AH1735" i="2" s="1"/>
  <c r="I1734" i="2"/>
  <c r="J852" i="2"/>
  <c r="M844" i="2"/>
  <c r="J1921" i="2"/>
  <c r="H222" i="2"/>
  <c r="J222" i="2" s="1"/>
  <c r="I222"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J451"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H117" i="2"/>
  <c r="I117" i="2"/>
  <c r="J745" i="2"/>
  <c r="AB1798" i="2"/>
  <c r="S1798" i="2"/>
  <c r="H1251" i="2"/>
  <c r="I1251" i="2"/>
  <c r="AD1273" i="2"/>
  <c r="T1273" i="2"/>
  <c r="H411" i="2"/>
  <c r="I411" i="2"/>
  <c r="M991" i="2"/>
  <c r="H306" i="2"/>
  <c r="J306" i="2" s="1"/>
  <c r="I306" i="2"/>
  <c r="M424" i="2"/>
  <c r="H285" i="2"/>
  <c r="J285" i="2" s="1"/>
  <c r="X286" i="2" s="1"/>
  <c r="I285" i="2"/>
  <c r="H1650" i="2"/>
  <c r="I1650" i="2"/>
  <c r="H747" i="2"/>
  <c r="J747" i="2" s="1"/>
  <c r="I747" i="2"/>
  <c r="H1440" i="2"/>
  <c r="I1440" i="2"/>
  <c r="Z1798" i="2"/>
  <c r="H75" i="2"/>
  <c r="I75" i="2"/>
  <c r="H390" i="2"/>
  <c r="I390" i="2"/>
  <c r="M859" i="2"/>
  <c r="AF874" i="2"/>
  <c r="H537" i="2"/>
  <c r="J537" i="2" s="1"/>
  <c r="I537" i="2"/>
  <c r="W1273" i="2"/>
  <c r="M802" i="2"/>
  <c r="H1629" i="2"/>
  <c r="I1629" i="2"/>
  <c r="M23" i="2"/>
  <c r="O33" i="2"/>
  <c r="O32" i="2"/>
  <c r="O31" i="2"/>
  <c r="O30" i="2"/>
  <c r="O29" i="2"/>
  <c r="O28" i="2"/>
  <c r="O27" i="2"/>
  <c r="O26" i="2"/>
  <c r="O25" i="2"/>
  <c r="O24" i="2"/>
  <c r="O23" i="2"/>
  <c r="O22" i="2"/>
  <c r="M676" i="2" l="1"/>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Y244" i="2"/>
  <c r="M1306" i="2"/>
  <c r="AC1315" i="2"/>
  <c r="M1699" i="2"/>
  <c r="M319" i="2"/>
  <c r="AA1882" i="2"/>
  <c r="Y1882" i="2"/>
  <c r="Q1882" i="2"/>
  <c r="W1735" i="2"/>
  <c r="AG1735" i="2"/>
  <c r="AB1735" i="2"/>
  <c r="AE202" i="2"/>
  <c r="AI1063" i="2"/>
  <c r="AE2071" i="2"/>
  <c r="AA202" i="2"/>
  <c r="R202"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AE244" i="2"/>
  <c r="V244" i="2"/>
  <c r="Z1063" i="2"/>
  <c r="AH244" i="2"/>
  <c r="AD1735" i="2"/>
  <c r="P244" i="2"/>
  <c r="AA1063" i="2"/>
  <c r="Q1021" i="2"/>
  <c r="AD1021" i="2"/>
  <c r="X1735" i="2"/>
  <c r="AA1420" i="2"/>
  <c r="T1063" i="2"/>
  <c r="P1021" i="2"/>
  <c r="Q1063" i="2"/>
  <c r="R244" i="2"/>
  <c r="V1168" i="2"/>
  <c r="Y1063" i="2"/>
  <c r="P1882" i="2"/>
  <c r="M229" i="2"/>
  <c r="AD685" i="2"/>
  <c r="AB769" i="2"/>
  <c r="U769" i="2"/>
  <c r="S1882" i="2"/>
  <c r="Y1462" i="2"/>
  <c r="S1462" i="2"/>
  <c r="AI1168" i="2"/>
  <c r="M361" i="2"/>
  <c r="S244" i="2"/>
  <c r="W685" i="2"/>
  <c r="P769" i="2"/>
  <c r="R769" i="2"/>
  <c r="Q1462" i="2"/>
  <c r="W1462" i="2"/>
  <c r="V1063" i="2"/>
  <c r="AG244" i="2"/>
  <c r="AG685" i="2"/>
  <c r="T685" i="2"/>
  <c r="AI244" i="2"/>
  <c r="Q244" i="2"/>
  <c r="AE1168" i="2"/>
  <c r="M754" i="2"/>
  <c r="AD769" i="2"/>
  <c r="P1462" i="2"/>
  <c r="AH1462" i="2"/>
  <c r="M760" i="2"/>
  <c r="AC244" i="2"/>
  <c r="AC1882" i="2"/>
  <c r="AI1021" i="2"/>
  <c r="X1420" i="2"/>
  <c r="S1063" i="2"/>
  <c r="AA244" i="2"/>
  <c r="AD1882" i="2"/>
  <c r="W769" i="2"/>
  <c r="AB1063" i="2"/>
  <c r="U1462" i="2"/>
  <c r="M1447" i="2"/>
  <c r="AB244" i="2"/>
  <c r="AG1882" i="2"/>
  <c r="P685" i="2"/>
  <c r="S1021" i="2"/>
  <c r="W244" i="2"/>
  <c r="Q769" i="2"/>
  <c r="AF1168" i="2"/>
  <c r="M2125" i="2"/>
  <c r="U1567" i="2"/>
  <c r="X97" i="2"/>
  <c r="T1315" i="2"/>
  <c r="X1063" i="2"/>
  <c r="Z1567" i="2"/>
  <c r="AB97" i="2"/>
  <c r="U1420" i="2"/>
  <c r="P97" i="2"/>
  <c r="AC97" i="2"/>
  <c r="AC1168" i="2"/>
  <c r="M1054" i="2"/>
  <c r="AF1063" i="2"/>
  <c r="AF1567" i="2"/>
  <c r="W1567" i="2"/>
  <c r="T97" i="2"/>
  <c r="AD1567" i="2"/>
  <c r="M1978" i="2"/>
  <c r="V97" i="2"/>
  <c r="M235" i="2"/>
  <c r="AG97" i="2"/>
  <c r="AH1567" i="2"/>
  <c r="W97" i="2"/>
  <c r="W1168" i="2"/>
  <c r="R1063" i="2"/>
  <c r="W979" i="2"/>
  <c r="P1063" i="2"/>
  <c r="U1882" i="2"/>
  <c r="AH1063" i="2"/>
  <c r="U286" i="2"/>
  <c r="T979" i="2"/>
  <c r="AA97" i="2"/>
  <c r="AC1063" i="2"/>
  <c r="AI286" i="2"/>
  <c r="V1987" i="2"/>
  <c r="AE1987" i="2"/>
  <c r="AI97" i="2"/>
  <c r="V1882" i="2"/>
  <c r="AG1420" i="2"/>
  <c r="W1420" i="2"/>
  <c r="Y97" i="2"/>
  <c r="S97" i="2"/>
  <c r="U97" i="2"/>
  <c r="M1999" i="2"/>
  <c r="AA1021" i="2"/>
  <c r="Z97" i="2"/>
  <c r="AF1294" i="2"/>
  <c r="Y1168" i="2"/>
  <c r="S685" i="2"/>
  <c r="AA1735" i="2"/>
  <c r="AE1294" i="2"/>
  <c r="V685" i="2"/>
  <c r="M1048" i="2"/>
  <c r="J75" i="2"/>
  <c r="M67" i="2"/>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M271" i="2"/>
  <c r="AH286" i="2"/>
  <c r="AE1063" i="2"/>
  <c r="M298" i="2"/>
  <c r="S475" i="2"/>
  <c r="X475" i="2"/>
  <c r="AE475" i="2"/>
  <c r="U475" i="2"/>
  <c r="R475" i="2"/>
  <c r="Q475" i="2"/>
  <c r="AH475" i="2"/>
  <c r="AA475" i="2"/>
  <c r="AD475" i="2"/>
  <c r="Y475" i="2"/>
  <c r="AG475" i="2"/>
  <c r="AB475" i="2"/>
  <c r="Z475" i="2"/>
  <c r="P475" i="2"/>
  <c r="AI475" i="2"/>
  <c r="T475" i="2"/>
  <c r="AC475" i="2"/>
  <c r="W475" i="2"/>
  <c r="AA706" i="2"/>
  <c r="X706" i="2"/>
  <c r="P706" i="2"/>
  <c r="AF706" i="2"/>
  <c r="T706" i="2"/>
  <c r="AD706" i="2"/>
  <c r="AB706" i="2"/>
  <c r="AC706" i="2"/>
  <c r="Y706" i="2"/>
  <c r="AE706" i="2"/>
  <c r="V706" i="2"/>
  <c r="R706" i="2"/>
  <c r="AH706" i="2"/>
  <c r="AG706" i="2"/>
  <c r="W706" i="2"/>
  <c r="U706" i="2"/>
  <c r="S706" i="2"/>
  <c r="Z706" i="2"/>
  <c r="AI706" i="2"/>
  <c r="M1894" i="2"/>
  <c r="AC1567" i="2"/>
  <c r="J1356" i="2"/>
  <c r="M1348" i="2"/>
  <c r="M193" i="2"/>
  <c r="AH979" i="2"/>
  <c r="Z979" i="2"/>
  <c r="M1972" i="2"/>
  <c r="S1987" i="2"/>
  <c r="AB1294" i="2"/>
  <c r="Y1294" i="2"/>
  <c r="Y1735" i="2"/>
  <c r="X2071" i="2"/>
  <c r="M1285" i="2"/>
  <c r="S1777" i="2"/>
  <c r="R1735" i="2"/>
  <c r="Q286" i="2"/>
  <c r="AD286" i="2"/>
  <c r="AF475" i="2"/>
  <c r="M460" i="2"/>
  <c r="V475" i="2"/>
  <c r="S307" i="2"/>
  <c r="Q307" i="2"/>
  <c r="AE307" i="2"/>
  <c r="V307" i="2"/>
  <c r="Z307" i="2"/>
  <c r="AI307" i="2"/>
  <c r="R307" i="2"/>
  <c r="U307" i="2"/>
  <c r="AH307" i="2"/>
  <c r="AA307" i="2"/>
  <c r="Y307" i="2"/>
  <c r="X307" i="2"/>
  <c r="AD307" i="2"/>
  <c r="M292" i="2"/>
  <c r="AC307" i="2"/>
  <c r="AG307" i="2"/>
  <c r="AF307" i="2"/>
  <c r="T307" i="2"/>
  <c r="AB307" i="2"/>
  <c r="P307" i="2"/>
  <c r="W307" i="2"/>
  <c r="J516" i="2"/>
  <c r="M508" i="2"/>
  <c r="R370" i="2"/>
  <c r="AG370" i="2"/>
  <c r="X370" i="2"/>
  <c r="Z370" i="2"/>
  <c r="AD370" i="2"/>
  <c r="V370" i="2"/>
  <c r="Y370" i="2"/>
  <c r="AA370" i="2"/>
  <c r="S370" i="2"/>
  <c r="AH370" i="2"/>
  <c r="P370" i="2"/>
  <c r="AE370" i="2"/>
  <c r="AB370" i="2"/>
  <c r="U370" i="2"/>
  <c r="Q370" i="2"/>
  <c r="T370" i="2"/>
  <c r="AI370" i="2"/>
  <c r="W370" i="2"/>
  <c r="M355" i="2"/>
  <c r="AC370" i="2"/>
  <c r="AF370" i="2"/>
  <c r="W202" i="2"/>
  <c r="AG202" i="2"/>
  <c r="AB202" i="2"/>
  <c r="S202" i="2"/>
  <c r="Q202" i="2"/>
  <c r="AI202" i="2"/>
  <c r="Z202" i="2"/>
  <c r="T202" i="2"/>
  <c r="AC202" i="2"/>
  <c r="AD202" i="2"/>
  <c r="X202"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AB286" i="2"/>
  <c r="R286"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J159" i="2"/>
  <c r="M151" i="2"/>
  <c r="AG1021" i="2"/>
  <c r="M1006" i="2"/>
  <c r="AF1021" i="2"/>
  <c r="R1021" i="2"/>
  <c r="T1021" i="2"/>
  <c r="AH1021" i="2"/>
  <c r="AE1021" i="2"/>
  <c r="X1021" i="2"/>
  <c r="AB1021" i="2"/>
  <c r="V1021" i="2"/>
  <c r="Q1735" i="2"/>
  <c r="AF1735" i="2"/>
  <c r="V979" i="2"/>
  <c r="J1608" i="2"/>
  <c r="M1600" i="2"/>
  <c r="AG1987" i="2"/>
  <c r="AD1987" i="2"/>
  <c r="M1279" i="2"/>
  <c r="AC1294" i="2"/>
  <c r="AB1168" i="2"/>
  <c r="AA1168" i="2"/>
  <c r="S286" i="2"/>
  <c r="T286" i="2"/>
  <c r="J2091" i="2"/>
  <c r="M2083" i="2"/>
  <c r="AE1882" i="2"/>
  <c r="AD1168" i="2"/>
  <c r="J1965" i="2"/>
  <c r="M1957" i="2"/>
  <c r="M739" i="2"/>
  <c r="X454" i="2"/>
  <c r="U454" i="2"/>
  <c r="Y454" i="2"/>
  <c r="AA454" i="2"/>
  <c r="S454" i="2"/>
  <c r="AG454" i="2"/>
  <c r="R454" i="2"/>
  <c r="AB454" i="2"/>
  <c r="AE454" i="2"/>
  <c r="V454" i="2"/>
  <c r="AD454" i="2"/>
  <c r="AC454" i="2"/>
  <c r="T454" i="2"/>
  <c r="AH454" i="2"/>
  <c r="Q454" i="2"/>
  <c r="P454" i="2"/>
  <c r="AF454" i="2"/>
  <c r="AI454" i="2"/>
  <c r="W454" i="2"/>
  <c r="Z454" i="2"/>
  <c r="M4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Z286" i="2"/>
  <c r="AA286" i="2"/>
  <c r="AC685" i="2"/>
  <c r="S1735" i="2"/>
  <c r="U202" i="2"/>
  <c r="J1251" i="2"/>
  <c r="M1243" i="2"/>
  <c r="J1440" i="2"/>
  <c r="M1432" i="2"/>
  <c r="J411"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U244" i="2"/>
  <c r="X244" i="2"/>
  <c r="AI1567" i="2"/>
  <c r="M214"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202" i="2"/>
  <c r="Y979" i="2"/>
  <c r="AG979" i="2"/>
  <c r="U2071" i="2"/>
  <c r="U1987" i="2"/>
  <c r="R1987" i="2"/>
  <c r="U1294" i="2"/>
  <c r="AA1294" i="2"/>
  <c r="M1327" i="2"/>
  <c r="W1882" i="2"/>
  <c r="M1405" i="2"/>
  <c r="J915" i="2"/>
  <c r="M907" i="2"/>
  <c r="Y286" i="2"/>
  <c r="AF286" i="2"/>
  <c r="M88"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M208" i="2"/>
  <c r="Y223" i="2"/>
  <c r="S223" i="2"/>
  <c r="X223" i="2"/>
  <c r="W223" i="2"/>
  <c r="AC223" i="2"/>
  <c r="AI223" i="2"/>
  <c r="AE223" i="2"/>
  <c r="Q223" i="2"/>
  <c r="AF223" i="2"/>
  <c r="P223" i="2"/>
  <c r="V223" i="2"/>
  <c r="R223" i="2"/>
  <c r="AG223" i="2"/>
  <c r="Z223" i="2"/>
  <c r="AB223" i="2"/>
  <c r="U223" i="2"/>
  <c r="T223" i="2"/>
  <c r="AH223" i="2"/>
  <c r="AA223" i="2"/>
  <c r="AD223" i="2"/>
  <c r="Y1714" i="2"/>
  <c r="R1714" i="2"/>
  <c r="AI1714" i="2"/>
  <c r="T1714" i="2"/>
  <c r="Z1714" i="2"/>
  <c r="U1714" i="2"/>
  <c r="P1714" i="2"/>
  <c r="AB1714" i="2"/>
  <c r="AG1714" i="2"/>
  <c r="V1714" i="2"/>
  <c r="AD1714" i="2"/>
  <c r="Q1714" i="2"/>
  <c r="AC1714" i="2"/>
  <c r="X1714" i="2"/>
  <c r="W1714" i="2"/>
  <c r="AE1714" i="2"/>
  <c r="AA1714" i="2"/>
  <c r="AF1714" i="2"/>
  <c r="S1714" i="2"/>
  <c r="AH1714" i="2"/>
  <c r="M187"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AC286"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P202" i="2"/>
  <c r="AD244" i="2"/>
  <c r="T244" i="2"/>
  <c r="J1503" i="2"/>
  <c r="M1495" i="2"/>
  <c r="X979" i="2"/>
  <c r="U979" i="2"/>
  <c r="AI1882" i="2"/>
  <c r="AH1882" i="2"/>
  <c r="X1882" i="2"/>
  <c r="AF1987" i="2"/>
  <c r="AH1987" i="2"/>
  <c r="AG1294" i="2"/>
  <c r="Z1294" i="2"/>
  <c r="U1021" i="2"/>
  <c r="P1420" i="2"/>
  <c r="T1882" i="2"/>
  <c r="AE1567" i="2"/>
  <c r="J1083" i="2"/>
  <c r="M1075" i="2"/>
  <c r="W286" i="2"/>
  <c r="M313" i="2"/>
  <c r="AH328" i="2"/>
  <c r="P328" i="2"/>
  <c r="Y328" i="2"/>
  <c r="Z328" i="2"/>
  <c r="W328" i="2"/>
  <c r="AC328" i="2"/>
  <c r="AF328" i="2"/>
  <c r="R328" i="2"/>
  <c r="AI328" i="2"/>
  <c r="AA328" i="2"/>
  <c r="T328" i="2"/>
  <c r="AG328" i="2"/>
  <c r="V328" i="2"/>
  <c r="AB328" i="2"/>
  <c r="S328" i="2"/>
  <c r="AD328" i="2"/>
  <c r="U328" i="2"/>
  <c r="AE328" i="2"/>
  <c r="Q328" i="2"/>
  <c r="X328" i="2"/>
  <c r="R1168" i="2"/>
  <c r="AA1567" i="2"/>
  <c r="R97" i="2"/>
  <c r="J2112" i="2"/>
  <c r="M2104" i="2"/>
  <c r="J1587" i="2"/>
  <c r="M1579" i="2"/>
  <c r="AH202" i="2"/>
  <c r="M655" i="2"/>
  <c r="AF244" i="2"/>
  <c r="AB1420" i="2"/>
  <c r="AE979" i="2"/>
  <c r="AB979" i="2"/>
  <c r="AF1882" i="2"/>
  <c r="AA1987" i="2"/>
  <c r="V1294" i="2"/>
  <c r="AG1567" i="2"/>
  <c r="M529" i="2"/>
  <c r="J348" i="2"/>
  <c r="M340" i="2"/>
  <c r="P286" i="2"/>
  <c r="Q2071" i="2"/>
  <c r="U1168" i="2"/>
  <c r="P1735" i="2"/>
  <c r="V1567" i="2"/>
  <c r="Z1021" i="2"/>
  <c r="J390"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AG286" i="2"/>
  <c r="AE286" i="2"/>
  <c r="M2056" i="2"/>
  <c r="M1558" i="2"/>
  <c r="AC2071" i="2"/>
  <c r="M970" i="2"/>
  <c r="J117" i="2"/>
  <c r="M109" i="2"/>
  <c r="V202"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AF97" i="2"/>
  <c r="Q97" i="2"/>
  <c r="X1168" i="2"/>
  <c r="M82" i="2"/>
  <c r="M1153" i="2"/>
  <c r="AE97" i="2"/>
  <c r="V286" i="2"/>
  <c r="M1768" i="2"/>
  <c r="AD97" i="2"/>
  <c r="M466" i="2"/>
  <c r="V2071" i="2"/>
  <c r="E3" i="10"/>
  <c r="Q2113" i="2" l="1"/>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M376" i="2"/>
  <c r="AB391" i="2"/>
  <c r="Y391" i="2"/>
  <c r="AG391" i="2"/>
  <c r="S391" i="2"/>
  <c r="V391" i="2"/>
  <c r="AF391" i="2"/>
  <c r="R391" i="2"/>
  <c r="AC391" i="2"/>
  <c r="W391" i="2"/>
  <c r="AD391" i="2"/>
  <c r="AI391" i="2"/>
  <c r="X391" i="2"/>
  <c r="T391" i="2"/>
  <c r="Q391" i="2"/>
  <c r="AH391" i="2"/>
  <c r="P391" i="2"/>
  <c r="AE391" i="2"/>
  <c r="AA391" i="2"/>
  <c r="Z391" i="2"/>
  <c r="U391" i="2"/>
  <c r="P160" i="2"/>
  <c r="W160" i="2"/>
  <c r="Z160" i="2"/>
  <c r="S160" i="2"/>
  <c r="X160" i="2"/>
  <c r="Y160" i="2"/>
  <c r="Q160" i="2"/>
  <c r="AF160" i="2"/>
  <c r="AI160" i="2"/>
  <c r="AA160" i="2"/>
  <c r="AB160" i="2"/>
  <c r="AH160" i="2"/>
  <c r="AE160" i="2"/>
  <c r="AD160" i="2"/>
  <c r="M145" i="2"/>
  <c r="V160" i="2"/>
  <c r="U160" i="2"/>
  <c r="R160" i="2"/>
  <c r="T160" i="2"/>
  <c r="AG160" i="2"/>
  <c r="AC160"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Q118" i="2"/>
  <c r="AH118" i="2"/>
  <c r="P118" i="2"/>
  <c r="W118" i="2"/>
  <c r="AA118" i="2"/>
  <c r="AC118" i="2"/>
  <c r="R118" i="2"/>
  <c r="V118" i="2"/>
  <c r="T118" i="2"/>
  <c r="AE118" i="2"/>
  <c r="U118" i="2"/>
  <c r="AI118" i="2"/>
  <c r="M103" i="2"/>
  <c r="Y118" i="2"/>
  <c r="AF118" i="2"/>
  <c r="AB118" i="2"/>
  <c r="AG118" i="2"/>
  <c r="AD118" i="2"/>
  <c r="S118" i="2"/>
  <c r="Z118" i="2"/>
  <c r="X118" i="2"/>
  <c r="AB1966" i="2"/>
  <c r="U1966" i="2"/>
  <c r="AF1966" i="2"/>
  <c r="Z1966" i="2"/>
  <c r="S1966" i="2"/>
  <c r="AG1966" i="2"/>
  <c r="AI1966" i="2"/>
  <c r="P1966" i="2"/>
  <c r="T1966" i="2"/>
  <c r="AE1966" i="2"/>
  <c r="Y1966" i="2"/>
  <c r="W1966" i="2"/>
  <c r="AA1966" i="2"/>
  <c r="R1966" i="2"/>
  <c r="Q1966" i="2"/>
  <c r="M1951" i="2"/>
  <c r="AD1966" i="2"/>
  <c r="V1966" i="2"/>
  <c r="AC1966" i="2"/>
  <c r="X1966" i="2"/>
  <c r="AH1966" i="2"/>
  <c r="AC349" i="2"/>
  <c r="M334" i="2"/>
  <c r="Y349" i="2"/>
  <c r="X349" i="2"/>
  <c r="AD349" i="2"/>
  <c r="U349" i="2"/>
  <c r="P349" i="2"/>
  <c r="AG349" i="2"/>
  <c r="AA349" i="2"/>
  <c r="S349" i="2"/>
  <c r="AH349" i="2"/>
  <c r="R349" i="2"/>
  <c r="T349" i="2"/>
  <c r="W349" i="2"/>
  <c r="V349" i="2"/>
  <c r="AI349" i="2"/>
  <c r="AB349" i="2"/>
  <c r="AE349" i="2"/>
  <c r="Z349" i="2"/>
  <c r="Q349" i="2"/>
  <c r="AF349"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AH76" i="2"/>
  <c r="AG76" i="2"/>
  <c r="M61" i="2"/>
  <c r="Z76" i="2"/>
  <c r="V76" i="2"/>
  <c r="U76" i="2"/>
  <c r="R76" i="2"/>
  <c r="AE76" i="2"/>
  <c r="S76" i="2"/>
  <c r="W76" i="2"/>
  <c r="Y76" i="2"/>
  <c r="T76" i="2"/>
  <c r="P76" i="2"/>
  <c r="X76" i="2"/>
  <c r="AD76" i="2"/>
  <c r="AB76" i="2"/>
  <c r="AF76" i="2"/>
  <c r="AA76" i="2"/>
  <c r="Q76" i="2"/>
  <c r="AC76" i="2"/>
  <c r="AI76" i="2"/>
  <c r="J21" i="2"/>
  <c r="U20" i="2" l="1"/>
  <c r="P20" i="2"/>
  <c r="Q20" i="2"/>
  <c r="R20" i="2"/>
  <c r="V20" i="2" l="1"/>
  <c r="B5" i="12" l="1"/>
  <c r="E3" i="12"/>
  <c r="S20" i="2" l="1"/>
  <c r="T20" i="2"/>
  <c r="Z20" i="2"/>
  <c r="AA20" i="2"/>
  <c r="AB20" i="2"/>
  <c r="AC20" i="2"/>
  <c r="AD20" i="2"/>
  <c r="AE20" i="2"/>
  <c r="AF20" i="2"/>
  <c r="AG20" i="2"/>
  <c r="AH20" i="2"/>
  <c r="AI20" i="2"/>
  <c r="E3" i="11" l="1"/>
  <c r="B5" i="11"/>
  <c r="C5" i="11" s="1"/>
  <c r="P104" i="10"/>
  <c r="P105" i="10"/>
  <c r="D15" i="2" l="1"/>
  <c r="D16" i="2" l="1"/>
  <c r="D17" i="2" s="1"/>
  <c r="D18" i="2" s="1"/>
  <c r="D19" i="2" s="1"/>
  <c r="D20" i="2" s="1"/>
  <c r="D21" i="2" s="1"/>
  <c r="D22" i="2" s="1"/>
  <c r="D23" i="2" s="1"/>
  <c r="D24" i="2" s="1"/>
  <c r="D25" i="2" s="1"/>
  <c r="D26" i="2" s="1"/>
  <c r="D27" i="2" s="1"/>
  <c r="D28" i="2" s="1"/>
  <c r="D29" i="2" s="1"/>
  <c r="D30" i="2" s="1"/>
  <c r="D31" i="2" s="1"/>
  <c r="D32" i="2" s="1"/>
  <c r="D33" i="2" s="1"/>
  <c r="D34" i="2" s="1"/>
  <c r="C16" i="2"/>
  <c r="H15" i="2"/>
  <c r="H16" i="2"/>
  <c r="J15" i="2"/>
  <c r="B16" i="2"/>
  <c r="B17" i="2" l="1"/>
  <c r="B18" i="2" s="1"/>
  <c r="H21" i="2"/>
  <c r="M30" i="2"/>
  <c r="M29" i="2"/>
  <c r="M22" i="2"/>
  <c r="M28" i="2"/>
  <c r="M27" i="2"/>
  <c r="Y20" i="2"/>
  <c r="B19" i="2" l="1"/>
  <c r="B20" i="2" s="1"/>
  <c r="W20" i="2"/>
  <c r="X20" i="2"/>
  <c r="C17" i="2"/>
  <c r="C18" i="2" s="1"/>
  <c r="P23" i="2" l="1"/>
  <c r="P22" i="2" s="1"/>
  <c r="M26" i="2"/>
  <c r="S23" i="2"/>
  <c r="S22" i="2" s="1"/>
  <c r="R23" i="2"/>
  <c r="R22" i="2" s="1"/>
  <c r="Q23" i="2"/>
  <c r="Q22" i="2" s="1"/>
  <c r="I21" i="2"/>
  <c r="B21" i="2"/>
  <c r="C19" i="2"/>
  <c r="B22" i="2" l="1"/>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H36" i="2" l="1"/>
  <c r="J36" i="2"/>
  <c r="B37" i="2"/>
  <c r="B38" i="2" s="1"/>
  <c r="H37" i="2"/>
  <c r="C21" i="2"/>
  <c r="C22" i="2" s="1"/>
  <c r="C23" i="2" s="1"/>
  <c r="C24" i="2" s="1"/>
  <c r="C25" i="2" s="1"/>
  <c r="C26" i="2" s="1"/>
  <c r="C27" i="2" s="1"/>
  <c r="C28" i="2" s="1"/>
  <c r="C29" i="2" s="1"/>
  <c r="C30" i="2" s="1"/>
  <c r="C31" i="2" s="1"/>
  <c r="C32" i="2" s="1"/>
  <c r="C33" i="2" s="1"/>
  <c r="C34" i="2" s="1"/>
  <c r="C36" i="2"/>
  <c r="B39" i="2" l="1"/>
  <c r="B40" i="2"/>
  <c r="D36" i="2"/>
  <c r="C37" i="2"/>
  <c r="C38" i="2" s="1"/>
  <c r="E40" i="2"/>
  <c r="H25" i="2"/>
  <c r="J25" i="2" s="1"/>
  <c r="P24" i="2"/>
  <c r="D37" i="2" l="1"/>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38" i="2"/>
  <c r="M55" i="2" s="1"/>
  <c r="M39"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H57" i="2" l="1"/>
  <c r="J57" i="2"/>
  <c r="B58" i="2"/>
  <c r="B59" i="2" s="1"/>
  <c r="H58" i="2"/>
  <c r="H27" i="2"/>
  <c r="J27" i="2" s="1"/>
  <c r="P26" i="2"/>
  <c r="S29" i="2" s="1"/>
  <c r="S28" i="2" s="1"/>
  <c r="C57" i="2"/>
  <c r="B60" i="2" l="1"/>
  <c r="B61" i="2"/>
  <c r="D57" i="2"/>
  <c r="C58" i="2"/>
  <c r="C59" i="2" s="1"/>
  <c r="E61" i="2"/>
  <c r="Q29" i="2"/>
  <c r="Q28" i="2" s="1"/>
  <c r="R29" i="2"/>
  <c r="R28" i="2" s="1"/>
  <c r="I27" i="2"/>
  <c r="P29" i="2"/>
  <c r="P28" i="2"/>
  <c r="C60" i="2" l="1"/>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59" i="2"/>
  <c r="M76" i="2" s="1"/>
  <c r="M60" i="2"/>
  <c r="B62" i="2"/>
  <c r="B63" i="2" s="1"/>
  <c r="B64" i="2" s="1"/>
  <c r="B65" i="2" s="1"/>
  <c r="B66" i="2" s="1"/>
  <c r="B67" i="2" s="1"/>
  <c r="B68" i="2" s="1"/>
  <c r="B69" i="2" s="1"/>
  <c r="B70" i="2" s="1"/>
  <c r="B71" i="2" s="1"/>
  <c r="B72" i="2" s="1"/>
  <c r="B73" i="2" s="1"/>
  <c r="B74" i="2" s="1"/>
  <c r="B75" i="2" s="1"/>
  <c r="B76" i="2" s="1"/>
  <c r="B78" i="2" s="1"/>
  <c r="Q31" i="2"/>
  <c r="Q30" i="2" s="1"/>
  <c r="S31" i="2"/>
  <c r="S30" i="2" s="1"/>
  <c r="R31" i="2"/>
  <c r="R30" i="2" s="1"/>
  <c r="P31" i="2"/>
  <c r="P30" i="2" s="1"/>
  <c r="I29" i="2"/>
  <c r="H29" i="2"/>
  <c r="J29" i="2" s="1"/>
  <c r="H78" i="2" l="1"/>
  <c r="J78" i="2"/>
  <c r="H79" i="2"/>
  <c r="B79" i="2"/>
  <c r="B80" i="2" s="1"/>
  <c r="Q33" i="2"/>
  <c r="Q32" i="2" s="1"/>
  <c r="S33" i="2"/>
  <c r="S32" i="2" s="1"/>
  <c r="R33" i="2"/>
  <c r="R32" i="2" s="1"/>
  <c r="P33" i="2"/>
  <c r="I31" i="2"/>
  <c r="H31" i="2"/>
  <c r="J31" i="2" s="1"/>
  <c r="C78" i="2"/>
  <c r="D78" i="2" l="1"/>
  <c r="C79" i="2"/>
  <c r="C80" i="2" s="1"/>
  <c r="E82" i="2"/>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80" i="2"/>
  <c r="M97" i="2" s="1"/>
  <c r="M81" i="2"/>
  <c r="D79" i="2"/>
  <c r="D80" i="2" s="1"/>
  <c r="D81" i="2" s="1"/>
  <c r="D82" i="2" s="1"/>
  <c r="D83" i="2" s="1"/>
  <c r="D84" i="2" s="1"/>
  <c r="D85" i="2" s="1"/>
  <c r="D86" i="2" s="1"/>
  <c r="D87" i="2" s="1"/>
  <c r="D88" i="2" s="1"/>
  <c r="D89" i="2" s="1"/>
  <c r="D90" i="2" s="1"/>
  <c r="D91" i="2" s="1"/>
  <c r="D92" i="2" s="1"/>
  <c r="D93" i="2" s="1"/>
  <c r="D94" i="2" s="1"/>
  <c r="D95" i="2" s="1"/>
  <c r="D96" i="2" s="1"/>
  <c r="D97" i="2" s="1"/>
  <c r="E79" i="2"/>
  <c r="J33" i="2"/>
  <c r="P34" i="2" s="1"/>
  <c r="I33" i="2"/>
  <c r="M24" i="2" s="1"/>
  <c r="M21" i="2" s="1"/>
  <c r="M25" i="2"/>
  <c r="J99" i="2" l="1"/>
  <c r="H99" i="2"/>
  <c r="H100" i="2"/>
  <c r="B100" i="2"/>
  <c r="B101" i="2" s="1"/>
  <c r="M19" i="2"/>
  <c r="M15" i="2"/>
  <c r="T34" i="2"/>
  <c r="AE34" i="2"/>
  <c r="AH34" i="2"/>
  <c r="W34" i="2"/>
  <c r="AB34" i="2"/>
  <c r="AD34" i="2"/>
  <c r="U34" i="2"/>
  <c r="S34" i="2"/>
  <c r="AF34" i="2"/>
  <c r="Z34" i="2"/>
  <c r="AA34" i="2"/>
  <c r="AG34" i="2"/>
  <c r="AC34" i="2"/>
  <c r="V34" i="2"/>
  <c r="Y34" i="2"/>
  <c r="X34" i="2"/>
  <c r="AI34" i="2"/>
  <c r="R34" i="2"/>
  <c r="Q34" i="2"/>
  <c r="C99" i="2"/>
  <c r="B103" i="2" l="1"/>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01" i="2"/>
  <c r="M118" i="2" s="1"/>
  <c r="M102" i="2"/>
  <c r="B104" i="2"/>
  <c r="B105" i="2" s="1"/>
  <c r="B106" i="2" s="1"/>
  <c r="B107" i="2" s="1"/>
  <c r="B108" i="2" s="1"/>
  <c r="B109" i="2" s="1"/>
  <c r="B110" i="2" s="1"/>
  <c r="B111" i="2" s="1"/>
  <c r="B112" i="2" s="1"/>
  <c r="B113" i="2" s="1"/>
  <c r="B114" i="2" s="1"/>
  <c r="B115" i="2" s="1"/>
  <c r="B116" i="2" s="1"/>
  <c r="B117" i="2" s="1"/>
  <c r="B118" i="2" s="1"/>
  <c r="B120" i="2" s="1"/>
  <c r="C5" i="12"/>
  <c r="B6" i="12" s="1"/>
  <c r="B6" i="11"/>
  <c r="H120" i="2" l="1"/>
  <c r="H121" i="2"/>
  <c r="J120" i="2"/>
  <c r="B121" i="2"/>
  <c r="B122" i="2" s="1"/>
  <c r="C120" i="2"/>
  <c r="B123" i="2" l="1"/>
  <c r="B124" i="2"/>
  <c r="E124" i="2"/>
  <c r="C121" i="2"/>
  <c r="C122" i="2" s="1"/>
  <c r="D120" i="2"/>
  <c r="M122" i="2" l="1"/>
  <c r="M139" i="2" s="1"/>
  <c r="M123" i="2"/>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142" i="2" l="1"/>
  <c r="B143" i="2" s="1"/>
  <c r="H142" i="2"/>
  <c r="H141" i="2"/>
  <c r="J141" i="2"/>
  <c r="F7" i="11"/>
  <c r="I7" i="11"/>
  <c r="L7" i="11"/>
  <c r="G7" i="11"/>
  <c r="H7" i="11"/>
  <c r="C141" i="2"/>
  <c r="B144" i="2" l="1"/>
  <c r="B145" i="2"/>
  <c r="D141" i="2"/>
  <c r="E145" i="2"/>
  <c r="C142" i="2"/>
  <c r="C143" i="2" s="1"/>
  <c r="M144" i="2" l="1"/>
  <c r="B146" i="2"/>
  <c r="M143" i="2"/>
  <c r="M160" i="2" s="1"/>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B147" i="2" l="1"/>
  <c r="B148" i="2" s="1"/>
  <c r="B149" i="2" s="1"/>
  <c r="B150" i="2" s="1"/>
  <c r="B151" i="2" s="1"/>
  <c r="B152" i="2" s="1"/>
  <c r="B153" i="2" s="1"/>
  <c r="B154" i="2" s="1"/>
  <c r="B155" i="2" s="1"/>
  <c r="B156" i="2" s="1"/>
  <c r="B157" i="2" s="1"/>
  <c r="B158" i="2" s="1"/>
  <c r="B159" i="2" s="1"/>
  <c r="B160" i="2" s="1"/>
  <c r="B162" i="2" s="1"/>
  <c r="H162" i="2" s="1"/>
  <c r="D5" i="11"/>
  <c r="D5" i="12"/>
  <c r="E16" i="2"/>
  <c r="C162" i="2"/>
  <c r="H163" i="2" l="1"/>
  <c r="B163" i="2"/>
  <c r="B164" i="2" s="1"/>
  <c r="J162" i="2"/>
  <c r="B165" i="2"/>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64" i="2"/>
  <c r="M181" i="2" s="1"/>
  <c r="M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H184" i="2" l="1"/>
  <c r="B184" i="2"/>
  <c r="B185" i="2" s="1"/>
  <c r="J183" i="2"/>
  <c r="H183" i="2"/>
  <c r="C183" i="2"/>
  <c r="C184" i="2" l="1"/>
  <c r="C185" i="2" s="1"/>
  <c r="D183" i="2"/>
  <c r="E187" i="2"/>
  <c r="B187" i="2"/>
  <c r="B186" i="2"/>
  <c r="M185" i="2" l="1"/>
  <c r="M202" i="2" s="1"/>
  <c r="B188" i="2"/>
  <c r="B189" i="2" s="1"/>
  <c r="B190" i="2" s="1"/>
  <c r="B191" i="2" s="1"/>
  <c r="B192" i="2" s="1"/>
  <c r="B193" i="2" s="1"/>
  <c r="B194" i="2" s="1"/>
  <c r="B195" i="2" s="1"/>
  <c r="B196" i="2" s="1"/>
  <c r="B197" i="2" s="1"/>
  <c r="B198" i="2" s="1"/>
  <c r="B199" i="2" s="1"/>
  <c r="B200" i="2" s="1"/>
  <c r="B201" i="2" s="1"/>
  <c r="B202" i="2" s="1"/>
  <c r="B204" i="2" s="1"/>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B205" i="2"/>
  <c r="B206" i="2" s="1"/>
  <c r="H205" i="2"/>
  <c r="C204" i="2"/>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s="1"/>
  <c r="B211" i="2" s="1"/>
  <c r="B212" i="2" s="1"/>
  <c r="B213" i="2" s="1"/>
  <c r="B214" i="2" s="1"/>
  <c r="B215" i="2" s="1"/>
  <c r="B216" i="2" s="1"/>
  <c r="B217" i="2" s="1"/>
  <c r="B218" i="2" s="1"/>
  <c r="B219" i="2" s="1"/>
  <c r="B220" i="2" s="1"/>
  <c r="B221" i="2" s="1"/>
  <c r="B222" i="2" s="1"/>
  <c r="B223" i="2" s="1"/>
  <c r="B225" i="2" s="1"/>
  <c r="M206" i="2"/>
  <c r="M223" i="2" s="1"/>
  <c r="H225" i="2" l="1"/>
  <c r="J225" i="2"/>
  <c r="H226" i="2"/>
  <c r="B226" i="2"/>
  <c r="C225"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27" i="2" l="1"/>
  <c r="M244" i="2" s="1"/>
  <c r="B230" i="2"/>
  <c r="B231" i="2" s="1"/>
  <c r="B232" i="2" s="1"/>
  <c r="B233" i="2" s="1"/>
  <c r="B234" i="2" s="1"/>
  <c r="B235" i="2" s="1"/>
  <c r="B236" i="2" s="1"/>
  <c r="B237" i="2" s="1"/>
  <c r="B238" i="2" s="1"/>
  <c r="B239" i="2" s="1"/>
  <c r="B240" i="2" s="1"/>
  <c r="B241" i="2" s="1"/>
  <c r="B242" i="2" s="1"/>
  <c r="B243" i="2" s="1"/>
  <c r="B244" i="2" s="1"/>
  <c r="B246" i="2" s="1"/>
  <c r="M228" i="2"/>
  <c r="H246" i="2" l="1"/>
  <c r="B247" i="2"/>
  <c r="H247" i="2"/>
  <c r="J246" i="2"/>
  <c r="C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48" i="2" l="1"/>
  <c r="M265" i="2" s="1"/>
  <c r="M249" i="2"/>
  <c r="B251" i="2"/>
  <c r="B252" i="2" s="1"/>
  <c r="B253" i="2" s="1"/>
  <c r="B254" i="2" s="1"/>
  <c r="B255" i="2" s="1"/>
  <c r="B256" i="2" s="1"/>
  <c r="B257" i="2" s="1"/>
  <c r="B258" i="2" s="1"/>
  <c r="B259" i="2" s="1"/>
  <c r="B260" i="2" s="1"/>
  <c r="B261" i="2" s="1"/>
  <c r="B262" i="2" s="1"/>
  <c r="B263" i="2" s="1"/>
  <c r="B264" i="2" s="1"/>
  <c r="B265" i="2" s="1"/>
  <c r="B267" i="2" s="1"/>
  <c r="H267" i="2" l="1"/>
  <c r="J267" i="2"/>
  <c r="B268" i="2"/>
  <c r="B269" i="2" s="1"/>
  <c r="H268" i="2"/>
  <c r="C267" i="2"/>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70" i="2"/>
  <c r="M269" i="2"/>
  <c r="M286" i="2" s="1"/>
  <c r="H289" i="2" l="1"/>
  <c r="H288" i="2"/>
  <c r="B289" i="2"/>
  <c r="B290" i="2" s="1"/>
  <c r="J288" i="2"/>
  <c r="C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290" i="2"/>
  <c r="M307" i="2" s="1"/>
  <c r="B293" i="2"/>
  <c r="B294" i="2" s="1"/>
  <c r="B295" i="2" s="1"/>
  <c r="B296" i="2" s="1"/>
  <c r="B297" i="2" s="1"/>
  <c r="B298" i="2" s="1"/>
  <c r="B299" i="2" s="1"/>
  <c r="B300" i="2" s="1"/>
  <c r="B301" i="2" s="1"/>
  <c r="B302" i="2" s="1"/>
  <c r="B303" i="2" s="1"/>
  <c r="B304" i="2" s="1"/>
  <c r="B305" i="2" s="1"/>
  <c r="B306" i="2" s="1"/>
  <c r="B307" i="2" s="1"/>
  <c r="B309" i="2" s="1"/>
  <c r="M291" i="2"/>
  <c r="H310" i="2" l="1"/>
  <c r="H309" i="2"/>
  <c r="J309" i="2"/>
  <c r="B310" i="2"/>
  <c r="B311" i="2" s="1"/>
  <c r="C309" i="2"/>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11" i="2"/>
  <c r="M328" i="2" s="1"/>
  <c r="B314" i="2"/>
  <c r="B315" i="2" s="1"/>
  <c r="B316" i="2" s="1"/>
  <c r="B317" i="2" s="1"/>
  <c r="B318" i="2" s="1"/>
  <c r="B319" i="2" s="1"/>
  <c r="B320" i="2" s="1"/>
  <c r="B321" i="2" s="1"/>
  <c r="B322" i="2" s="1"/>
  <c r="B323" i="2" s="1"/>
  <c r="B324" i="2" s="1"/>
  <c r="B325" i="2" s="1"/>
  <c r="B326" i="2" s="1"/>
  <c r="B327" i="2" s="1"/>
  <c r="B328" i="2" s="1"/>
  <c r="B330" i="2" s="1"/>
  <c r="M312" i="2"/>
  <c r="B331" i="2" l="1"/>
  <c r="B332" i="2" s="1"/>
  <c r="H331" i="2"/>
  <c r="H330" i="2"/>
  <c r="J330" i="2"/>
  <c r="C330" i="2"/>
  <c r="D330" i="2" l="1"/>
  <c r="C331" i="2"/>
  <c r="C332" i="2" s="1"/>
  <c r="E334" i="2"/>
  <c r="B333" i="2"/>
  <c r="B334" i="2"/>
  <c r="M333" i="2" l="1"/>
  <c r="M332" i="2"/>
  <c r="M349" i="2" s="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H393" i="2" l="1"/>
  <c r="J393" i="2"/>
  <c r="B394" i="2"/>
  <c r="B395" i="2" s="1"/>
  <c r="H394" i="2"/>
  <c r="C393"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H414" i="2"/>
  <c r="J414" i="2"/>
  <c r="B415" i="2"/>
  <c r="B416" i="2" s="1"/>
  <c r="C414" i="2"/>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H435" i="2"/>
  <c r="J435" i="2"/>
  <c r="B436" i="2"/>
  <c r="B437" i="2" s="1"/>
  <c r="C435" i="2"/>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B457" i="2"/>
  <c r="B458" i="2" s="1"/>
  <c r="H456" i="2"/>
  <c r="J456" i="2"/>
  <c r="C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B520" i="2"/>
  <c r="B521" i="2" s="1"/>
  <c r="C519" i="2"/>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H540" i="2"/>
  <c r="B541" i="2"/>
  <c r="B542" i="2" s="1"/>
  <c r="J540" i="2"/>
  <c r="C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J561" i="2"/>
  <c r="H561" i="2"/>
  <c r="B562" i="2"/>
  <c r="B563" i="2" s="1"/>
  <c r="C561" i="2"/>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H582" i="2"/>
  <c r="J582" i="2"/>
  <c r="B583" i="2"/>
  <c r="B584" i="2" s="1"/>
  <c r="C582" i="2"/>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J603" i="2"/>
  <c r="B604" i="2"/>
  <c r="B605" i="2" s="1"/>
  <c r="C603" i="2"/>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H624" i="2"/>
  <c r="B625" i="2"/>
  <c r="B626" i="2" s="1"/>
  <c r="J624" i="2"/>
  <c r="C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H646" i="2" l="1"/>
  <c r="J645" i="2"/>
  <c r="B646" i="2"/>
  <c r="B647" i="2" s="1"/>
  <c r="H645" i="2"/>
  <c r="C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J666" i="2"/>
  <c r="H666" i="2"/>
  <c r="C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H708" i="2"/>
  <c r="C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H729" i="2"/>
  <c r="B730" i="2"/>
  <c r="B731" i="2" s="1"/>
  <c r="H730" i="2"/>
  <c r="C729"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H750" i="2" l="1"/>
  <c r="J750" i="2"/>
  <c r="B751" i="2"/>
  <c r="B752" i="2" s="1"/>
  <c r="H751" i="2"/>
  <c r="C750"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H771" i="2" l="1"/>
  <c r="J771" i="2"/>
  <c r="B772" i="2"/>
  <c r="B773" i="2" s="1"/>
  <c r="H772" i="2"/>
  <c r="C771"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H792" i="2" l="1"/>
  <c r="J792" i="2"/>
  <c r="B793" i="2"/>
  <c r="B794" i="2" s="1"/>
  <c r="H793" i="2"/>
  <c r="C792"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H813" i="2"/>
  <c r="J813" i="2"/>
  <c r="B814" i="2"/>
  <c r="B815" i="2" s="1"/>
  <c r="C813" i="2"/>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H834" i="2"/>
  <c r="J834" i="2"/>
  <c r="B835" i="2"/>
  <c r="B836" i="2" s="1"/>
  <c r="C834" i="2"/>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H855" i="2" l="1"/>
  <c r="J855" i="2"/>
  <c r="B856" i="2"/>
  <c r="B857" i="2" s="1"/>
  <c r="H856" i="2"/>
  <c r="C855"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H876" i="2" l="1"/>
  <c r="J876" i="2"/>
  <c r="B877" i="2"/>
  <c r="B878" i="2" s="1"/>
  <c r="H877" i="2"/>
  <c r="C876"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H897" i="2" l="1"/>
  <c r="J897" i="2"/>
  <c r="B898" i="2"/>
  <c r="B899" i="2" s="1"/>
  <c r="H898" i="2"/>
  <c r="C897"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H918" i="2"/>
  <c r="J918" i="2"/>
  <c r="B919" i="2"/>
  <c r="B920" i="2" s="1"/>
  <c r="C918" i="2"/>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H939" i="2"/>
  <c r="J939" i="2"/>
  <c r="B940" i="2"/>
  <c r="B941" i="2" s="1"/>
  <c r="C939" i="2"/>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H960" i="2"/>
  <c r="J960" i="2"/>
  <c r="B961" i="2"/>
  <c r="B962" i="2" s="1"/>
  <c r="C960" i="2"/>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H981" i="2"/>
  <c r="J981" i="2"/>
  <c r="B982" i="2"/>
  <c r="B983" i="2" s="1"/>
  <c r="C981" i="2"/>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H1002" i="2"/>
  <c r="J1002" i="2"/>
  <c r="B1003" i="2"/>
  <c r="B1004" i="2" s="1"/>
  <c r="C1002" i="2"/>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H1023" i="2"/>
  <c r="J1023" i="2"/>
  <c r="C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H1044" i="2"/>
  <c r="J1044" i="2"/>
  <c r="C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H1065" i="2"/>
  <c r="C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H1107" i="2"/>
  <c r="C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J1149" i="2"/>
  <c r="C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J1170" i="2" l="1"/>
  <c r="B1171" i="2"/>
  <c r="B1172" i="2" s="1"/>
  <c r="H1171" i="2"/>
  <c r="H1170" i="2"/>
  <c r="C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H1191" i="2" l="1"/>
  <c r="J1191" i="2"/>
  <c r="B1192" i="2"/>
  <c r="B1193" i="2" s="1"/>
  <c r="H1192" i="2"/>
  <c r="C1191"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H1233" i="2"/>
  <c r="J1233" i="2"/>
  <c r="C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H1254" i="2"/>
  <c r="B1255" i="2"/>
  <c r="B1256" i="2" s="1"/>
  <c r="C1254" i="2"/>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H1275" i="2"/>
  <c r="J1275" i="2"/>
  <c r="C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J1296" i="2"/>
  <c r="H1296" i="2"/>
  <c r="C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H1317" i="2"/>
  <c r="C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H1380" i="2" l="1"/>
  <c r="J1380" i="2"/>
  <c r="B1381" i="2"/>
  <c r="B1382" i="2" s="1"/>
  <c r="H1381" i="2"/>
  <c r="C1380"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H1401" i="2" l="1"/>
  <c r="J1401" i="2"/>
  <c r="B1402" i="2"/>
  <c r="B1403" i="2" s="1"/>
  <c r="H1402" i="2"/>
  <c r="C1401"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H1422" i="2" l="1"/>
  <c r="J1422" i="2"/>
  <c r="B1423" i="2"/>
  <c r="B1424" i="2" s="1"/>
  <c r="H1423" i="2"/>
  <c r="C1422"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H1443" i="2" l="1"/>
  <c r="J1443" i="2"/>
  <c r="B1444" i="2"/>
  <c r="B1445" i="2" s="1"/>
  <c r="H1444" i="2"/>
  <c r="C1443"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H1464" i="2"/>
  <c r="J1464" i="2"/>
  <c r="B1465" i="2"/>
  <c r="B1466" i="2" s="1"/>
  <c r="C1464" i="2"/>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H1485" i="2"/>
  <c r="J1485" i="2"/>
  <c r="B1486" i="2"/>
  <c r="B1487" i="2" s="1"/>
  <c r="C1485" i="2"/>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H1506" i="2"/>
  <c r="J1506" i="2"/>
  <c r="B1507" i="2"/>
  <c r="B1508" i="2" s="1"/>
  <c r="C1506" i="2"/>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H1527" i="2" l="1"/>
  <c r="J1527" i="2"/>
  <c r="B1528" i="2"/>
  <c r="B1529" i="2" s="1"/>
  <c r="H1528" i="2"/>
  <c r="C1527"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H1548" i="2"/>
  <c r="C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H1569" i="2"/>
  <c r="C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H1632" i="2" l="1"/>
  <c r="J1632" i="2"/>
  <c r="B1633" i="2"/>
  <c r="B1634" i="2" s="1"/>
  <c r="H1633" i="2"/>
  <c r="C1632"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H1653" i="2" l="1"/>
  <c r="J1653" i="2"/>
  <c r="B1654" i="2"/>
  <c r="B1655" i="2" s="1"/>
  <c r="H1654" i="2"/>
  <c r="C1653"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H1674" i="2" l="1"/>
  <c r="J1674" i="2"/>
  <c r="B1675" i="2"/>
  <c r="B1676" i="2" s="1"/>
  <c r="H1675" i="2"/>
  <c r="C1674"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H1737" i="2" l="1"/>
  <c r="J1737" i="2"/>
  <c r="B1738" i="2"/>
  <c r="B1739" i="2" s="1"/>
  <c r="H1738" i="2"/>
  <c r="C1737"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H1758" i="2" l="1"/>
  <c r="J1758" i="2"/>
  <c r="B1759" i="2"/>
  <c r="B1760" i="2" s="1"/>
  <c r="H1759" i="2"/>
  <c r="C1758"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H1779" i="2" l="1"/>
  <c r="J1779" i="2"/>
  <c r="B1780" i="2"/>
  <c r="B1781" i="2" s="1"/>
  <c r="H1780" i="2"/>
  <c r="C1779"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H1800" i="2"/>
  <c r="B1801" i="2"/>
  <c r="B1802" i="2" s="1"/>
  <c r="J1800" i="2"/>
  <c r="C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J1821" i="2"/>
  <c r="B1822" i="2"/>
  <c r="B1823" i="2" s="1"/>
  <c r="H1821" i="2"/>
  <c r="C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H1842" i="2"/>
  <c r="J1842" i="2"/>
  <c r="B1843" i="2"/>
  <c r="B1844" i="2" s="1"/>
  <c r="C1842" i="2"/>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H1863" i="2" l="1"/>
  <c r="J1863" i="2"/>
  <c r="B1864" i="2"/>
  <c r="B1865" i="2" s="1"/>
  <c r="H1864" i="2"/>
  <c r="C1863"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H1884" i="2" l="1"/>
  <c r="J1884" i="2"/>
  <c r="B1885" i="2"/>
  <c r="B1886" i="2" s="1"/>
  <c r="H1885" i="2"/>
  <c r="C1884"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H1905" i="2"/>
  <c r="J1905" i="2"/>
  <c r="B1906" i="2"/>
  <c r="B1907" i="2" s="1"/>
  <c r="C1905" i="2"/>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H1926" i="2"/>
  <c r="J1926" i="2"/>
  <c r="B1927" i="2"/>
  <c r="B1928" i="2" s="1"/>
  <c r="C1926" i="2"/>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H1947" i="2"/>
  <c r="J1947" i="2"/>
  <c r="B1948" i="2"/>
  <c r="B1949" i="2" s="1"/>
  <c r="C1947" i="2"/>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H1968" i="2"/>
  <c r="J1968" i="2"/>
  <c r="B1969" i="2"/>
  <c r="B1970" i="2" s="1"/>
  <c r="C1968" i="2"/>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H1989" i="2"/>
  <c r="J1989" i="2"/>
  <c r="C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H2010" i="2"/>
  <c r="J2010" i="2"/>
  <c r="C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H2031" i="2"/>
  <c r="B2032" i="2"/>
  <c r="B2033" i="2" s="1"/>
  <c r="H2032" i="2"/>
  <c r="C2031"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H2052" i="2"/>
  <c r="J2052" i="2"/>
  <c r="B2053" i="2"/>
  <c r="C2052"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H2073" i="2"/>
  <c r="J2073" i="2"/>
  <c r="B2074" i="2"/>
  <c r="B2075" i="2" s="1"/>
  <c r="C2073" i="2"/>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H2094" i="2"/>
  <c r="J2094" i="2"/>
  <c r="B2095" i="2"/>
  <c r="B2096" i="2" s="1"/>
  <c r="C2094" i="2"/>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H2115" i="2"/>
  <c r="J2115" i="2"/>
  <c r="B2116" i="2"/>
  <c r="B2117" i="2" s="1"/>
  <c r="C2115" i="2"/>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H2136" i="2"/>
  <c r="J2136" i="2"/>
  <c r="H2137" i="2"/>
  <c r="C2136"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J2157" i="2"/>
  <c r="H2158" i="2"/>
  <c r="C2157"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6" i="12" l="1"/>
  <c r="B7" i="12" s="1"/>
  <c r="J8" i="12" s="1"/>
  <c r="C6" i="11"/>
  <c r="F6" i="11" s="1"/>
  <c r="D6" i="11"/>
  <c r="D6" i="12"/>
  <c r="I8" i="12" l="1"/>
  <c r="H6" i="11"/>
  <c r="I6" i="11"/>
  <c r="F8" i="12"/>
  <c r="H8" i="12"/>
  <c r="B7" i="11"/>
  <c r="L6" i="11"/>
  <c r="G6" i="11"/>
  <c r="C7" i="12"/>
  <c r="B8" i="12" s="1"/>
  <c r="J9" i="12" s="1"/>
  <c r="G8" i="12"/>
  <c r="D7" i="12"/>
  <c r="AH8" i="12"/>
  <c r="AK8" i="12"/>
  <c r="AG8" i="12"/>
  <c r="X8" i="12"/>
  <c r="R8" i="12"/>
  <c r="V8" i="12"/>
  <c r="Q8" i="12"/>
  <c r="P8" i="12"/>
  <c r="T8" i="12"/>
  <c r="AC8" i="12"/>
  <c r="W8" i="12"/>
  <c r="AE8" i="12"/>
  <c r="K8" i="12"/>
  <c r="AJ8" i="12"/>
  <c r="O8" i="12"/>
  <c r="U8" i="12"/>
  <c r="Y8" i="12"/>
  <c r="AD8" i="12"/>
  <c r="AA8" i="12"/>
  <c r="Z8" i="12"/>
  <c r="N8" i="12"/>
  <c r="L8" i="12"/>
  <c r="AB8" i="12"/>
  <c r="S8" i="12"/>
  <c r="AF8" i="12"/>
  <c r="AI8" i="12"/>
  <c r="F9" i="12" l="1"/>
  <c r="G9" i="12"/>
  <c r="C7" i="11"/>
  <c r="B8" i="11" s="1"/>
  <c r="L8" i="11"/>
  <c r="G8" i="11"/>
  <c r="D7" i="11"/>
  <c r="H8" i="11"/>
  <c r="I8" i="11"/>
  <c r="F8" i="11"/>
  <c r="H9" i="12"/>
  <c r="I9" i="12"/>
  <c r="C8" i="12"/>
  <c r="B9" i="12" s="1"/>
  <c r="D8" i="12"/>
  <c r="E8" i="12" s="1"/>
  <c r="AH9" i="12"/>
  <c r="AI9" i="12" s="1"/>
  <c r="P9" i="12"/>
  <c r="Q9" i="12" s="1"/>
  <c r="AB9" i="12"/>
  <c r="AC9" i="12" s="1"/>
  <c r="AD9" i="12"/>
  <c r="AE9" i="12" s="1"/>
  <c r="T9" i="12"/>
  <c r="U9" i="12" s="1"/>
  <c r="K9" i="12"/>
  <c r="Z9" i="12"/>
  <c r="AA9" i="12" s="1"/>
  <c r="N9" i="12"/>
  <c r="O9" i="12" s="1"/>
  <c r="X9" i="12"/>
  <c r="Y9" i="12" s="1"/>
  <c r="AF9" i="12"/>
  <c r="AG9" i="12" s="1"/>
  <c r="R9" i="12"/>
  <c r="S9" i="12" s="1"/>
  <c r="AJ9" i="12"/>
  <c r="AK9" i="12" s="1"/>
  <c r="L9" i="12"/>
  <c r="C9" i="12" l="1"/>
  <c r="B10" i="12" s="1"/>
  <c r="D9" i="12"/>
  <c r="C8" i="11"/>
  <c r="B9" i="11" s="1"/>
  <c r="L10" i="11" s="1"/>
  <c r="D8" i="11"/>
  <c r="E8" i="11" s="1"/>
  <c r="G9" i="11"/>
  <c r="F9" i="11"/>
  <c r="L9" i="11"/>
  <c r="H9" i="11"/>
  <c r="I9" i="11"/>
  <c r="G10" i="12"/>
  <c r="F10" i="12"/>
  <c r="I10" i="12"/>
  <c r="H10" i="12"/>
  <c r="J10" i="12"/>
  <c r="W10" i="12" s="1"/>
  <c r="H10" i="11" l="1"/>
  <c r="I10" i="11"/>
  <c r="F10" i="11"/>
  <c r="G10" i="11"/>
  <c r="C9" i="11"/>
  <c r="B10" i="11" s="1"/>
  <c r="D9" i="11"/>
  <c r="C10" i="12"/>
  <c r="B11" i="12" s="1"/>
  <c r="D10" i="12"/>
  <c r="AA10" i="12"/>
  <c r="K10" i="12"/>
  <c r="V9" i="12" s="1"/>
  <c r="W9" i="12" s="1"/>
  <c r="L10" i="12"/>
  <c r="N10" i="12" s="1"/>
  <c r="H11" i="12"/>
  <c r="I11" i="12"/>
  <c r="E11" i="12"/>
  <c r="G11" i="12"/>
  <c r="F11" i="12"/>
  <c r="S10" i="12"/>
  <c r="AH10" i="12"/>
  <c r="AF10" i="12"/>
  <c r="AD10" i="12"/>
  <c r="AJ10" i="12"/>
  <c r="AE10" i="12"/>
  <c r="Z10" i="12"/>
  <c r="O10" i="12"/>
  <c r="X10" i="12"/>
  <c r="AB10" i="12"/>
  <c r="AI10" i="12"/>
  <c r="AC10" i="12"/>
  <c r="AG10" i="12"/>
  <c r="J11" i="12"/>
  <c r="AB11" i="12" s="1"/>
  <c r="AC11" i="12" s="1"/>
  <c r="Q10" i="12"/>
  <c r="AK10" i="12"/>
  <c r="P10" i="12"/>
  <c r="R10" i="12" s="1"/>
  <c r="T10" i="12" s="1"/>
  <c r="V10" i="12" s="1"/>
  <c r="Y10" i="12"/>
  <c r="U10" i="12"/>
  <c r="C11" i="12" l="1"/>
  <c r="B12" i="12" s="1"/>
  <c r="C12" i="12" s="1"/>
  <c r="B13" i="12" s="1"/>
  <c r="D11" i="12"/>
  <c r="C10" i="11"/>
  <c r="B11" i="11" s="1"/>
  <c r="D10" i="11"/>
  <c r="G11" i="11"/>
  <c r="L11" i="11"/>
  <c r="H11" i="11"/>
  <c r="I11" i="11"/>
  <c r="F11" i="11"/>
  <c r="AJ11" i="12"/>
  <c r="AK11" i="12" s="1"/>
  <c r="AH11" i="12"/>
  <c r="AI11" i="12" s="1"/>
  <c r="L11" i="12"/>
  <c r="AD11" i="12"/>
  <c r="AE11" i="12" s="1"/>
  <c r="N11" i="12"/>
  <c r="O11" i="12" s="1"/>
  <c r="F12" i="12"/>
  <c r="I12" i="12"/>
  <c r="G12" i="12"/>
  <c r="H12" i="12"/>
  <c r="R11" i="12"/>
  <c r="S11" i="12" s="1"/>
  <c r="V11" i="12"/>
  <c r="W11" i="12" s="1"/>
  <c r="P11" i="12"/>
  <c r="Q11" i="12" s="1"/>
  <c r="T11" i="12"/>
  <c r="U11" i="12" s="1"/>
  <c r="AF11" i="12"/>
  <c r="AG11" i="12" s="1"/>
  <c r="X11" i="12"/>
  <c r="Y11" i="12" s="1"/>
  <c r="K11" i="12"/>
  <c r="J12" i="12"/>
  <c r="V12" i="12" s="1"/>
  <c r="Z11" i="12"/>
  <c r="AA11" i="12" s="1"/>
  <c r="D12" i="12" l="1"/>
  <c r="C11" i="11"/>
  <c r="B12" i="11" s="1"/>
  <c r="D11" i="11"/>
  <c r="E11" i="11" s="1"/>
  <c r="D13" i="12"/>
  <c r="T12" i="12"/>
  <c r="AA12" i="12"/>
  <c r="AB12" i="12"/>
  <c r="AJ12" i="12"/>
  <c r="C13" i="12"/>
  <c r="J13" i="12" s="1"/>
  <c r="N13" i="12" s="1"/>
  <c r="O13" i="12" s="1"/>
  <c r="AG12" i="12"/>
  <c r="AK12" i="12"/>
  <c r="Q12" i="12"/>
  <c r="AI12" i="12"/>
  <c r="AE12" i="12"/>
  <c r="AH12" i="12"/>
  <c r="S12" i="12"/>
  <c r="Y12" i="12"/>
  <c r="K12" i="12"/>
  <c r="P12" i="12"/>
  <c r="N12" i="12"/>
  <c r="R12" i="12"/>
  <c r="W12" i="12"/>
  <c r="X12" i="12"/>
  <c r="AC12" i="12"/>
  <c r="L12" i="11"/>
  <c r="I12" i="11"/>
  <c r="G12" i="11"/>
  <c r="H12" i="11"/>
  <c r="F12" i="11"/>
  <c r="AF12" i="12"/>
  <c r="AD12" i="12"/>
  <c r="U12" i="12"/>
  <c r="Z12" i="12"/>
  <c r="O12" i="12"/>
  <c r="C12" i="11" l="1"/>
  <c r="B13" i="11" s="1"/>
  <c r="D13" i="11" s="1"/>
  <c r="D12" i="11"/>
  <c r="B14" i="12"/>
  <c r="D14" i="12" s="1"/>
  <c r="E13" i="12"/>
  <c r="F13" i="12"/>
  <c r="H13" i="12"/>
  <c r="I13" i="12"/>
  <c r="G13" i="12"/>
  <c r="AD13" i="12"/>
  <c r="AE13" i="12" s="1"/>
  <c r="Z13" i="12"/>
  <c r="AA13" i="12" s="1"/>
  <c r="AF13" i="12"/>
  <c r="AG13" i="12" s="1"/>
  <c r="AB13" i="12"/>
  <c r="AC13" i="12" s="1"/>
  <c r="P13" i="12"/>
  <c r="Q13" i="12" s="1"/>
  <c r="X13" i="12"/>
  <c r="Y13" i="12" s="1"/>
  <c r="K13" i="12"/>
  <c r="T13" i="12"/>
  <c r="U13" i="12" s="1"/>
  <c r="L13" i="12"/>
  <c r="R13" i="12"/>
  <c r="S13" i="12" s="1"/>
  <c r="V13" i="12"/>
  <c r="W13" i="12" s="1"/>
  <c r="AJ13" i="12"/>
  <c r="AK13" i="12" s="1"/>
  <c r="AH13" i="12"/>
  <c r="AI13" i="12" s="1"/>
  <c r="C14" i="12" l="1"/>
  <c r="J14" i="12" s="1"/>
  <c r="U14" i="12" s="1"/>
  <c r="C13" i="11"/>
  <c r="B14" i="11" s="1"/>
  <c r="G14" i="12" s="1"/>
  <c r="G13" i="11"/>
  <c r="F13" i="11"/>
  <c r="E13" i="11"/>
  <c r="H13" i="11"/>
  <c r="L13" i="11"/>
  <c r="I13" i="11"/>
  <c r="E14" i="12"/>
  <c r="H14" i="12"/>
  <c r="I14" i="12"/>
  <c r="F14" i="12"/>
  <c r="L14" i="12" l="1"/>
  <c r="AG14" i="12"/>
  <c r="N14" i="12"/>
  <c r="AE14" i="12"/>
  <c r="B15" i="12"/>
  <c r="D15" i="12" s="1"/>
  <c r="P14" i="12"/>
  <c r="K14" i="12"/>
  <c r="AA14" i="12"/>
  <c r="AB14" i="12"/>
  <c r="AD14" i="12"/>
  <c r="AH14" i="12"/>
  <c r="T14" i="12"/>
  <c r="AC14" i="12"/>
  <c r="X14" i="12"/>
  <c r="AI14" i="12"/>
  <c r="R14" i="12"/>
  <c r="O14" i="12"/>
  <c r="AK14" i="12"/>
  <c r="W14" i="12"/>
  <c r="Y14" i="12"/>
  <c r="Q14" i="12"/>
  <c r="AJ14" i="12"/>
  <c r="V14" i="12"/>
  <c r="S14" i="12"/>
  <c r="AF14" i="12"/>
  <c r="Z14" i="12"/>
  <c r="C14" i="11"/>
  <c r="D14" i="11"/>
  <c r="C15" i="12" l="1"/>
  <c r="B16" i="12" s="1"/>
  <c r="D16" i="12" s="1"/>
  <c r="J15" i="12"/>
  <c r="AJ15" i="12" s="1"/>
  <c r="AK15" i="12" s="1"/>
  <c r="I15" i="12"/>
  <c r="H15" i="12"/>
  <c r="F15" i="12"/>
  <c r="E15" i="12"/>
  <c r="G14" i="11"/>
  <c r="H14" i="11"/>
  <c r="I14" i="11"/>
  <c r="F14" i="11"/>
  <c r="L14" i="11"/>
  <c r="E14" i="11"/>
  <c r="B15" i="11"/>
  <c r="C16" i="12" l="1"/>
  <c r="E16" i="12" s="1"/>
  <c r="W15" i="12"/>
  <c r="R15" i="12"/>
  <c r="S15" i="12" s="1"/>
  <c r="P15" i="12"/>
  <c r="N15" i="12"/>
  <c r="O15" i="12" s="1"/>
  <c r="X15" i="12"/>
  <c r="Y15" i="12" s="1"/>
  <c r="AD15" i="12"/>
  <c r="AE15" i="12" s="1"/>
  <c r="AB15" i="12"/>
  <c r="K15" i="12"/>
  <c r="AC15" i="12"/>
  <c r="AF15" i="12"/>
  <c r="AG15" i="12" s="1"/>
  <c r="T15" i="12"/>
  <c r="U15" i="12"/>
  <c r="L15" i="12"/>
  <c r="Q15" i="12"/>
  <c r="V15" i="12"/>
  <c r="AH15" i="12"/>
  <c r="AI15" i="12" s="1"/>
  <c r="Z15" i="12"/>
  <c r="AA15" i="12" s="1"/>
  <c r="I16" i="12"/>
  <c r="F16" i="12"/>
  <c r="H16" i="12"/>
  <c r="J16" i="12"/>
  <c r="S16" i="12" s="1"/>
  <c r="G15" i="12"/>
  <c r="D15" i="11"/>
  <c r="C15" i="11"/>
  <c r="B17" i="12" l="1"/>
  <c r="D17" i="12" s="1"/>
  <c r="AI16" i="12"/>
  <c r="T16" i="12"/>
  <c r="AJ16" i="12"/>
  <c r="W16" i="12"/>
  <c r="Y16" i="12"/>
  <c r="AG16" i="12"/>
  <c r="AA16" i="12"/>
  <c r="U16" i="12"/>
  <c r="AF16" i="12"/>
  <c r="P16" i="12"/>
  <c r="AH16" i="12"/>
  <c r="V16" i="12"/>
  <c r="AD16" i="12"/>
  <c r="Z16" i="12"/>
  <c r="Q16" i="12"/>
  <c r="O16" i="12"/>
  <c r="N16" i="12"/>
  <c r="AK16" i="12"/>
  <c r="R16" i="12"/>
  <c r="K16" i="12"/>
  <c r="AC16" i="12" s="1"/>
  <c r="AB16" i="12"/>
  <c r="L16" i="12"/>
  <c r="X16" i="12"/>
  <c r="AE16" i="12"/>
  <c r="B16" i="11"/>
  <c r="C16" i="11" s="1"/>
  <c r="H15" i="11"/>
  <c r="I15" i="11"/>
  <c r="L15" i="11"/>
  <c r="G15" i="11"/>
  <c r="F15" i="11"/>
  <c r="E15" i="11"/>
  <c r="E17" i="12"/>
  <c r="F17" i="12"/>
  <c r="H17" i="12"/>
  <c r="I17" i="12"/>
  <c r="J17" i="12"/>
  <c r="C17" i="12" l="1"/>
  <c r="B18" i="12" s="1"/>
  <c r="C18" i="12" s="1"/>
  <c r="J18" i="12" s="1"/>
  <c r="D16" i="11"/>
  <c r="U17" i="12"/>
  <c r="AK17" i="12"/>
  <c r="AG17" i="12"/>
  <c r="W17" i="12"/>
  <c r="AJ17" i="12"/>
  <c r="AD17" i="12"/>
  <c r="K17" i="12"/>
  <c r="AA17" i="12" s="1"/>
  <c r="X17" i="12"/>
  <c r="AB17" i="12"/>
  <c r="Q17" i="12"/>
  <c r="AI17" i="12"/>
  <c r="S17" i="12"/>
  <c r="V17" i="12"/>
  <c r="R17" i="12"/>
  <c r="T17" i="12"/>
  <c r="O17" i="12"/>
  <c r="AC17" i="12"/>
  <c r="Z17" i="12"/>
  <c r="P17" i="12"/>
  <c r="AE17" i="12"/>
  <c r="L17" i="12"/>
  <c r="AF17" i="12"/>
  <c r="Y17" i="12"/>
  <c r="N17" i="12"/>
  <c r="AH17" i="12"/>
  <c r="B17" i="11"/>
  <c r="G16" i="11"/>
  <c r="H16" i="11"/>
  <c r="F16" i="11"/>
  <c r="E16" i="11"/>
  <c r="I16" i="11"/>
  <c r="L16" i="11"/>
  <c r="G16" i="12"/>
  <c r="D18" i="12" l="1"/>
  <c r="G17" i="12"/>
  <c r="V18" i="12"/>
  <c r="AI18" i="12"/>
  <c r="Z18" i="12"/>
  <c r="U18" i="12"/>
  <c r="X18" i="12"/>
  <c r="AH18" i="12"/>
  <c r="R18" i="12"/>
  <c r="W18" i="12"/>
  <c r="T18" i="12"/>
  <c r="K18" i="12"/>
  <c r="S18" i="12"/>
  <c r="AA18" i="12"/>
  <c r="AC18" i="12"/>
  <c r="AD18" i="12"/>
  <c r="AE18" i="12"/>
  <c r="O18" i="12"/>
  <c r="Q18" i="12"/>
  <c r="AF18" i="12"/>
  <c r="AB18" i="12"/>
  <c r="N18" i="12"/>
  <c r="P18" i="12"/>
  <c r="Y18" i="12"/>
  <c r="AJ18" i="12"/>
  <c r="AG18" i="12"/>
  <c r="L18" i="12"/>
  <c r="AK18" i="12"/>
  <c r="B19" i="12"/>
  <c r="H18" i="12"/>
  <c r="E18" i="12"/>
  <c r="I18" i="12"/>
  <c r="F18" i="12"/>
  <c r="C17" i="11"/>
  <c r="D17" i="11"/>
  <c r="D19" i="12" l="1"/>
  <c r="C19" i="12"/>
  <c r="B18" i="11"/>
  <c r="F17" i="11"/>
  <c r="L17" i="11"/>
  <c r="G17" i="11"/>
  <c r="H17" i="11"/>
  <c r="E17" i="11"/>
  <c r="I17" i="11"/>
  <c r="E19" i="12" l="1"/>
  <c r="C18" i="11"/>
  <c r="G18" i="12"/>
  <c r="D18" i="11"/>
  <c r="B20" i="12"/>
  <c r="H19" i="12"/>
  <c r="F19" i="12"/>
  <c r="I19" i="12"/>
  <c r="J19" i="12"/>
  <c r="AB19" i="12" l="1"/>
  <c r="AE19" i="12"/>
  <c r="X19" i="12"/>
  <c r="Y19" i="12" s="1"/>
  <c r="L19" i="12"/>
  <c r="AH19" i="12"/>
  <c r="AD19" i="12"/>
  <c r="Z19" i="12"/>
  <c r="R19" i="12"/>
  <c r="S19" i="12" s="1"/>
  <c r="Q19" i="12"/>
  <c r="U19" i="12"/>
  <c r="W19" i="12" s="1"/>
  <c r="AC19" i="12"/>
  <c r="N19" i="12"/>
  <c r="AA19" i="12"/>
  <c r="V19" i="12"/>
  <c r="AG19" i="12"/>
  <c r="AF19" i="12"/>
  <c r="K19" i="12"/>
  <c r="AI19" i="12"/>
  <c r="AK19" i="12" s="1"/>
  <c r="O19" i="12"/>
  <c r="T19" i="12"/>
  <c r="AJ19" i="12"/>
  <c r="P19" i="12"/>
  <c r="D20" i="12"/>
  <c r="C20" i="12"/>
  <c r="B19" i="11"/>
  <c r="E18" i="11"/>
  <c r="G18" i="11"/>
  <c r="F18" i="11"/>
  <c r="I18" i="11"/>
  <c r="H18" i="11"/>
  <c r="L18" i="11"/>
  <c r="C19" i="11" l="1"/>
  <c r="D19" i="11"/>
  <c r="G19" i="12"/>
  <c r="B21" i="12"/>
  <c r="I20" i="12"/>
  <c r="H20" i="12"/>
  <c r="F20" i="12"/>
  <c r="E20" i="12"/>
  <c r="J20" i="12"/>
  <c r="W20" i="12" l="1"/>
  <c r="AF20" i="12"/>
  <c r="AG20" i="12" s="1"/>
  <c r="V20" i="12"/>
  <c r="AI20" i="12"/>
  <c r="AD20" i="12"/>
  <c r="AE20" i="12" s="1"/>
  <c r="P20" i="12"/>
  <c r="Q20" i="12" s="1"/>
  <c r="O20" i="12"/>
  <c r="X20" i="12"/>
  <c r="Y20" i="12" s="1"/>
  <c r="AH20" i="12"/>
  <c r="N20" i="12"/>
  <c r="R20" i="12"/>
  <c r="T20" i="12"/>
  <c r="U20" i="12" s="1"/>
  <c r="AJ20" i="12"/>
  <c r="AK20" i="12" s="1"/>
  <c r="K20" i="12"/>
  <c r="AC20" i="12"/>
  <c r="Z20" i="12"/>
  <c r="AA20" i="12" s="1"/>
  <c r="L20" i="12"/>
  <c r="AB20" i="12"/>
  <c r="S20" i="12"/>
  <c r="C21" i="12"/>
  <c r="D21" i="12"/>
  <c r="B20" i="11"/>
  <c r="L19" i="11"/>
  <c r="E19" i="11"/>
  <c r="G19" i="11"/>
  <c r="I19" i="11"/>
  <c r="F19" i="11"/>
  <c r="H19" i="11"/>
  <c r="C20" i="11" l="1"/>
  <c r="D20" i="11"/>
  <c r="G20" i="12"/>
  <c r="B22" i="12"/>
  <c r="E21" i="12"/>
  <c r="F21" i="12"/>
  <c r="I21" i="12"/>
  <c r="H21" i="12"/>
  <c r="J21" i="12"/>
  <c r="D22" i="12" l="1"/>
  <c r="C22" i="12"/>
  <c r="AH21" i="12"/>
  <c r="AG21" i="12"/>
  <c r="N21" i="12"/>
  <c r="AC21" i="12"/>
  <c r="AF21" i="12"/>
  <c r="AE21" i="12"/>
  <c r="Y21" i="12"/>
  <c r="AK21" i="12"/>
  <c r="T21" i="12"/>
  <c r="R21" i="12"/>
  <c r="P21" i="12"/>
  <c r="AD21" i="12"/>
  <c r="W21" i="12"/>
  <c r="L21" i="12"/>
  <c r="AB21" i="12"/>
  <c r="Q21" i="12"/>
  <c r="O21" i="12"/>
  <c r="U21" i="12"/>
  <c r="V21" i="12"/>
  <c r="Z21" i="12"/>
  <c r="AI21" i="12"/>
  <c r="K21" i="12"/>
  <c r="S21" i="12" s="1"/>
  <c r="AJ21" i="12"/>
  <c r="AA21" i="12"/>
  <c r="X21" i="12"/>
  <c r="B21" i="11"/>
  <c r="G20" i="11"/>
  <c r="L20" i="11"/>
  <c r="E20" i="11"/>
  <c r="F20" i="11"/>
  <c r="H20" i="11"/>
  <c r="I20" i="11"/>
  <c r="B23" i="12" l="1"/>
  <c r="E22" i="12"/>
  <c r="F22" i="12"/>
  <c r="H22" i="12"/>
  <c r="I22" i="12"/>
  <c r="C21" i="11"/>
  <c r="D21" i="11"/>
  <c r="G21" i="12"/>
  <c r="J22" i="12"/>
  <c r="B22" i="11" l="1"/>
  <c r="G21" i="11"/>
  <c r="H21" i="11"/>
  <c r="F21" i="11"/>
  <c r="I21" i="11"/>
  <c r="E21" i="11"/>
  <c r="L21" i="11"/>
  <c r="T22" i="12"/>
  <c r="U22" i="12" s="1"/>
  <c r="V22" i="12"/>
  <c r="W22" i="12" s="1"/>
  <c r="X22" i="12"/>
  <c r="AK22" i="12"/>
  <c r="AJ22" i="12"/>
  <c r="AI22" i="12"/>
  <c r="AF22" i="12"/>
  <c r="O22" i="12"/>
  <c r="AB22" i="12"/>
  <c r="Z22" i="12"/>
  <c r="AE22" i="12"/>
  <c r="L22" i="12"/>
  <c r="AG22" i="12"/>
  <c r="Y22" i="12"/>
  <c r="N22" i="12"/>
  <c r="S22" i="12"/>
  <c r="AD22" i="12"/>
  <c r="AH22" i="12"/>
  <c r="P22" i="12"/>
  <c r="Q22" i="12" s="1"/>
  <c r="K22" i="12"/>
  <c r="AC22" i="12" s="1"/>
  <c r="AA22" i="12"/>
  <c r="R22" i="12"/>
  <c r="C23" i="12"/>
  <c r="D23" i="12"/>
  <c r="B24" i="12" l="1"/>
  <c r="H23" i="12"/>
  <c r="E23" i="12"/>
  <c r="I23" i="12"/>
  <c r="F23" i="12"/>
  <c r="J23" i="12"/>
  <c r="D22" i="11"/>
  <c r="C22" i="11"/>
  <c r="G22" i="12"/>
  <c r="AE23" i="12" l="1"/>
  <c r="AI23" i="12"/>
  <c r="T23" i="12"/>
  <c r="AC23" i="12"/>
  <c r="Z23" i="12"/>
  <c r="R23" i="12"/>
  <c r="S23" i="12"/>
  <c r="AG23" i="12"/>
  <c r="U23" i="12"/>
  <c r="AK23" i="12"/>
  <c r="L23" i="12"/>
  <c r="N23" i="12"/>
  <c r="Y23" i="12"/>
  <c r="K23" i="12"/>
  <c r="AA23" i="12"/>
  <c r="O23" i="12"/>
  <c r="AH23" i="12"/>
  <c r="AD23" i="12"/>
  <c r="AJ23" i="12"/>
  <c r="AB23" i="12"/>
  <c r="P23" i="12"/>
  <c r="Q23" i="12"/>
  <c r="X23" i="12"/>
  <c r="AF23" i="12"/>
  <c r="V23" i="12"/>
  <c r="W23" i="12"/>
  <c r="B23" i="11"/>
  <c r="E22" i="11"/>
  <c r="G22" i="11"/>
  <c r="I22" i="11"/>
  <c r="F22" i="11"/>
  <c r="L22" i="11"/>
  <c r="H22" i="11"/>
  <c r="C24" i="12"/>
  <c r="J24" i="12" s="1"/>
  <c r="D24" i="12"/>
  <c r="AJ24" i="12" l="1"/>
  <c r="AK24" i="12" s="1"/>
  <c r="V24" i="12"/>
  <c r="W24" i="12" s="1"/>
  <c r="AA24" i="12"/>
  <c r="Z24" i="12"/>
  <c r="AI24" i="12"/>
  <c r="AB24" i="12"/>
  <c r="X24" i="12"/>
  <c r="AF24" i="12"/>
  <c r="AG24" i="12" s="1"/>
  <c r="R24" i="12"/>
  <c r="S24" i="12" s="1"/>
  <c r="N24" i="12"/>
  <c r="K24" i="12"/>
  <c r="P24" i="12"/>
  <c r="Q24" i="12" s="1"/>
  <c r="AH24" i="12"/>
  <c r="O24" i="12"/>
  <c r="AD24" i="12"/>
  <c r="AE24" i="12" s="1"/>
  <c r="T24" i="12"/>
  <c r="U24" i="12" s="1"/>
  <c r="L24" i="12"/>
  <c r="Y24" i="12"/>
  <c r="AC24" i="12"/>
  <c r="C23" i="11"/>
  <c r="D23" i="11"/>
  <c r="G23" i="12"/>
  <c r="B25" i="12"/>
  <c r="H24" i="12"/>
  <c r="F24" i="12"/>
  <c r="I24" i="12"/>
  <c r="E24" i="12"/>
  <c r="C25" i="12" l="1"/>
  <c r="D25" i="12"/>
  <c r="B24" i="11"/>
  <c r="I23" i="11"/>
  <c r="G23" i="11"/>
  <c r="F23" i="11"/>
  <c r="H23" i="11"/>
  <c r="E23" i="11"/>
  <c r="L23" i="11"/>
  <c r="D24" i="11" l="1"/>
  <c r="C24" i="11"/>
  <c r="G24" i="12"/>
  <c r="B26" i="12"/>
  <c r="F25" i="12"/>
  <c r="E25" i="12"/>
  <c r="H25" i="12"/>
  <c r="I25" i="12"/>
  <c r="J25" i="12"/>
  <c r="B25" i="11" l="1"/>
  <c r="I24" i="11"/>
  <c r="L24" i="11"/>
  <c r="H24" i="11"/>
  <c r="E24" i="11"/>
  <c r="F24" i="11"/>
  <c r="G24" i="11"/>
  <c r="U25" i="12"/>
  <c r="AJ25" i="12"/>
  <c r="AK25" i="12"/>
  <c r="V25" i="12"/>
  <c r="AH25" i="12"/>
  <c r="P25" i="12"/>
  <c r="Q25" i="12" s="1"/>
  <c r="K25" i="12"/>
  <c r="AI25" i="12" s="1"/>
  <c r="Z25" i="12"/>
  <c r="S25" i="12"/>
  <c r="R25" i="12"/>
  <c r="AG25" i="12"/>
  <c r="Y25" i="12"/>
  <c r="T25" i="12"/>
  <c r="L25" i="12"/>
  <c r="AB25" i="12"/>
  <c r="AC25" i="12" s="1"/>
  <c r="AF25" i="12"/>
  <c r="W25" i="12"/>
  <c r="N25" i="12"/>
  <c r="O25" i="12" s="1"/>
  <c r="AA25" i="12"/>
  <c r="X25" i="12"/>
  <c r="AD25" i="12"/>
  <c r="AE25" i="12" s="1"/>
  <c r="C26" i="12"/>
  <c r="J26" i="12" s="1"/>
  <c r="D26" i="12"/>
  <c r="E26" i="12" s="1"/>
  <c r="P26" i="12" l="1"/>
  <c r="AD26" i="12"/>
  <c r="Y26" i="12"/>
  <c r="U26" i="12"/>
  <c r="AB26" i="12"/>
  <c r="AC26" i="12" s="1"/>
  <c r="Q26" i="12"/>
  <c r="O26" i="12"/>
  <c r="X26" i="12"/>
  <c r="AG26" i="12"/>
  <c r="V26" i="12"/>
  <c r="AJ26" i="12"/>
  <c r="T26" i="12"/>
  <c r="L26" i="12"/>
  <c r="AH26" i="12"/>
  <c r="Z26" i="12"/>
  <c r="AA26" i="12"/>
  <c r="R26" i="12"/>
  <c r="S26" i="12" s="1"/>
  <c r="AF26" i="12"/>
  <c r="AK26" i="12"/>
  <c r="AI26" i="12"/>
  <c r="W26" i="12"/>
  <c r="K26" i="12"/>
  <c r="AE26" i="12"/>
  <c r="N26" i="12"/>
  <c r="B27" i="12"/>
  <c r="I26" i="12"/>
  <c r="F26" i="12"/>
  <c r="H26" i="12"/>
  <c r="C25" i="11"/>
  <c r="D25" i="11"/>
  <c r="G25" i="12"/>
  <c r="B26" i="11" l="1"/>
  <c r="L25" i="11"/>
  <c r="E25" i="11"/>
  <c r="G25" i="11"/>
  <c r="F25" i="11"/>
  <c r="H25" i="11"/>
  <c r="I25" i="11"/>
  <c r="C27" i="12"/>
  <c r="D27" i="12"/>
  <c r="B28" i="12" l="1"/>
  <c r="H27" i="12"/>
  <c r="I27" i="12"/>
  <c r="F27" i="12"/>
  <c r="J27" i="12"/>
  <c r="E27" i="12"/>
  <c r="D26" i="11"/>
  <c r="C26" i="11"/>
  <c r="G26" i="12"/>
  <c r="E26" i="11" l="1"/>
  <c r="B27" i="11"/>
  <c r="F26" i="11"/>
  <c r="I26" i="11"/>
  <c r="G26" i="11"/>
  <c r="H26" i="11"/>
  <c r="L26" i="11"/>
  <c r="X27" i="12"/>
  <c r="AB27" i="12"/>
  <c r="K27" i="12"/>
  <c r="AG27" i="12" s="1"/>
  <c r="AK27" i="12"/>
  <c r="Y27" i="12"/>
  <c r="Q27" i="12"/>
  <c r="R27" i="12"/>
  <c r="AD27" i="12"/>
  <c r="P27" i="12"/>
  <c r="AH27" i="12"/>
  <c r="AI27" i="12" s="1"/>
  <c r="N27" i="12"/>
  <c r="AJ27" i="12"/>
  <c r="U27" i="12"/>
  <c r="S27" i="12"/>
  <c r="W27" i="12"/>
  <c r="T27" i="12"/>
  <c r="AF27" i="12"/>
  <c r="O27" i="12"/>
  <c r="AA27" i="12"/>
  <c r="AC27" i="12"/>
  <c r="AE27" i="12"/>
  <c r="Z27" i="12"/>
  <c r="V27" i="12"/>
  <c r="L27" i="12"/>
  <c r="D28" i="12"/>
  <c r="C28" i="12"/>
  <c r="E28" i="12" l="1"/>
  <c r="B29" i="12"/>
  <c r="H28" i="12"/>
  <c r="F28" i="12"/>
  <c r="I28" i="12"/>
  <c r="J28" i="12"/>
  <c r="D27" i="11"/>
  <c r="C27" i="11"/>
  <c r="G27" i="12"/>
  <c r="E27" i="11" l="1"/>
  <c r="AD28" i="12"/>
  <c r="Q28" i="12"/>
  <c r="AB28" i="12"/>
  <c r="T28" i="12"/>
  <c r="V28" i="12"/>
  <c r="L28" i="12"/>
  <c r="S28" i="12"/>
  <c r="Z28" i="12"/>
  <c r="K28" i="12"/>
  <c r="W28" i="12"/>
  <c r="AG28" i="12"/>
  <c r="AE28" i="12"/>
  <c r="O28" i="12"/>
  <c r="AI28" i="12"/>
  <c r="P28" i="12"/>
  <c r="Y28" i="12"/>
  <c r="N28" i="12"/>
  <c r="AF28" i="12"/>
  <c r="U28" i="12"/>
  <c r="AC28" i="12"/>
  <c r="R28" i="12"/>
  <c r="AJ28" i="12"/>
  <c r="AK28" i="12" s="1"/>
  <c r="X28" i="12"/>
  <c r="AH28" i="12"/>
  <c r="AA28" i="12"/>
  <c r="B28" i="11"/>
  <c r="H27" i="11"/>
  <c r="L27" i="11"/>
  <c r="G27" i="11"/>
  <c r="I27" i="11"/>
  <c r="F27" i="11"/>
  <c r="C29" i="12"/>
  <c r="D29" i="12"/>
  <c r="E29" i="12" s="1"/>
  <c r="B30" i="12" l="1"/>
  <c r="H29" i="12"/>
  <c r="I29" i="12"/>
  <c r="F29" i="12"/>
  <c r="C28" i="11"/>
  <c r="D28" i="11"/>
  <c r="G28" i="12"/>
  <c r="J29" i="12"/>
  <c r="E28" i="11" l="1"/>
  <c r="B29" i="11"/>
  <c r="F28" i="11"/>
  <c r="H28" i="11"/>
  <c r="L28" i="11"/>
  <c r="I28" i="11"/>
  <c r="G28" i="11"/>
  <c r="AF29" i="12"/>
  <c r="AK29" i="12"/>
  <c r="T29" i="12"/>
  <c r="U29" i="12"/>
  <c r="Q29" i="12"/>
  <c r="P29" i="12"/>
  <c r="R29" i="12"/>
  <c r="AJ29" i="12"/>
  <c r="AG29" i="12"/>
  <c r="AD29" i="12"/>
  <c r="AB29" i="12"/>
  <c r="AC29" i="12" s="1"/>
  <c r="AH29" i="12"/>
  <c r="AI29" i="12" s="1"/>
  <c r="K29" i="12"/>
  <c r="Z29" i="12"/>
  <c r="Y29" i="12"/>
  <c r="V29" i="12"/>
  <c r="W29" i="12" s="1"/>
  <c r="L29" i="12"/>
  <c r="AA29" i="12"/>
  <c r="AE29" i="12"/>
  <c r="N29" i="12"/>
  <c r="O29" i="12" s="1"/>
  <c r="S29" i="12"/>
  <c r="X29" i="12"/>
  <c r="D30" i="12"/>
  <c r="C30" i="12"/>
  <c r="B31" i="12" l="1"/>
  <c r="H30" i="12"/>
  <c r="F30" i="12"/>
  <c r="I30" i="12"/>
  <c r="E30" i="12"/>
  <c r="J30" i="12"/>
  <c r="D29" i="11"/>
  <c r="C29" i="11"/>
  <c r="G29" i="12"/>
  <c r="B30" i="11" l="1"/>
  <c r="H29" i="11"/>
  <c r="L29" i="11"/>
  <c r="I29" i="11"/>
  <c r="F29" i="11"/>
  <c r="G29" i="11"/>
  <c r="L30" i="12"/>
  <c r="R30" i="12"/>
  <c r="AH30" i="12"/>
  <c r="U30" i="12"/>
  <c r="S30" i="12"/>
  <c r="K30" i="12"/>
  <c r="AG30" i="12" s="1"/>
  <c r="Z30" i="12"/>
  <c r="AA30" i="12"/>
  <c r="V30" i="12"/>
  <c r="T30" i="12"/>
  <c r="AK30" i="12"/>
  <c r="AB30" i="12"/>
  <c r="AC30" i="12" s="1"/>
  <c r="AE30" i="12"/>
  <c r="W30" i="12"/>
  <c r="AI30" i="12"/>
  <c r="N30" i="12"/>
  <c r="AF30" i="12"/>
  <c r="AD30" i="12"/>
  <c r="Q30" i="12"/>
  <c r="P30" i="12"/>
  <c r="AJ30" i="12"/>
  <c r="Y30" i="12"/>
  <c r="X30" i="12"/>
  <c r="O30" i="12"/>
  <c r="E29" i="11"/>
  <c r="D31" i="12"/>
  <c r="C31" i="12"/>
  <c r="J31" i="12" s="1"/>
  <c r="E31" i="12" l="1"/>
  <c r="W31" i="12"/>
  <c r="T31" i="12"/>
  <c r="AJ31" i="12"/>
  <c r="L31" i="12"/>
  <c r="AB31" i="12"/>
  <c r="S31" i="12"/>
  <c r="K31" i="12"/>
  <c r="O31" i="12" s="1"/>
  <c r="AE31" i="12"/>
  <c r="P31" i="12"/>
  <c r="AC31" i="12"/>
  <c r="R31" i="12"/>
  <c r="N31" i="12"/>
  <c r="AA31" i="12"/>
  <c r="Z31" i="12"/>
  <c r="AF31" i="12"/>
  <c r="AH31" i="12"/>
  <c r="X31" i="12"/>
  <c r="Y31" i="12" s="1"/>
  <c r="AK31" i="12"/>
  <c r="AD31" i="12"/>
  <c r="Q31" i="12"/>
  <c r="V31" i="12"/>
  <c r="U31" i="12"/>
  <c r="AI31" i="12"/>
  <c r="AG31" i="12"/>
  <c r="B32" i="12"/>
  <c r="I31" i="12"/>
  <c r="F31" i="12"/>
  <c r="H31" i="12"/>
  <c r="D30" i="11"/>
  <c r="C30" i="11"/>
  <c r="G30" i="12"/>
  <c r="B31" i="11" l="1"/>
  <c r="L30" i="11"/>
  <c r="I30" i="11"/>
  <c r="G30" i="11"/>
  <c r="H30" i="11"/>
  <c r="F30" i="11"/>
  <c r="E30" i="11"/>
  <c r="C32" i="12"/>
  <c r="D32" i="12"/>
  <c r="E32" i="12" l="1"/>
  <c r="B33" i="12"/>
  <c r="H32" i="12"/>
  <c r="I32" i="12"/>
  <c r="F32" i="12"/>
  <c r="J32" i="12"/>
  <c r="C31" i="11"/>
  <c r="D31" i="11"/>
  <c r="G31" i="12"/>
  <c r="E31" i="11" l="1"/>
  <c r="B32" i="11"/>
  <c r="L31" i="11"/>
  <c r="H31" i="11"/>
  <c r="I31" i="11"/>
  <c r="G31" i="11"/>
  <c r="F31" i="11"/>
  <c r="Q32" i="12"/>
  <c r="L32" i="12"/>
  <c r="AD32" i="12"/>
  <c r="AE32" i="12" s="1"/>
  <c r="X32" i="12"/>
  <c r="AG32" i="12"/>
  <c r="Z32" i="12"/>
  <c r="AJ32" i="12"/>
  <c r="AK32" i="12" s="1"/>
  <c r="Y32" i="12"/>
  <c r="N32" i="12"/>
  <c r="T32" i="12"/>
  <c r="U32" i="12"/>
  <c r="K32" i="12"/>
  <c r="AA32" i="12"/>
  <c r="R32" i="12"/>
  <c r="AC32" i="12"/>
  <c r="S32" i="12"/>
  <c r="P32" i="12"/>
  <c r="V32" i="12"/>
  <c r="AB32" i="12"/>
  <c r="AF32" i="12"/>
  <c r="AH32" i="12"/>
  <c r="AI32" i="12" s="1"/>
  <c r="O32" i="12"/>
  <c r="W32" i="12"/>
  <c r="D33" i="12"/>
  <c r="C33" i="12"/>
  <c r="J33" i="12" s="1"/>
  <c r="AH33" i="12" l="1"/>
  <c r="AI33" i="12" s="1"/>
  <c r="AJ33" i="12"/>
  <c r="N33" i="12"/>
  <c r="R33" i="12"/>
  <c r="S33" i="12" s="1"/>
  <c r="AF33" i="12"/>
  <c r="AE33" i="12"/>
  <c r="AC33" i="12"/>
  <c r="Q33" i="12"/>
  <c r="Z33" i="12"/>
  <c r="W33" i="12"/>
  <c r="AK33" i="12"/>
  <c r="O33" i="12"/>
  <c r="AA33" i="12"/>
  <c r="T33" i="12"/>
  <c r="P33" i="12"/>
  <c r="V33" i="12"/>
  <c r="X33" i="12"/>
  <c r="Y33" i="12" s="1"/>
  <c r="AB33" i="12"/>
  <c r="K33" i="12"/>
  <c r="AG33" i="12"/>
  <c r="U33" i="12"/>
  <c r="AD33" i="12"/>
  <c r="L33" i="12"/>
  <c r="B34" i="12"/>
  <c r="H33" i="12"/>
  <c r="F33" i="12"/>
  <c r="I33" i="12"/>
  <c r="D32" i="11"/>
  <c r="C32" i="11"/>
  <c r="G32" i="12"/>
  <c r="E33" i="12"/>
  <c r="E32" i="11" l="1"/>
  <c r="B33" i="11"/>
  <c r="L32" i="11"/>
  <c r="I32" i="11"/>
  <c r="F32" i="11"/>
  <c r="H32" i="11"/>
  <c r="G32" i="11"/>
  <c r="D34" i="12"/>
  <c r="C34" i="12"/>
  <c r="B35" i="12" l="1"/>
  <c r="I34" i="12"/>
  <c r="H34" i="12"/>
  <c r="F34" i="12"/>
  <c r="J34" i="12"/>
  <c r="E34" i="12"/>
  <c r="C33" i="11"/>
  <c r="D33" i="11"/>
  <c r="G33" i="12"/>
  <c r="B34" i="11" l="1"/>
  <c r="I33" i="11"/>
  <c r="F33" i="11"/>
  <c r="G33" i="11"/>
  <c r="L33" i="11"/>
  <c r="H33"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E33" i="11"/>
  <c r="C35" i="12"/>
  <c r="D35" i="12"/>
  <c r="B36" i="12" l="1"/>
  <c r="I35" i="12"/>
  <c r="H35" i="12"/>
  <c r="F35" i="12"/>
  <c r="J35" i="12"/>
  <c r="E35" i="12"/>
  <c r="C34" i="11"/>
  <c r="D34" i="11"/>
  <c r="G34" i="12"/>
  <c r="AJ35" i="12" l="1"/>
  <c r="Z35" i="12"/>
  <c r="O35" i="12"/>
  <c r="Y35" i="12"/>
  <c r="T35" i="12"/>
  <c r="AK35" i="12"/>
  <c r="AF35" i="12"/>
  <c r="AB35" i="12"/>
  <c r="P35" i="12"/>
  <c r="AD35" i="12"/>
  <c r="AE35" i="12"/>
  <c r="W35" i="12"/>
  <c r="AA35" i="12"/>
  <c r="X35" i="12"/>
  <c r="AG35" i="12"/>
  <c r="R35" i="12"/>
  <c r="N35" i="12"/>
  <c r="Q35" i="12"/>
  <c r="L35" i="12"/>
  <c r="AC35" i="12"/>
  <c r="S35" i="12"/>
  <c r="V35" i="12"/>
  <c r="AI35" i="12"/>
  <c r="K35" i="12"/>
  <c r="U35" i="12" s="1"/>
  <c r="AH35" i="12"/>
  <c r="B35" i="11"/>
  <c r="L34" i="11"/>
  <c r="H34" i="11"/>
  <c r="G34" i="11"/>
  <c r="I34" i="11"/>
  <c r="F34" i="11"/>
  <c r="E34" i="11"/>
  <c r="C36" i="12"/>
  <c r="J36" i="12" s="1"/>
  <c r="D36" i="12"/>
  <c r="O36" i="12" l="1"/>
  <c r="AG36" i="12"/>
  <c r="AK36" i="12"/>
  <c r="L36" i="12"/>
  <c r="V36" i="12"/>
  <c r="Y36" i="12"/>
  <c r="AB36" i="12"/>
  <c r="AC36" i="12" s="1"/>
  <c r="AJ36" i="12"/>
  <c r="P36" i="12"/>
  <c r="AE36" i="12"/>
  <c r="AH36" i="12"/>
  <c r="AD36" i="12"/>
  <c r="X36" i="12"/>
  <c r="W36" i="12"/>
  <c r="AI36" i="12"/>
  <c r="K36" i="12"/>
  <c r="N36" i="12"/>
  <c r="Z36" i="12"/>
  <c r="R36" i="12"/>
  <c r="S36" i="12" s="1"/>
  <c r="T36" i="12"/>
  <c r="U36" i="12" s="1"/>
  <c r="Q36" i="12"/>
  <c r="AF36" i="12"/>
  <c r="AA36" i="12"/>
  <c r="E36" i="12"/>
  <c r="D35" i="11"/>
  <c r="C35" i="11"/>
  <c r="G35" i="12"/>
  <c r="B37" i="12"/>
  <c r="I36" i="12"/>
  <c r="H36" i="12"/>
  <c r="F36" i="12"/>
  <c r="E35" i="11" l="1"/>
  <c r="D37" i="12"/>
  <c r="C37" i="12"/>
  <c r="B36" i="11"/>
  <c r="H35" i="11"/>
  <c r="L35" i="11"/>
  <c r="I35" i="11"/>
  <c r="G35" i="11"/>
  <c r="F35" i="11"/>
  <c r="E37" i="12" l="1"/>
  <c r="D36" i="11"/>
  <c r="C36" i="11"/>
  <c r="G36" i="12"/>
  <c r="B38" i="12"/>
  <c r="F37" i="12"/>
  <c r="I37" i="12"/>
  <c r="H37" i="12"/>
  <c r="J37" i="12"/>
  <c r="E36" i="11" l="1"/>
  <c r="B37" i="11"/>
  <c r="I36" i="11"/>
  <c r="L36" i="11"/>
  <c r="H36" i="11"/>
  <c r="F36" i="11"/>
  <c r="G36"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E38" i="12" l="1"/>
  <c r="B39" i="12"/>
  <c r="I38" i="12"/>
  <c r="H38" i="12"/>
  <c r="F38" i="12"/>
  <c r="J38" i="12"/>
  <c r="C37" i="11"/>
  <c r="D37" i="11"/>
  <c r="G37" i="12"/>
  <c r="E37" i="11" l="1"/>
  <c r="B38" i="11"/>
  <c r="F37" i="11"/>
  <c r="H37" i="11"/>
  <c r="G37" i="11"/>
  <c r="I37" i="11"/>
  <c r="L37"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38" i="11"/>
  <c r="C38" i="11"/>
  <c r="G38" i="12"/>
  <c r="E38" i="11" l="1"/>
  <c r="B39" i="11"/>
  <c r="H38" i="11"/>
  <c r="I38" i="11"/>
  <c r="F38" i="11"/>
  <c r="L38" i="11"/>
  <c r="G38" i="11"/>
  <c r="AG39" i="12"/>
  <c r="AE39" i="12"/>
  <c r="V39" i="12"/>
  <c r="AF39" i="12"/>
  <c r="W39" i="12"/>
  <c r="AA39" i="12"/>
  <c r="AD39" i="12"/>
  <c r="U39" i="12"/>
  <c r="AJ39" i="12"/>
  <c r="X39" i="12"/>
  <c r="Y39" i="12" s="1"/>
  <c r="L39" i="12"/>
  <c r="AC39" i="12"/>
  <c r="R39" i="12"/>
  <c r="S39" i="12" s="1"/>
  <c r="AH39" i="12"/>
  <c r="AI39" i="12" s="1"/>
  <c r="T39" i="12"/>
  <c r="AK39" i="12"/>
  <c r="AB39" i="12"/>
  <c r="K39" i="12"/>
  <c r="Q39" i="12"/>
  <c r="N39" i="12"/>
  <c r="O39" i="12" s="1"/>
  <c r="Z39" i="12"/>
  <c r="P39" i="12"/>
  <c r="C40" i="12"/>
  <c r="D40" i="12"/>
  <c r="E40" i="12" s="1"/>
  <c r="B41" i="12" l="1"/>
  <c r="I40" i="12"/>
  <c r="H40" i="12"/>
  <c r="F40" i="12"/>
  <c r="J40" i="12"/>
  <c r="D39" i="11"/>
  <c r="C39" i="11"/>
  <c r="G39" i="12"/>
  <c r="B40" i="11" l="1"/>
  <c r="G39" i="11"/>
  <c r="I39" i="11"/>
  <c r="H39" i="11"/>
  <c r="F39" i="11"/>
  <c r="L39"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39" i="11"/>
  <c r="D41" i="12"/>
  <c r="C41" i="12"/>
  <c r="J41" i="12" s="1"/>
  <c r="E41" i="12" l="1"/>
  <c r="AJ41" i="12"/>
  <c r="T41" i="12"/>
  <c r="U41" i="12" s="1"/>
  <c r="Z41" i="12"/>
  <c r="AA41" i="12" s="1"/>
  <c r="AC41" i="12"/>
  <c r="Y41" i="12"/>
  <c r="AD41" i="12"/>
  <c r="K41" i="12"/>
  <c r="AI41" i="12" s="1"/>
  <c r="AK41" i="12"/>
  <c r="N41" i="12"/>
  <c r="O41" i="12" s="1"/>
  <c r="AH41" i="12"/>
  <c r="AB41" i="12"/>
  <c r="V41" i="12"/>
  <c r="AE41" i="12"/>
  <c r="W41" i="12"/>
  <c r="AF41" i="12"/>
  <c r="AG41" i="12" s="1"/>
  <c r="X41" i="12"/>
  <c r="L41" i="12"/>
  <c r="R41" i="12"/>
  <c r="S41" i="12" s="1"/>
  <c r="Q41" i="12"/>
  <c r="P41" i="12"/>
  <c r="B42" i="12"/>
  <c r="F41" i="12"/>
  <c r="I41" i="12"/>
  <c r="H41" i="12"/>
  <c r="D40" i="11"/>
  <c r="C40" i="11"/>
  <c r="G40" i="12"/>
  <c r="C42" i="12" l="1"/>
  <c r="D42" i="12"/>
  <c r="B41" i="11"/>
  <c r="G40" i="11"/>
  <c r="L40" i="11"/>
  <c r="F40" i="11"/>
  <c r="H40" i="11"/>
  <c r="I40" i="11"/>
  <c r="E40" i="11"/>
  <c r="E10" i="12"/>
  <c r="B43" i="12" l="1"/>
  <c r="I42" i="12"/>
  <c r="F42" i="12"/>
  <c r="H42" i="12"/>
  <c r="J42" i="12"/>
  <c r="C41" i="11"/>
  <c r="D41"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2" i="11"/>
  <c r="L41" i="11"/>
  <c r="I41" i="11"/>
  <c r="G41" i="11"/>
  <c r="F41" i="11"/>
  <c r="H41" i="11"/>
  <c r="E41" i="11"/>
  <c r="C43" i="12"/>
  <c r="D43" i="12"/>
  <c r="E43" i="12" l="1"/>
  <c r="B44" i="12"/>
  <c r="H43" i="12"/>
  <c r="F43" i="12"/>
  <c r="I43" i="12"/>
  <c r="J43" i="12"/>
  <c r="D42" i="11"/>
  <c r="C42" i="11"/>
  <c r="G42" i="12"/>
  <c r="E42" i="11" l="1"/>
  <c r="B43" i="11"/>
  <c r="F42" i="11"/>
  <c r="H42" i="11"/>
  <c r="G42" i="11"/>
  <c r="L42" i="11"/>
  <c r="I42"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3" i="11"/>
  <c r="D43"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3" i="11"/>
  <c r="B44" i="11"/>
  <c r="H43" i="11"/>
  <c r="I43" i="11"/>
  <c r="L43" i="11"/>
  <c r="G43" i="11"/>
  <c r="F43" i="11"/>
  <c r="E45" i="12" l="1"/>
  <c r="B46" i="12"/>
  <c r="I45" i="12"/>
  <c r="H45" i="12"/>
  <c r="F45" i="12"/>
  <c r="J45" i="12"/>
  <c r="C44" i="11"/>
  <c r="D44" i="11"/>
  <c r="G44" i="12"/>
  <c r="B45" i="11" l="1"/>
  <c r="L44" i="11"/>
  <c r="F44" i="11"/>
  <c r="I44" i="11"/>
  <c r="G44" i="11"/>
  <c r="H44"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4" i="11"/>
  <c r="E46" i="12" l="1"/>
  <c r="B47" i="12"/>
  <c r="I46" i="12"/>
  <c r="F46" i="12"/>
  <c r="H46" i="12"/>
  <c r="J46" i="12"/>
  <c r="C45" i="11"/>
  <c r="D45" i="11"/>
  <c r="G45" i="12"/>
  <c r="E45"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6" i="11"/>
  <c r="F45" i="11"/>
  <c r="I45" i="11"/>
  <c r="L45" i="11"/>
  <c r="H45" i="11"/>
  <c r="G45"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6" i="11"/>
  <c r="D46" i="11"/>
  <c r="G46" i="12"/>
  <c r="B48" i="12"/>
  <c r="F47" i="12"/>
  <c r="H47" i="12"/>
  <c r="I47" i="12"/>
  <c r="E46" i="11" l="1"/>
  <c r="B47" i="11"/>
  <c r="H46" i="11"/>
  <c r="I46" i="11"/>
  <c r="G46" i="11"/>
  <c r="F46" i="11"/>
  <c r="L46" i="11"/>
  <c r="C48" i="12"/>
  <c r="D48" i="12"/>
  <c r="B49" i="12" l="1"/>
  <c r="I48" i="12"/>
  <c r="F48" i="12"/>
  <c r="H48" i="12"/>
  <c r="J48" i="12"/>
  <c r="E48" i="12"/>
  <c r="D47" i="11"/>
  <c r="C47" i="11"/>
  <c r="G47" i="12"/>
  <c r="B48" i="11" l="1"/>
  <c r="H47" i="11"/>
  <c r="F47" i="11"/>
  <c r="L47" i="11"/>
  <c r="I47" i="11"/>
  <c r="G47"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47"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48" i="11"/>
  <c r="D48" i="11"/>
  <c r="G48" i="12"/>
  <c r="B49" i="11" l="1"/>
  <c r="H48" i="11"/>
  <c r="F48" i="11"/>
  <c r="L48" i="11"/>
  <c r="I48" i="11"/>
  <c r="G48" i="11"/>
  <c r="C50" i="12"/>
  <c r="D50" i="12"/>
  <c r="E48" i="11"/>
  <c r="B51" i="12" l="1"/>
  <c r="H50" i="12"/>
  <c r="I50" i="12"/>
  <c r="F50" i="12"/>
  <c r="J50" i="12"/>
  <c r="E50" i="12"/>
  <c r="D49" i="11"/>
  <c r="C49"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0" i="11"/>
  <c r="L49" i="11"/>
  <c r="F49" i="11"/>
  <c r="G49" i="11"/>
  <c r="I49" i="11"/>
  <c r="H49" i="11"/>
  <c r="E49"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0" i="11"/>
  <c r="C50" i="11"/>
  <c r="G50" i="12"/>
  <c r="B52" i="12"/>
  <c r="F51" i="12"/>
  <c r="H51" i="12"/>
  <c r="E51" i="12"/>
  <c r="I51" i="12"/>
  <c r="E50" i="11" l="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2" i="11"/>
  <c r="C52"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3" i="11"/>
  <c r="L52" i="11"/>
  <c r="H52" i="11"/>
  <c r="I52" i="11"/>
  <c r="F52" i="11"/>
  <c r="G52" i="11"/>
  <c r="E52"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3" i="11"/>
  <c r="D53" i="11"/>
  <c r="G53" i="12"/>
  <c r="B54" i="11" l="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5" i="11"/>
  <c r="D55" i="11"/>
  <c r="G55" i="12"/>
  <c r="E55" i="11" l="1"/>
  <c r="D57" i="12"/>
  <c r="C57" i="12"/>
  <c r="B56" i="11"/>
  <c r="F55" i="11"/>
  <c r="I55" i="11"/>
  <c r="L55" i="11"/>
  <c r="G55" i="11"/>
  <c r="H55" i="11"/>
  <c r="B58" i="12" l="1"/>
  <c r="H57" i="12"/>
  <c r="I57" i="12"/>
  <c r="F57" i="12"/>
  <c r="J57" i="12"/>
  <c r="D56" i="11"/>
  <c r="C56" i="11"/>
  <c r="G56" i="12"/>
  <c r="E57" i="12"/>
  <c r="E56"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57" i="11"/>
  <c r="G56" i="11"/>
  <c r="H56" i="11"/>
  <c r="I56" i="11"/>
  <c r="F56" i="11"/>
  <c r="L56" i="11"/>
  <c r="C58" i="12"/>
  <c r="D58" i="12"/>
  <c r="E58" i="12" l="1"/>
  <c r="B59" i="12"/>
  <c r="H58" i="12"/>
  <c r="F58" i="12"/>
  <c r="I58" i="12"/>
  <c r="J58" i="12"/>
  <c r="D57" i="11"/>
  <c r="C57" i="11"/>
  <c r="G57" i="12"/>
  <c r="E57"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58" i="11"/>
  <c r="H57" i="11"/>
  <c r="G57" i="11"/>
  <c r="F57" i="11"/>
  <c r="L57" i="11"/>
  <c r="I57"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58" i="11"/>
  <c r="C58" i="11"/>
  <c r="G58" i="12"/>
  <c r="B60" i="12"/>
  <c r="F59" i="12"/>
  <c r="H59" i="12"/>
  <c r="I59" i="12"/>
  <c r="B59" i="11" l="1"/>
  <c r="L58" i="11"/>
  <c r="H58" i="11"/>
  <c r="I58" i="11"/>
  <c r="F58" i="11"/>
  <c r="G58" i="11"/>
  <c r="D60" i="12"/>
  <c r="C60" i="12"/>
  <c r="E58" i="11"/>
  <c r="B61" i="12" l="1"/>
  <c r="F60" i="12"/>
  <c r="H60" i="12"/>
  <c r="I60" i="12"/>
  <c r="J60" i="12"/>
  <c r="E60" i="12"/>
  <c r="C59" i="11"/>
  <c r="D59"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0" i="11"/>
  <c r="I59" i="11"/>
  <c r="F59" i="11"/>
  <c r="L59" i="11"/>
  <c r="G59" i="11"/>
  <c r="H59" i="11"/>
  <c r="E59"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0" i="11"/>
  <c r="D60" i="11"/>
  <c r="G60" i="12"/>
  <c r="B62" i="12"/>
  <c r="F61" i="12"/>
  <c r="I61" i="12"/>
  <c r="H61" i="12"/>
  <c r="E60" i="11" l="1"/>
  <c r="D62" i="12"/>
  <c r="C62" i="12"/>
  <c r="B61" i="11"/>
  <c r="I60" i="11"/>
  <c r="G60" i="11"/>
  <c r="L60" i="11"/>
  <c r="H60" i="11"/>
  <c r="F60" i="11"/>
  <c r="B63" i="12" l="1"/>
  <c r="I62" i="12"/>
  <c r="F62" i="12"/>
  <c r="H62" i="12"/>
  <c r="J62" i="12"/>
  <c r="C61" i="11"/>
  <c r="D61" i="11"/>
  <c r="G61" i="12"/>
  <c r="E62" i="12"/>
  <c r="E61"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2" i="11"/>
  <c r="I61" i="11"/>
  <c r="F61" i="11"/>
  <c r="G61" i="11"/>
  <c r="L61" i="11"/>
  <c r="H61" i="11"/>
  <c r="C63" i="12"/>
  <c r="D63" i="12"/>
  <c r="E10" i="11"/>
  <c r="E12" i="11"/>
  <c r="E63" i="12" l="1"/>
  <c r="B64" i="12"/>
  <c r="F63" i="12"/>
  <c r="H63" i="12"/>
  <c r="I63" i="12"/>
  <c r="J63" i="12"/>
  <c r="D62" i="11"/>
  <c r="C62" i="11"/>
  <c r="G62" i="12"/>
  <c r="E62" i="11" l="1"/>
  <c r="B63" i="11"/>
  <c r="F62" i="11"/>
  <c r="I62" i="11"/>
  <c r="H62" i="11"/>
  <c r="L62" i="11"/>
  <c r="G62"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3" i="11"/>
  <c r="C63" i="11"/>
  <c r="G63" i="12"/>
  <c r="E63" i="11" l="1"/>
  <c r="B64" i="11"/>
  <c r="G63" i="11"/>
  <c r="F63" i="11"/>
  <c r="I63" i="11"/>
  <c r="L63" i="11"/>
  <c r="H63"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4" i="11"/>
  <c r="E64" i="11" s="1"/>
  <c r="C64" i="11"/>
  <c r="B65" i="11" l="1"/>
  <c r="D65" i="11" s="1"/>
  <c r="I64" i="11"/>
  <c r="H64" i="11"/>
  <c r="G64" i="11"/>
  <c r="L64" i="11"/>
  <c r="F64"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5" i="11"/>
  <c r="B67" i="12"/>
  <c r="C67" i="12" s="1"/>
  <c r="I66" i="12"/>
  <c r="E66" i="12"/>
  <c r="F66" i="12"/>
  <c r="H66" i="12"/>
  <c r="D67" i="12" l="1"/>
  <c r="E67" i="12"/>
  <c r="B66" i="11"/>
  <c r="F65" i="11"/>
  <c r="I65" i="11"/>
  <c r="H65" i="11"/>
  <c r="L65" i="11"/>
  <c r="G65" i="11"/>
  <c r="E65" i="11"/>
  <c r="B68" i="12"/>
  <c r="D68" i="12" s="1"/>
  <c r="I67" i="12"/>
  <c r="F67" i="12"/>
  <c r="H67" i="12"/>
  <c r="J67" i="12"/>
  <c r="C68" i="12" l="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6" i="11"/>
  <c r="D66" i="11"/>
  <c r="G66" i="12"/>
  <c r="J68" i="12" l="1"/>
  <c r="R68" i="12" s="1"/>
  <c r="S68" i="12" s="1"/>
  <c r="E9" i="12"/>
  <c r="G68" i="12" a="1"/>
  <c r="G68" i="12" s="1"/>
  <c r="E68" i="12"/>
  <c r="H68" i="12"/>
  <c r="I68" i="12"/>
  <c r="F68" i="12"/>
  <c r="B67" i="11"/>
  <c r="H66" i="11"/>
  <c r="I66" i="11"/>
  <c r="F66" i="11"/>
  <c r="G66" i="11"/>
  <c r="L66" i="11"/>
  <c r="E66" i="11"/>
  <c r="T68" i="12" l="1"/>
  <c r="L68" i="12"/>
  <c r="AF68" i="12"/>
  <c r="AJ68" i="12"/>
  <c r="AK68" i="12" s="1"/>
  <c r="X68" i="12"/>
  <c r="V68" i="12"/>
  <c r="W68" i="12" s="1"/>
  <c r="AH68" i="12"/>
  <c r="AI68" i="12" s="1"/>
  <c r="AB68" i="12"/>
  <c r="AC68" i="12" s="1"/>
  <c r="AA68" i="12"/>
  <c r="Z68" i="12"/>
  <c r="AG68" i="12"/>
  <c r="N68" i="12"/>
  <c r="O68" i="12" s="1"/>
  <c r="Y68" i="12"/>
  <c r="U68" i="12"/>
  <c r="P68" i="12"/>
  <c r="Q68" i="12" s="1"/>
  <c r="K68" i="12"/>
  <c r="L12" i="12" s="1"/>
  <c r="AD68" i="12"/>
  <c r="AE68" i="12"/>
  <c r="G67" i="12"/>
  <c r="C67" i="11"/>
  <c r="D67" i="11"/>
  <c r="E67" i="11" s="1"/>
  <c r="B68" i="11" l="1"/>
  <c r="H67" i="11"/>
  <c r="G67" i="11"/>
  <c r="F67" i="11"/>
  <c r="L67" i="11"/>
  <c r="I67" i="11"/>
  <c r="D68" i="11" l="1"/>
  <c r="C68" i="11"/>
  <c r="E68" i="11" l="1"/>
  <c r="B69" i="11"/>
  <c r="G68" i="11"/>
  <c r="L68" i="11"/>
  <c r="I68" i="11"/>
  <c r="F68" i="11"/>
  <c r="H68" i="11"/>
  <c r="D69" i="11" l="1"/>
  <c r="C69" i="11"/>
  <c r="B70" i="11" l="1"/>
  <c r="F69" i="11"/>
  <c r="G69" i="11"/>
  <c r="L69" i="11"/>
  <c r="I69" i="11"/>
  <c r="H69" i="11"/>
  <c r="E69" i="11"/>
  <c r="D70" i="11" l="1"/>
  <c r="E70" i="11" s="1"/>
  <c r="C70" i="11"/>
  <c r="B71" i="11" l="1"/>
  <c r="I70" i="11"/>
  <c r="F70" i="11"/>
  <c r="G70" i="11"/>
  <c r="L70" i="11"/>
  <c r="H70" i="11"/>
  <c r="D71" i="11" l="1"/>
  <c r="C71" i="11"/>
  <c r="B72" i="11" l="1"/>
  <c r="I71" i="11"/>
  <c r="F71" i="11"/>
  <c r="H71" i="11"/>
  <c r="L71" i="11"/>
  <c r="G71" i="11"/>
  <c r="E71" i="11"/>
  <c r="C72" i="11" l="1"/>
  <c r="D72" i="11"/>
  <c r="E72" i="11" s="1"/>
  <c r="B73" i="11" l="1"/>
  <c r="L72" i="11"/>
  <c r="G72" i="11"/>
  <c r="H72" i="11"/>
  <c r="F72" i="11"/>
  <c r="I72" i="11"/>
  <c r="D73" i="11" l="1"/>
  <c r="C73" i="11"/>
  <c r="B74" i="11" l="1"/>
  <c r="L73" i="11"/>
  <c r="I73" i="11"/>
  <c r="H73" i="11"/>
  <c r="G73" i="11"/>
  <c r="F73" i="11"/>
  <c r="E73" i="11"/>
  <c r="D74" i="11" l="1"/>
  <c r="C74" i="11"/>
  <c r="E74" i="11" l="1"/>
  <c r="B75" i="11"/>
  <c r="L74" i="11"/>
  <c r="H74" i="11"/>
  <c r="G74" i="11"/>
  <c r="F74" i="11"/>
  <c r="I74" i="11"/>
  <c r="C75" i="11" l="1"/>
  <c r="D75" i="11"/>
  <c r="E75" i="11" l="1"/>
  <c r="B76" i="11"/>
  <c r="L75" i="11"/>
  <c r="I75" i="11"/>
  <c r="H75" i="11"/>
  <c r="G75" i="11"/>
  <c r="F75" i="11"/>
  <c r="C76" i="11" l="1"/>
  <c r="D76" i="11"/>
  <c r="E76" i="11" s="1"/>
  <c r="B77" i="11" l="1"/>
  <c r="G76" i="11"/>
  <c r="F76" i="11"/>
  <c r="H76" i="11"/>
  <c r="L76" i="11"/>
  <c r="I76" i="11"/>
  <c r="C77" i="11" l="1"/>
  <c r="D77" i="11"/>
  <c r="E77" i="11" l="1"/>
  <c r="B78" i="11"/>
  <c r="F77" i="11"/>
  <c r="L77" i="11"/>
  <c r="I77" i="11"/>
  <c r="G77" i="11"/>
  <c r="H77" i="11"/>
  <c r="D78" i="11" l="1"/>
  <c r="C78" i="11"/>
  <c r="E78" i="11" l="1"/>
  <c r="B79" i="1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9" i="11" s="1"/>
  <c r="J105" i="11" l="1"/>
  <c r="K105" i="11" s="1"/>
  <c r="J65" i="11"/>
  <c r="K65" i="11" s="1"/>
  <c r="J67" i="11"/>
  <c r="K67" i="11" s="1"/>
  <c r="J11" i="11"/>
  <c r="J12" i="11" s="1"/>
  <c r="J53" i="11"/>
  <c r="K53" i="11" s="1"/>
  <c r="J29" i="11"/>
  <c r="K29" i="11" s="1"/>
  <c r="J13" i="11"/>
  <c r="K13" i="11" s="1"/>
  <c r="J62" i="11"/>
  <c r="K62" i="11" s="1"/>
  <c r="J63" i="11"/>
  <c r="J64" i="11" s="1"/>
  <c r="K64" i="11" s="1"/>
  <c r="J6" i="11"/>
  <c r="K14" i="11"/>
  <c r="J17" i="11"/>
  <c r="K17" i="11" s="1"/>
  <c r="J31" i="11"/>
  <c r="K31" i="11" s="1"/>
  <c r="J8" i="11"/>
  <c r="K8" i="11" s="1"/>
  <c r="J16" i="11"/>
  <c r="K16" i="11" s="1"/>
  <c r="J7" i="11"/>
  <c r="J14" i="11"/>
  <c r="J57" i="11"/>
  <c r="K57" i="11" s="1"/>
  <c r="J41" i="11"/>
  <c r="K41" i="11" s="1"/>
  <c r="J59" i="11"/>
  <c r="K59" i="11" s="1"/>
  <c r="J40" i="11"/>
  <c r="K40" i="11" s="1"/>
  <c r="K20" i="11"/>
  <c r="J52" i="11"/>
  <c r="K52" i="11" s="1"/>
  <c r="J50" i="11"/>
  <c r="K50" i="11" s="1"/>
  <c r="J44" i="11"/>
  <c r="K44" i="11" s="1"/>
  <c r="J22" i="11"/>
  <c r="K22" i="11" s="1"/>
  <c r="J49" i="11"/>
  <c r="K49" i="11" s="1"/>
  <c r="J66" i="11"/>
  <c r="K66" i="11" s="1"/>
  <c r="K7" i="11"/>
  <c r="J23" i="11"/>
  <c r="K23" i="11" s="1"/>
  <c r="J20" i="11"/>
  <c r="J21" i="11" s="1"/>
  <c r="K21" i="11" s="1"/>
  <c r="K11" i="11"/>
  <c r="J60" i="11"/>
  <c r="K60" i="11" s="1"/>
  <c r="K6" i="11"/>
  <c r="J42" i="11"/>
  <c r="K42" i="11" s="1"/>
  <c r="J56" i="11"/>
  <c r="K56" i="11" s="1"/>
  <c r="J34" i="11"/>
  <c r="K34" i="11" s="1"/>
  <c r="J24" i="11"/>
  <c r="K24" i="11" s="1"/>
  <c r="J27" i="11"/>
  <c r="K27" i="11" s="1"/>
  <c r="J38" i="11"/>
  <c r="K38" i="11" s="1"/>
  <c r="K63" i="11"/>
  <c r="J25" i="11"/>
  <c r="K25" i="11" s="1"/>
  <c r="J54" i="11"/>
  <c r="K54" i="11" s="1"/>
  <c r="J47" i="11"/>
  <c r="K47" i="11" s="1"/>
  <c r="J35" i="11"/>
  <c r="K35" i="11" s="1"/>
  <c r="J32" i="11"/>
  <c r="K32" i="11" s="1"/>
  <c r="J15" i="11"/>
  <c r="K15" i="11" s="1"/>
  <c r="J19" i="11"/>
  <c r="K19" i="11" s="1"/>
  <c r="J61" i="11"/>
  <c r="K61" i="11" s="1"/>
  <c r="J58" i="11"/>
  <c r="K58" i="11" s="1"/>
  <c r="J18" i="11"/>
  <c r="J55" i="11"/>
  <c r="K55" i="11" s="1"/>
  <c r="J36" i="11"/>
  <c r="K36" i="11" s="1"/>
  <c r="J26" i="11"/>
  <c r="K26" i="11" s="1"/>
  <c r="J37" i="11"/>
  <c r="K37" i="11" s="1"/>
  <c r="J43" i="11"/>
  <c r="K43" i="11" s="1"/>
  <c r="J46" i="11"/>
  <c r="K46" i="11" s="1"/>
  <c r="J30" i="11"/>
  <c r="K30" i="11" s="1"/>
  <c r="K12" i="11"/>
  <c r="J48" i="11"/>
  <c r="K48" i="11" s="1"/>
  <c r="J45" i="11"/>
  <c r="K45" i="11" s="1"/>
  <c r="J33" i="11"/>
  <c r="K33"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J9" i="11" l="1"/>
  <c r="J10" i="11" s="1"/>
  <c r="K10" i="11" s="1"/>
  <c r="K107" i="11"/>
  <c r="K18" i="11"/>
  <c r="C45" i="10"/>
  <c r="C74" i="10"/>
  <c r="C77" i="10"/>
  <c r="C38" i="10"/>
  <c r="C19" i="10"/>
  <c r="C41" i="10"/>
  <c r="C24" i="10"/>
  <c r="C84" i="10"/>
  <c r="C57" i="10"/>
  <c r="C93" i="10"/>
  <c r="C64" i="10"/>
  <c r="C18" i="10"/>
  <c r="C26" i="10"/>
  <c r="C37" i="10"/>
  <c r="C42" i="10"/>
  <c r="C71" i="10"/>
  <c r="C73" i="10"/>
  <c r="C55" i="10"/>
  <c r="C51" i="10"/>
  <c r="C69" i="10"/>
  <c r="C40" i="10"/>
  <c r="C32" i="10"/>
  <c r="C75" i="10"/>
  <c r="C39" i="10"/>
  <c r="C101" i="10"/>
  <c r="C83" i="10"/>
  <c r="C102" i="10"/>
  <c r="C66" i="10"/>
  <c r="C91" i="10"/>
  <c r="C11" i="10"/>
  <c r="C17" i="10"/>
  <c r="C104" i="10"/>
  <c r="C28" i="10"/>
  <c r="C15" i="10"/>
  <c r="C65" i="10"/>
  <c r="C43" i="10"/>
  <c r="C76" i="10"/>
  <c r="C97" i="10"/>
  <c r="C61" i="10"/>
  <c r="C58" i="10"/>
  <c r="C94" i="10"/>
  <c r="C52" i="10"/>
  <c r="C27" i="10"/>
  <c r="C12" i="10"/>
  <c r="C60" i="10"/>
  <c r="C9" i="10"/>
  <c r="C100" i="10"/>
  <c r="C99" i="10"/>
  <c r="C44" i="10"/>
  <c r="C105" i="10"/>
  <c r="C78" i="10"/>
  <c r="C20" i="10"/>
  <c r="C16" i="10"/>
  <c r="C22" i="10"/>
  <c r="C67" i="10"/>
  <c r="C10" i="10"/>
  <c r="C56" i="10"/>
  <c r="C47" i="10"/>
  <c r="C23" i="10"/>
  <c r="C80" i="10"/>
  <c r="C53" i="10"/>
  <c r="C95" i="10"/>
  <c r="C103" i="10"/>
  <c r="C36" i="10"/>
  <c r="C68" i="10"/>
  <c r="C98" i="10"/>
  <c r="C59" i="10"/>
  <c r="C79" i="10"/>
  <c r="C29" i="10"/>
  <c r="C85" i="10"/>
  <c r="C82" i="10"/>
  <c r="C48" i="10"/>
  <c r="C46" i="10"/>
  <c r="C54" i="10"/>
  <c r="C92" i="10"/>
  <c r="C50" i="10"/>
  <c r="C14" i="10"/>
  <c r="C34" i="10"/>
  <c r="C90" i="10"/>
  <c r="C49" i="10"/>
  <c r="C81" i="10"/>
  <c r="C63" i="10"/>
  <c r="C88" i="10"/>
  <c r="C7" i="10"/>
  <c r="C33" i="10"/>
  <c r="C62" i="10"/>
  <c r="C8" i="10"/>
  <c r="C86" i="10"/>
  <c r="C35" i="10"/>
  <c r="C30" i="10"/>
  <c r="C70" i="10"/>
  <c r="C96" i="10"/>
  <c r="C72" i="10"/>
  <c r="C6" i="10"/>
  <c r="D6" i="10" s="1"/>
  <c r="C31" i="10"/>
  <c r="C13" i="10"/>
  <c r="C21" i="10"/>
  <c r="C87" i="10"/>
  <c r="C89" i="10"/>
  <c r="C25" i="10"/>
  <c r="K9" i="11" l="1"/>
  <c r="D7" i="10"/>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H59" i="10" l="1" a="1"/>
  <c r="H59" i="10" s="1"/>
  <c r="I59" i="10"/>
  <c r="K59" i="10" a="1"/>
  <c r="K59" i="10" s="1"/>
  <c r="F59" i="10"/>
  <c r="N59" i="10"/>
  <c r="G59" i="10"/>
  <c r="J59" i="10"/>
  <c r="E98" i="10"/>
  <c r="E63" i="10"/>
  <c r="E71" i="10"/>
  <c r="E96" i="10"/>
  <c r="E65" i="10"/>
  <c r="E6" i="10"/>
  <c r="E20" i="10"/>
  <c r="E46" i="10"/>
  <c r="E85" i="10"/>
  <c r="E68" i="10"/>
  <c r="E22" i="10"/>
  <c r="E95" i="10"/>
  <c r="E44" i="10"/>
  <c r="E104" i="10"/>
  <c r="E80" i="10"/>
  <c r="E97" i="10"/>
  <c r="E52" i="10"/>
  <c r="E62" i="10"/>
  <c r="E18" i="10"/>
  <c r="E93" i="10"/>
  <c r="E40" i="10"/>
  <c r="E72" i="10"/>
  <c r="E42" i="10"/>
  <c r="E70" i="10"/>
  <c r="E48" i="10"/>
  <c r="E27" i="10"/>
  <c r="E12" i="10"/>
  <c r="E17" i="10"/>
  <c r="E10" i="10"/>
  <c r="E54" i="10"/>
  <c r="E103" i="10"/>
  <c r="E29" i="10"/>
  <c r="E83" i="10"/>
  <c r="E39" i="10"/>
  <c r="E75" i="10"/>
  <c r="E100" i="10"/>
  <c r="E64" i="10"/>
  <c r="E89" i="10"/>
  <c r="E43" i="10"/>
  <c r="E86" i="10"/>
  <c r="E81" i="10"/>
  <c r="E82" i="10"/>
  <c r="E38" i="10"/>
  <c r="E37" i="10"/>
  <c r="E77" i="10"/>
  <c r="E47" i="10"/>
  <c r="E51" i="10"/>
  <c r="E26" i="10"/>
  <c r="E7" i="10"/>
  <c r="E49" i="10"/>
  <c r="E24" i="10"/>
  <c r="E78" i="10"/>
  <c r="E57" i="10"/>
  <c r="E88" i="10"/>
  <c r="E50" i="10"/>
  <c r="E99" i="10"/>
  <c r="E55" i="10"/>
  <c r="E33" i="10"/>
  <c r="E84" i="10"/>
  <c r="E73" i="10"/>
  <c r="E58" i="10"/>
  <c r="E31" i="10"/>
  <c r="E53" i="10"/>
  <c r="E11" i="10"/>
  <c r="E32" i="10"/>
  <c r="E30" i="10"/>
  <c r="E35" i="10"/>
  <c r="E91" i="10"/>
  <c r="E16" i="10"/>
  <c r="E101" i="10"/>
  <c r="E79" i="10"/>
  <c r="E92" i="10"/>
  <c r="E41" i="10"/>
  <c r="E94" i="10"/>
  <c r="E61" i="10"/>
  <c r="E69" i="10"/>
  <c r="E25" i="10"/>
  <c r="E76" i="10"/>
  <c r="E66" i="10"/>
  <c r="E13" i="10"/>
  <c r="E15" i="10"/>
  <c r="E56" i="10"/>
  <c r="E102" i="10"/>
  <c r="E45" i="10"/>
  <c r="E8" i="10"/>
  <c r="E74" i="10"/>
  <c r="E19" i="10"/>
  <c r="E23" i="10"/>
  <c r="E28" i="10"/>
  <c r="E90" i="10"/>
  <c r="E60" i="10"/>
  <c r="E21" i="10"/>
  <c r="E36" i="10"/>
  <c r="E87" i="10"/>
  <c r="E67" i="10"/>
  <c r="E34" i="10"/>
  <c r="E14" i="10"/>
  <c r="E9" i="10"/>
  <c r="E105" i="10"/>
  <c r="F51" i="10" l="1"/>
  <c r="G51" i="10"/>
  <c r="H51" i="10" a="1"/>
  <c r="H51" i="10" s="1"/>
  <c r="L52" i="10" a="1"/>
  <c r="L52" i="10" s="1"/>
  <c r="M52" i="10"/>
  <c r="K51" i="10" a="1"/>
  <c r="K51" i="10" s="1"/>
  <c r="N51" i="10"/>
  <c r="I51" i="10"/>
  <c r="J51" i="10"/>
  <c r="G23" i="10"/>
  <c r="H23" i="10" a="1"/>
  <c r="H23" i="10" s="1"/>
  <c r="F23" i="10"/>
  <c r="M24" i="10"/>
  <c r="J23" i="10"/>
  <c r="I23" i="10"/>
  <c r="L24" i="10" a="1"/>
  <c r="L24" i="10" s="1"/>
  <c r="N23" i="10"/>
  <c r="K23" i="10" a="1"/>
  <c r="K23" i="10" s="1"/>
  <c r="H69" i="10" a="1"/>
  <c r="H69" i="10" s="1"/>
  <c r="I69" i="10"/>
  <c r="F69" i="10"/>
  <c r="L70" i="10" a="1"/>
  <c r="L70" i="10" s="1"/>
  <c r="G69" i="10"/>
  <c r="N69" i="10"/>
  <c r="M70" i="10"/>
  <c r="K69" i="10" a="1"/>
  <c r="K69" i="10" s="1"/>
  <c r="J69" i="10"/>
  <c r="F11" i="10"/>
  <c r="G11" i="10"/>
  <c r="L12" i="10" a="1"/>
  <c r="L12" i="10" s="1"/>
  <c r="J11" i="10"/>
  <c r="I11" i="10"/>
  <c r="H11" i="10" a="1"/>
  <c r="H11" i="10" s="1"/>
  <c r="M12" i="10"/>
  <c r="N11" i="10"/>
  <c r="K11" i="10" a="1"/>
  <c r="K11" i="10" s="1"/>
  <c r="J78" i="10"/>
  <c r="G78" i="10"/>
  <c r="N78" i="10"/>
  <c r="K78" i="10" a="1"/>
  <c r="K78" i="10" s="1"/>
  <c r="M79" i="10"/>
  <c r="F78" i="10"/>
  <c r="I78" i="10"/>
  <c r="H78" i="10" a="1"/>
  <c r="H78" i="10" s="1"/>
  <c r="L79" i="10" a="1"/>
  <c r="L79" i="10" s="1"/>
  <c r="K86" i="10" a="1"/>
  <c r="K86" i="10" s="1"/>
  <c r="F86" i="10"/>
  <c r="J86" i="10"/>
  <c r="G86" i="10"/>
  <c r="M87" i="10"/>
  <c r="L87" i="10" a="1"/>
  <c r="L87" i="10" s="1"/>
  <c r="I86" i="10"/>
  <c r="H86" i="10" a="1"/>
  <c r="H86" i="10" s="1"/>
  <c r="N86" i="10"/>
  <c r="J17" i="10"/>
  <c r="L18" i="10" a="1"/>
  <c r="L18" i="10" s="1"/>
  <c r="M18" i="10"/>
  <c r="G17" i="10"/>
  <c r="N17" i="10"/>
  <c r="F17" i="10"/>
  <c r="K17" i="10" a="1"/>
  <c r="K17" i="10" s="1"/>
  <c r="I17" i="10"/>
  <c r="H17" i="10" a="1"/>
  <c r="H17" i="10" s="1"/>
  <c r="G97" i="10"/>
  <c r="H97" i="10" a="1"/>
  <c r="H97" i="10" s="1"/>
  <c r="M98" i="10"/>
  <c r="K97" i="10" a="1"/>
  <c r="K97" i="10" s="1"/>
  <c r="I97" i="10"/>
  <c r="N97" i="10"/>
  <c r="J97" i="10"/>
  <c r="F97" i="10"/>
  <c r="L98" i="10" a="1"/>
  <c r="L98" i="10" s="1"/>
  <c r="H96" i="10" a="1"/>
  <c r="H96" i="10" s="1"/>
  <c r="I96" i="10"/>
  <c r="F96" i="10"/>
  <c r="N96" i="10"/>
  <c r="K96" i="10" a="1"/>
  <c r="K96" i="10" s="1"/>
  <c r="J96" i="10"/>
  <c r="M97" i="10"/>
  <c r="G96" i="10"/>
  <c r="L97" i="10" a="1"/>
  <c r="L97" i="10" s="1"/>
  <c r="N75" i="10"/>
  <c r="I75" i="10"/>
  <c r="G75" i="10"/>
  <c r="M76" i="10"/>
  <c r="J75" i="10"/>
  <c r="L76" i="10" a="1"/>
  <c r="L76" i="10" s="1"/>
  <c r="K75" i="10" a="1"/>
  <c r="K75" i="10" s="1"/>
  <c r="H75" i="10" a="1"/>
  <c r="H75" i="10" s="1"/>
  <c r="F75" i="10"/>
  <c r="I19" i="10"/>
  <c r="J19" i="10"/>
  <c r="G19" i="10"/>
  <c r="K19" i="10" a="1"/>
  <c r="K19" i="10" s="1"/>
  <c r="F19" i="10"/>
  <c r="N19" i="10"/>
  <c r="L20" i="10" a="1"/>
  <c r="L20" i="10" s="1"/>
  <c r="H19" i="10" a="1"/>
  <c r="H19" i="10" s="1"/>
  <c r="M20" i="10"/>
  <c r="F61" i="10"/>
  <c r="I61" i="10"/>
  <c r="N61" i="10"/>
  <c r="M62" i="10"/>
  <c r="K61" i="10" a="1"/>
  <c r="K61" i="10" s="1"/>
  <c r="L62" i="10" a="1"/>
  <c r="L62" i="10" s="1"/>
  <c r="G61" i="10"/>
  <c r="J61" i="10"/>
  <c r="H61" i="10" a="1"/>
  <c r="H61" i="10" s="1"/>
  <c r="K53" i="10" a="1"/>
  <c r="K53" i="10" s="1"/>
  <c r="H53" i="10" a="1"/>
  <c r="H53" i="10" s="1"/>
  <c r="F53" i="10"/>
  <c r="M54" i="10"/>
  <c r="L54" i="10" a="1"/>
  <c r="L54" i="10" s="1"/>
  <c r="I53" i="10"/>
  <c r="J53" i="10"/>
  <c r="N53" i="10"/>
  <c r="G53" i="10"/>
  <c r="I24" i="10"/>
  <c r="F24" i="10"/>
  <c r="N24" i="10"/>
  <c r="M25" i="10"/>
  <c r="L25" i="10" a="1"/>
  <c r="L25" i="10" s="1"/>
  <c r="G24" i="10"/>
  <c r="J24" i="10"/>
  <c r="H24" i="10" a="1"/>
  <c r="H24" i="10" s="1"/>
  <c r="K24" i="10" a="1"/>
  <c r="K24" i="10" s="1"/>
  <c r="G43" i="10"/>
  <c r="K43" i="10" a="1"/>
  <c r="K43" i="10" s="1"/>
  <c r="J43" i="10"/>
  <c r="M44" i="10"/>
  <c r="H43" i="10" a="1"/>
  <c r="H43" i="10" s="1"/>
  <c r="L44" i="10" a="1"/>
  <c r="L44" i="10" s="1"/>
  <c r="N43" i="10"/>
  <c r="I43" i="10"/>
  <c r="F43" i="10"/>
  <c r="M13" i="10"/>
  <c r="K12" i="10" a="1"/>
  <c r="K12" i="10" s="1"/>
  <c r="H12" i="10" a="1"/>
  <c r="H12" i="10" s="1"/>
  <c r="G12" i="10"/>
  <c r="N12" i="10"/>
  <c r="I12" i="10"/>
  <c r="L13" i="10" a="1"/>
  <c r="L13" i="10" s="1"/>
  <c r="J12" i="10"/>
  <c r="F12" i="10"/>
  <c r="K80" i="10" a="1"/>
  <c r="K80" i="10" s="1"/>
  <c r="I80" i="10"/>
  <c r="H80" i="10" a="1"/>
  <c r="H80" i="10" s="1"/>
  <c r="G80" i="10"/>
  <c r="L81" i="10" a="1"/>
  <c r="L81" i="10" s="1"/>
  <c r="M81" i="10"/>
  <c r="F80" i="10"/>
  <c r="N80" i="10"/>
  <c r="J80" i="10"/>
  <c r="K71" i="10" a="1"/>
  <c r="K71" i="10" s="1"/>
  <c r="G71" i="10"/>
  <c r="I71" i="10"/>
  <c r="L72" i="10" a="1"/>
  <c r="L72" i="10" s="1"/>
  <c r="N71" i="10"/>
  <c r="F71" i="10"/>
  <c r="J71" i="10"/>
  <c r="H71" i="10" a="1"/>
  <c r="H71" i="10" s="1"/>
  <c r="M72" i="10"/>
  <c r="J34" i="10"/>
  <c r="M35" i="10"/>
  <c r="K34" i="10" a="1"/>
  <c r="K34" i="10" s="1"/>
  <c r="H34" i="10" a="1"/>
  <c r="H34" i="10" s="1"/>
  <c r="G34" i="10"/>
  <c r="F34" i="10"/>
  <c r="L35" i="10" a="1"/>
  <c r="L35" i="10" s="1"/>
  <c r="N34" i="10"/>
  <c r="I34" i="10"/>
  <c r="K105" i="10" a="1"/>
  <c r="K105" i="10" s="1"/>
  <c r="I105" i="10"/>
  <c r="G105" i="10"/>
  <c r="H105" i="10" a="1"/>
  <c r="H105" i="10" s="1"/>
  <c r="F105" i="10"/>
  <c r="J105" i="10"/>
  <c r="N105" i="10"/>
  <c r="G74" i="10"/>
  <c r="H74" i="10" a="1"/>
  <c r="H74" i="10" s="1"/>
  <c r="I74" i="10"/>
  <c r="M75" i="10"/>
  <c r="J74" i="10"/>
  <c r="N74" i="10"/>
  <c r="F74" i="10"/>
  <c r="L75" i="10" a="1"/>
  <c r="L75" i="10" s="1"/>
  <c r="K74" i="10" a="1"/>
  <c r="K74" i="10" s="1"/>
  <c r="I94" i="10"/>
  <c r="N94" i="10"/>
  <c r="J94" i="10"/>
  <c r="H94" i="10" a="1"/>
  <c r="H94" i="10" s="1"/>
  <c r="K94" i="10" a="1"/>
  <c r="K94" i="10" s="1"/>
  <c r="L95" i="10" a="1"/>
  <c r="L95" i="10" s="1"/>
  <c r="M95" i="10"/>
  <c r="F94" i="10"/>
  <c r="G94" i="10"/>
  <c r="J31" i="10"/>
  <c r="F31" i="10"/>
  <c r="N31" i="10"/>
  <c r="M32" i="10"/>
  <c r="G31" i="10"/>
  <c r="H31" i="10" a="1"/>
  <c r="H31" i="10" s="1"/>
  <c r="K31" i="10" a="1"/>
  <c r="K31" i="10" s="1"/>
  <c r="L32" i="10" a="1"/>
  <c r="L32" i="10" s="1"/>
  <c r="I31" i="10"/>
  <c r="J49" i="10"/>
  <c r="G49" i="10"/>
  <c r="H49" i="10" a="1"/>
  <c r="H49" i="10" s="1"/>
  <c r="M50" i="10"/>
  <c r="K49" i="10" a="1"/>
  <c r="K49" i="10" s="1"/>
  <c r="I49" i="10"/>
  <c r="N49" i="10"/>
  <c r="F49" i="10"/>
  <c r="L50" i="10" a="1"/>
  <c r="L50" i="10" s="1"/>
  <c r="G89" i="10"/>
  <c r="N89" i="10"/>
  <c r="F89" i="10"/>
  <c r="K89" i="10" a="1"/>
  <c r="K89" i="10" s="1"/>
  <c r="J89" i="10"/>
  <c r="L90" i="10" a="1"/>
  <c r="L90" i="10" s="1"/>
  <c r="M90" i="10"/>
  <c r="I89" i="10"/>
  <c r="H89" i="10" a="1"/>
  <c r="H89" i="10" s="1"/>
  <c r="N27" i="10"/>
  <c r="K27" i="10" a="1"/>
  <c r="K27" i="10" s="1"/>
  <c r="G27" i="10"/>
  <c r="L28" i="10" a="1"/>
  <c r="L28" i="10" s="1"/>
  <c r="I27" i="10"/>
  <c r="H27" i="10" a="1"/>
  <c r="H27" i="10" s="1"/>
  <c r="J27" i="10"/>
  <c r="M28" i="10"/>
  <c r="F27" i="10"/>
  <c r="J104" i="10"/>
  <c r="N104" i="10"/>
  <c r="I104" i="10"/>
  <c r="F104" i="10"/>
  <c r="M105" i="10"/>
  <c r="G104" i="10"/>
  <c r="K104" i="10" a="1"/>
  <c r="K104" i="10" s="1"/>
  <c r="L105" i="10" a="1"/>
  <c r="L105" i="10" s="1"/>
  <c r="H104" i="10" a="1"/>
  <c r="H104" i="10" s="1"/>
  <c r="I63" i="10"/>
  <c r="F63" i="10"/>
  <c r="K63" i="10" a="1"/>
  <c r="K63" i="10" s="1"/>
  <c r="J63" i="10"/>
  <c r="N63" i="10"/>
  <c r="H63" i="10" a="1"/>
  <c r="H63" i="10" s="1"/>
  <c r="L64" i="10" a="1"/>
  <c r="L64" i="10" s="1"/>
  <c r="G63" i="10"/>
  <c r="M64" i="10"/>
  <c r="I84" i="10"/>
  <c r="L85" i="10" a="1"/>
  <c r="L85" i="10" s="1"/>
  <c r="F84" i="10"/>
  <c r="M85" i="10"/>
  <c r="N84" i="10"/>
  <c r="H84" i="10" a="1"/>
  <c r="H84" i="10" s="1"/>
  <c r="K84" i="10" a="1"/>
  <c r="K84" i="10" s="1"/>
  <c r="J84" i="10"/>
  <c r="G84" i="10"/>
  <c r="M10" i="10"/>
  <c r="F9" i="10"/>
  <c r="N9" i="10"/>
  <c r="G9" i="10"/>
  <c r="H9" i="10" a="1"/>
  <c r="H9" i="10" s="1"/>
  <c r="L10" i="10" a="1"/>
  <c r="L10" i="10" s="1"/>
  <c r="I9" i="10"/>
  <c r="K9" i="10" a="1"/>
  <c r="K9" i="10" s="1"/>
  <c r="J9" i="10"/>
  <c r="L15" i="10" a="1"/>
  <c r="L15" i="10" s="1"/>
  <c r="I14" i="10"/>
  <c r="M15" i="10"/>
  <c r="N14" i="10"/>
  <c r="H14" i="10" a="1"/>
  <c r="H14" i="10" s="1"/>
  <c r="G14" i="10"/>
  <c r="F14" i="10"/>
  <c r="J14" i="10"/>
  <c r="K14" i="10" a="1"/>
  <c r="K14" i="10" s="1"/>
  <c r="I8" i="10"/>
  <c r="N8" i="10"/>
  <c r="H8" i="10" a="1"/>
  <c r="H8" i="10" s="1"/>
  <c r="L9" i="10" a="1"/>
  <c r="L9" i="10" s="1"/>
  <c r="K8" i="10" a="1"/>
  <c r="K8" i="10" s="1"/>
  <c r="J8" i="10"/>
  <c r="F8" i="10"/>
  <c r="G8" i="10"/>
  <c r="M9" i="10"/>
  <c r="J41" i="10"/>
  <c r="L42" i="10" a="1"/>
  <c r="L42" i="10" s="1"/>
  <c r="H41" i="10" a="1"/>
  <c r="H41" i="10" s="1"/>
  <c r="N41" i="10"/>
  <c r="M42" i="10"/>
  <c r="F41" i="10"/>
  <c r="G41" i="10"/>
  <c r="K41" i="10" a="1"/>
  <c r="K41" i="10" s="1"/>
  <c r="I41" i="10"/>
  <c r="G58" i="10"/>
  <c r="L59" i="10" a="1"/>
  <c r="L59" i="10" s="1"/>
  <c r="H58" i="10" a="1"/>
  <c r="H58" i="10" s="1"/>
  <c r="F58" i="10"/>
  <c r="I58" i="10"/>
  <c r="J58" i="10"/>
  <c r="N58" i="10"/>
  <c r="M59" i="10"/>
  <c r="K58" i="10" a="1"/>
  <c r="K58" i="10" s="1"/>
  <c r="N7" i="10"/>
  <c r="J7" i="10"/>
  <c r="M8" i="10"/>
  <c r="L8" i="10" a="1"/>
  <c r="L8" i="10" s="1"/>
  <c r="I7" i="10"/>
  <c r="G7" i="10"/>
  <c r="F7" i="10"/>
  <c r="K7" i="10" a="1"/>
  <c r="K7" i="10" s="1"/>
  <c r="H7" i="10" a="1"/>
  <c r="H7" i="10" s="1"/>
  <c r="J64" i="10"/>
  <c r="F64" i="10"/>
  <c r="M65" i="10"/>
  <c r="G64" i="10"/>
  <c r="N64" i="10"/>
  <c r="I64" i="10"/>
  <c r="H64" i="10" a="1"/>
  <c r="H64" i="10" s="1"/>
  <c r="L65" i="10" a="1"/>
  <c r="L65" i="10" s="1"/>
  <c r="K64" i="10" a="1"/>
  <c r="K64" i="10" s="1"/>
  <c r="L49" i="10" a="1"/>
  <c r="L49" i="10" s="1"/>
  <c r="N48" i="10"/>
  <c r="H48" i="10" a="1"/>
  <c r="H48" i="10" s="1"/>
  <c r="M49" i="10"/>
  <c r="J48" i="10"/>
  <c r="I48" i="10"/>
  <c r="G48" i="10"/>
  <c r="F48" i="10"/>
  <c r="K48" i="10" a="1"/>
  <c r="K48" i="10" s="1"/>
  <c r="K44" i="10" a="1"/>
  <c r="K44" i="10" s="1"/>
  <c r="G44" i="10"/>
  <c r="F44" i="10"/>
  <c r="L45" i="10" a="1"/>
  <c r="L45" i="10" s="1"/>
  <c r="H44" i="10" a="1"/>
  <c r="H44" i="10" s="1"/>
  <c r="I44" i="10"/>
  <c r="M45" i="10"/>
  <c r="N44" i="10"/>
  <c r="J44" i="10"/>
  <c r="L99" i="10" a="1"/>
  <c r="L99" i="10" s="1"/>
  <c r="H98" i="10" a="1"/>
  <c r="H98" i="10" s="1"/>
  <c r="N98" i="10"/>
  <c r="I98" i="10"/>
  <c r="F98" i="10"/>
  <c r="G98" i="10"/>
  <c r="M99" i="10"/>
  <c r="J98" i="10"/>
  <c r="K98" i="10" a="1"/>
  <c r="K98" i="10" s="1"/>
  <c r="K45" i="10" a="1"/>
  <c r="K45" i="10" s="1"/>
  <c r="H45" i="10" a="1"/>
  <c r="H45" i="10" s="1"/>
  <c r="L46" i="10" a="1"/>
  <c r="L46" i="10" s="1"/>
  <c r="I45" i="10"/>
  <c r="M46" i="10"/>
  <c r="N45" i="10"/>
  <c r="G45" i="10"/>
  <c r="J45" i="10"/>
  <c r="F45" i="10"/>
  <c r="H92" i="10" a="1"/>
  <c r="H92" i="10" s="1"/>
  <c r="I92" i="10"/>
  <c r="G92" i="10"/>
  <c r="K92" i="10" a="1"/>
  <c r="K92" i="10" s="1"/>
  <c r="L93" i="10" a="1"/>
  <c r="L93" i="10" s="1"/>
  <c r="J92" i="10"/>
  <c r="M93" i="10"/>
  <c r="F92" i="10"/>
  <c r="N92" i="10"/>
  <c r="M74" i="10"/>
  <c r="I73" i="10"/>
  <c r="F73" i="10"/>
  <c r="N73" i="10"/>
  <c r="J73" i="10"/>
  <c r="L74" i="10" a="1"/>
  <c r="L74" i="10" s="1"/>
  <c r="H73" i="10" a="1"/>
  <c r="H73" i="10" s="1"/>
  <c r="K73" i="10" a="1"/>
  <c r="K73" i="10" s="1"/>
  <c r="G73" i="10"/>
  <c r="N26" i="10"/>
  <c r="J26" i="10"/>
  <c r="F26" i="10"/>
  <c r="L27" i="10" a="1"/>
  <c r="L27" i="10" s="1"/>
  <c r="H26" i="10" a="1"/>
  <c r="H26" i="10" s="1"/>
  <c r="I26" i="10"/>
  <c r="K26" i="10" a="1"/>
  <c r="K26" i="10" s="1"/>
  <c r="M27" i="10"/>
  <c r="G26" i="10"/>
  <c r="J100" i="10"/>
  <c r="G100" i="10"/>
  <c r="N100" i="10"/>
  <c r="H100" i="10" a="1"/>
  <c r="H100" i="10" s="1"/>
  <c r="K100" i="10" a="1"/>
  <c r="K100" i="10" s="1"/>
  <c r="M101" i="10"/>
  <c r="F100" i="10"/>
  <c r="L101" i="10" a="1"/>
  <c r="L101" i="10" s="1"/>
  <c r="I100" i="10"/>
  <c r="J70" i="10"/>
  <c r="M71" i="10"/>
  <c r="H70" i="10" a="1"/>
  <c r="H70" i="10" s="1"/>
  <c r="G70" i="10"/>
  <c r="I70" i="10"/>
  <c r="L71" i="10" a="1"/>
  <c r="L71" i="10" s="1"/>
  <c r="F70" i="10"/>
  <c r="K70" i="10" a="1"/>
  <c r="K70" i="10" s="1"/>
  <c r="N70" i="10"/>
  <c r="K95" i="10" a="1"/>
  <c r="K95" i="10" s="1"/>
  <c r="L96" i="10" a="1"/>
  <c r="L96" i="10" s="1"/>
  <c r="F95" i="10"/>
  <c r="M96" i="10"/>
  <c r="N95" i="10"/>
  <c r="J95" i="10"/>
  <c r="I95" i="10"/>
  <c r="H95" i="10" a="1"/>
  <c r="H95" i="10" s="1"/>
  <c r="G95" i="10"/>
  <c r="N42" i="10"/>
  <c r="M43" i="10"/>
  <c r="J42" i="10"/>
  <c r="H42" i="10" a="1"/>
  <c r="H42" i="10" s="1"/>
  <c r="I42" i="10"/>
  <c r="K42" i="10" a="1"/>
  <c r="K42" i="10" s="1"/>
  <c r="L43" i="10" a="1"/>
  <c r="L43" i="10" s="1"/>
  <c r="F42" i="10"/>
  <c r="G42" i="10"/>
  <c r="L102" i="10" a="1"/>
  <c r="L102" i="10" s="1"/>
  <c r="F101" i="10"/>
  <c r="M102" i="10"/>
  <c r="K101" i="10" a="1"/>
  <c r="K101" i="10" s="1"/>
  <c r="J101" i="10"/>
  <c r="N101" i="10"/>
  <c r="G101" i="10"/>
  <c r="I101" i="10"/>
  <c r="H101" i="10" a="1"/>
  <c r="H101" i="10" s="1"/>
  <c r="I33" i="10"/>
  <c r="N33" i="10"/>
  <c r="K33" i="10" a="1"/>
  <c r="K33" i="10" s="1"/>
  <c r="J33" i="10"/>
  <c r="M34" i="10"/>
  <c r="H33" i="10" a="1"/>
  <c r="H33" i="10" s="1"/>
  <c r="F33" i="10"/>
  <c r="L34" i="10" a="1"/>
  <c r="L34" i="10" s="1"/>
  <c r="G33" i="10"/>
  <c r="N47" i="10"/>
  <c r="G47" i="10"/>
  <c r="J47" i="10"/>
  <c r="L48" i="10" a="1"/>
  <c r="L48" i="10" s="1"/>
  <c r="K47" i="10" a="1"/>
  <c r="K47" i="10" s="1"/>
  <c r="F47" i="10"/>
  <c r="H47" i="10" a="1"/>
  <c r="H47" i="10" s="1"/>
  <c r="I47" i="10"/>
  <c r="M48" i="10"/>
  <c r="G39" i="10"/>
  <c r="J39" i="10"/>
  <c r="F39" i="10"/>
  <c r="M40" i="10"/>
  <c r="K39" i="10" a="1"/>
  <c r="K39" i="10" s="1"/>
  <c r="L40" i="10" a="1"/>
  <c r="L40" i="10" s="1"/>
  <c r="N39" i="10"/>
  <c r="I39" i="10"/>
  <c r="H39" i="10" a="1"/>
  <c r="H39" i="10" s="1"/>
  <c r="N72" i="10"/>
  <c r="K72" i="10" a="1"/>
  <c r="K72" i="10" s="1"/>
  <c r="H72" i="10" a="1"/>
  <c r="H72" i="10" s="1"/>
  <c r="I72" i="10"/>
  <c r="G72" i="10"/>
  <c r="F72" i="10"/>
  <c r="L73" i="10" a="1"/>
  <c r="L73" i="10" s="1"/>
  <c r="M73" i="10"/>
  <c r="J72" i="10"/>
  <c r="I68" i="10"/>
  <c r="J68" i="10"/>
  <c r="H68" i="10" a="1"/>
  <c r="H68" i="10" s="1"/>
  <c r="K68" i="10" a="1"/>
  <c r="K68" i="10" s="1"/>
  <c r="L69" i="10" a="1"/>
  <c r="L69" i="10" s="1"/>
  <c r="M69" i="10"/>
  <c r="F68" i="10"/>
  <c r="G68" i="10"/>
  <c r="N68" i="10"/>
  <c r="I22" i="10"/>
  <c r="H22" i="10" a="1"/>
  <c r="H22" i="10" s="1"/>
  <c r="J22" i="10"/>
  <c r="K22" i="10" a="1"/>
  <c r="K22" i="10" s="1"/>
  <c r="L23" i="10" a="1"/>
  <c r="L23" i="10" s="1"/>
  <c r="G22" i="10"/>
  <c r="N22" i="10"/>
  <c r="M23" i="10"/>
  <c r="F22" i="10"/>
  <c r="F15" i="10"/>
  <c r="H15" i="10" a="1"/>
  <c r="H15" i="10" s="1"/>
  <c r="N15" i="10"/>
  <c r="I15" i="10"/>
  <c r="M16" i="10"/>
  <c r="K15" i="10" a="1"/>
  <c r="K15" i="10" s="1"/>
  <c r="G15" i="10"/>
  <c r="J15" i="10"/>
  <c r="L16" i="10" a="1"/>
  <c r="L16" i="10" s="1"/>
  <c r="M41" i="10"/>
  <c r="H40" i="10" a="1"/>
  <c r="H40" i="10" s="1"/>
  <c r="I40" i="10"/>
  <c r="F40" i="10"/>
  <c r="N40" i="10"/>
  <c r="L41" i="10" a="1"/>
  <c r="L41" i="10" s="1"/>
  <c r="K40" i="10" a="1"/>
  <c r="K40" i="10" s="1"/>
  <c r="J40" i="10"/>
  <c r="G40" i="10"/>
  <c r="H13" i="10" a="1"/>
  <c r="H13" i="10" s="1"/>
  <c r="K13" i="10" a="1"/>
  <c r="K13" i="10" s="1"/>
  <c r="L14" i="10" a="1"/>
  <c r="L14" i="10" s="1"/>
  <c r="N13" i="10"/>
  <c r="G13" i="10"/>
  <c r="F13" i="10"/>
  <c r="J13" i="10"/>
  <c r="I13" i="10"/>
  <c r="M14" i="10"/>
  <c r="G91" i="10"/>
  <c r="M92" i="10"/>
  <c r="K91" i="10" a="1"/>
  <c r="K91" i="10" s="1"/>
  <c r="I91" i="10"/>
  <c r="H91" i="10" a="1"/>
  <c r="H91" i="10" s="1"/>
  <c r="F91" i="10"/>
  <c r="N91" i="10"/>
  <c r="L92" i="10" a="1"/>
  <c r="L92" i="10" s="1"/>
  <c r="J91" i="10"/>
  <c r="F99" i="10"/>
  <c r="K99" i="10" a="1"/>
  <c r="K99" i="10" s="1"/>
  <c r="H99" i="10" a="1"/>
  <c r="H99" i="10" s="1"/>
  <c r="G99" i="10"/>
  <c r="I99" i="10"/>
  <c r="N99" i="10"/>
  <c r="L100" i="10" a="1"/>
  <c r="L100" i="10" s="1"/>
  <c r="J99" i="10"/>
  <c r="M100" i="10"/>
  <c r="J37" i="10"/>
  <c r="H37" i="10" a="1"/>
  <c r="H37" i="10" s="1"/>
  <c r="M38" i="10"/>
  <c r="N37" i="10"/>
  <c r="K37" i="10" a="1"/>
  <c r="K37" i="10" s="1"/>
  <c r="I37" i="10"/>
  <c r="G37" i="10"/>
  <c r="F37" i="10"/>
  <c r="L38" i="10" a="1"/>
  <c r="L38" i="10" s="1"/>
  <c r="G29" i="10"/>
  <c r="L30" i="10" a="1"/>
  <c r="L30" i="10" s="1"/>
  <c r="H29" i="10" a="1"/>
  <c r="H29" i="10" s="1"/>
  <c r="M30" i="10"/>
  <c r="K29" i="10" a="1"/>
  <c r="K29" i="10" s="1"/>
  <c r="I29" i="10"/>
  <c r="F29" i="10"/>
  <c r="N29" i="10"/>
  <c r="J29" i="10"/>
  <c r="I93" i="10"/>
  <c r="N93" i="10"/>
  <c r="M94" i="10"/>
  <c r="K93" i="10" a="1"/>
  <c r="K93" i="10" s="1"/>
  <c r="L94" i="10" a="1"/>
  <c r="L94" i="10" s="1"/>
  <c r="J93" i="10"/>
  <c r="G93" i="10"/>
  <c r="H93" i="10" a="1"/>
  <c r="H93" i="10" s="1"/>
  <c r="F93" i="10"/>
  <c r="L47" i="10" a="1"/>
  <c r="L47" i="10" s="1"/>
  <c r="J46" i="10"/>
  <c r="M47" i="10"/>
  <c r="F46" i="10"/>
  <c r="G46" i="10"/>
  <c r="H46" i="10" a="1"/>
  <c r="H46" i="10" s="1"/>
  <c r="I46" i="10"/>
  <c r="K46" i="10" a="1"/>
  <c r="K46" i="10" s="1"/>
  <c r="N46" i="10"/>
  <c r="G79" i="10"/>
  <c r="K79" i="10" a="1"/>
  <c r="K79" i="10" s="1"/>
  <c r="I79" i="10"/>
  <c r="J79" i="10"/>
  <c r="N79" i="10"/>
  <c r="H79" i="10" a="1"/>
  <c r="H79" i="10" s="1"/>
  <c r="M80" i="10"/>
  <c r="F79" i="10"/>
  <c r="L80" i="10" a="1"/>
  <c r="L80" i="10" s="1"/>
  <c r="F56" i="10"/>
  <c r="K56" i="10" a="1"/>
  <c r="K56" i="10" s="1"/>
  <c r="M57" i="10"/>
  <c r="I56" i="10"/>
  <c r="J56" i="10"/>
  <c r="G56" i="10"/>
  <c r="L57" i="10" a="1"/>
  <c r="L57" i="10" s="1"/>
  <c r="H56" i="10" a="1"/>
  <c r="H56" i="10" s="1"/>
  <c r="N56" i="10"/>
  <c r="F55" i="10"/>
  <c r="N55" i="10"/>
  <c r="H55" i="10" a="1"/>
  <c r="H55" i="10" s="1"/>
  <c r="G55" i="10"/>
  <c r="I55" i="10"/>
  <c r="M56" i="10"/>
  <c r="K55" i="10" a="1"/>
  <c r="K55" i="10" s="1"/>
  <c r="L56" i="10" a="1"/>
  <c r="L56" i="10" s="1"/>
  <c r="J55" i="10"/>
  <c r="G85" i="10"/>
  <c r="M86" i="10"/>
  <c r="N85" i="10"/>
  <c r="L86" i="10" a="1"/>
  <c r="L86" i="10" s="1"/>
  <c r="F85" i="10"/>
  <c r="J85" i="10"/>
  <c r="H85" i="10" a="1"/>
  <c r="H85" i="10" s="1"/>
  <c r="I85" i="10"/>
  <c r="K85" i="10" a="1"/>
  <c r="K85" i="10" s="1"/>
  <c r="M67" i="10"/>
  <c r="L67" i="10" a="1"/>
  <c r="L67" i="10" s="1"/>
  <c r="N66" i="10"/>
  <c r="I66" i="10"/>
  <c r="H66" i="10" a="1"/>
  <c r="H66" i="10" s="1"/>
  <c r="K66" i="10" a="1"/>
  <c r="K66" i="10" s="1"/>
  <c r="G66" i="10"/>
  <c r="J66" i="10"/>
  <c r="F66" i="10"/>
  <c r="N35" i="10"/>
  <c r="F35" i="10"/>
  <c r="I35" i="10"/>
  <c r="J35" i="10"/>
  <c r="M36" i="10"/>
  <c r="K35" i="10" a="1"/>
  <c r="K35" i="10" s="1"/>
  <c r="G35" i="10"/>
  <c r="L36" i="10" a="1"/>
  <c r="L36" i="10" s="1"/>
  <c r="H35" i="10" a="1"/>
  <c r="H35" i="10" s="1"/>
  <c r="L51" i="10" a="1"/>
  <c r="L51" i="10" s="1"/>
  <c r="F50" i="10"/>
  <c r="I50" i="10"/>
  <c r="M51" i="10"/>
  <c r="H50" i="10" a="1"/>
  <c r="H50" i="10" s="1"/>
  <c r="N50" i="10"/>
  <c r="K50" i="10" a="1"/>
  <c r="K50" i="10" s="1"/>
  <c r="J50" i="10"/>
  <c r="G50" i="10"/>
  <c r="F38" i="10"/>
  <c r="I38" i="10"/>
  <c r="K38" i="10" a="1"/>
  <c r="K38" i="10" s="1"/>
  <c r="J38" i="10"/>
  <c r="H38" i="10" a="1"/>
  <c r="H38" i="10" s="1"/>
  <c r="M39" i="10"/>
  <c r="N38" i="10"/>
  <c r="G38" i="10"/>
  <c r="L39" i="10" a="1"/>
  <c r="L39" i="10" s="1"/>
  <c r="I103" i="10"/>
  <c r="F103" i="10"/>
  <c r="K103" i="10" a="1"/>
  <c r="K103" i="10" s="1"/>
  <c r="L104" i="10" a="1"/>
  <c r="L104" i="10" s="1"/>
  <c r="J103" i="10"/>
  <c r="M104" i="10"/>
  <c r="H103" i="10" a="1"/>
  <c r="H103" i="10" s="1"/>
  <c r="N103" i="10"/>
  <c r="G103" i="10"/>
  <c r="M19" i="10"/>
  <c r="I18" i="10"/>
  <c r="F18" i="10"/>
  <c r="H18" i="10" a="1"/>
  <c r="H18" i="10" s="1"/>
  <c r="K18" i="10" a="1"/>
  <c r="K18" i="10" s="1"/>
  <c r="J18" i="10"/>
  <c r="N18" i="10"/>
  <c r="G18" i="10"/>
  <c r="L19" i="10" a="1"/>
  <c r="L19" i="10" s="1"/>
  <c r="N20" i="10"/>
  <c r="G20" i="10"/>
  <c r="I20" i="10"/>
  <c r="H20" i="10" a="1"/>
  <c r="H20" i="10" s="1"/>
  <c r="J20" i="10"/>
  <c r="M21" i="10"/>
  <c r="F20" i="10"/>
  <c r="K20" i="10" a="1"/>
  <c r="K20" i="10" s="1"/>
  <c r="L21" i="10" a="1"/>
  <c r="L21" i="10" s="1"/>
  <c r="G67" i="10"/>
  <c r="H67" i="10" a="1"/>
  <c r="H67" i="10" s="1"/>
  <c r="L68" i="10" a="1"/>
  <c r="L68" i="10" s="1"/>
  <c r="M68" i="10"/>
  <c r="N67" i="10"/>
  <c r="F67" i="10"/>
  <c r="J67" i="10"/>
  <c r="I67" i="10"/>
  <c r="K67" i="10" a="1"/>
  <c r="K67" i="10" s="1"/>
  <c r="M88" i="10"/>
  <c r="F87" i="10"/>
  <c r="G87" i="10"/>
  <c r="J87" i="10"/>
  <c r="K87" i="10" a="1"/>
  <c r="K87" i="10" s="1"/>
  <c r="N87" i="10"/>
  <c r="I87" i="10"/>
  <c r="H87" i="10" a="1"/>
  <c r="H87" i="10" s="1"/>
  <c r="L88" i="10" a="1"/>
  <c r="L88" i="10" s="1"/>
  <c r="M17" i="10"/>
  <c r="N16" i="10"/>
  <c r="K16" i="10" a="1"/>
  <c r="K16" i="10" s="1"/>
  <c r="L17" i="10" a="1"/>
  <c r="L17" i="10" s="1"/>
  <c r="J16" i="10"/>
  <c r="F16" i="10"/>
  <c r="I16" i="10"/>
  <c r="G16" i="10"/>
  <c r="H16" i="10" a="1"/>
  <c r="H16" i="10" s="1"/>
  <c r="M84" i="10"/>
  <c r="L84" i="10" a="1"/>
  <c r="L84" i="10" s="1"/>
  <c r="N83" i="10"/>
  <c r="I83" i="10"/>
  <c r="F83" i="10"/>
  <c r="J83" i="10"/>
  <c r="K83" i="10" a="1"/>
  <c r="K83" i="10" s="1"/>
  <c r="H83" i="10" a="1"/>
  <c r="H83" i="10" s="1"/>
  <c r="G83" i="10"/>
  <c r="M60" i="10"/>
  <c r="N60" i="10"/>
  <c r="L61" i="10" a="1"/>
  <c r="L61" i="10" s="1"/>
  <c r="G60" i="10"/>
  <c r="J60" i="10"/>
  <c r="M61" i="10"/>
  <c r="F60" i="10"/>
  <c r="H60" i="10" a="1"/>
  <c r="H60" i="10" s="1"/>
  <c r="K60" i="10" a="1"/>
  <c r="K60" i="10" s="1"/>
  <c r="I60" i="10"/>
  <c r="L77" i="10" a="1"/>
  <c r="L77" i="10" s="1"/>
  <c r="H76" i="10" a="1"/>
  <c r="H76" i="10" s="1"/>
  <c r="N76" i="10"/>
  <c r="F76" i="10"/>
  <c r="G76" i="10"/>
  <c r="K76" i="10" a="1"/>
  <c r="K76" i="10" s="1"/>
  <c r="M77" i="10"/>
  <c r="I76" i="10"/>
  <c r="J76" i="10"/>
  <c r="G88" i="10"/>
  <c r="H88" i="10" a="1"/>
  <c r="H88" i="10" s="1"/>
  <c r="F88" i="10"/>
  <c r="N88" i="10"/>
  <c r="J88" i="10"/>
  <c r="K88" i="10" a="1"/>
  <c r="K88" i="10" s="1"/>
  <c r="L89" i="10" a="1"/>
  <c r="L89" i="10" s="1"/>
  <c r="M89" i="10"/>
  <c r="I88" i="10"/>
  <c r="M83" i="10"/>
  <c r="H82" i="10" a="1"/>
  <c r="H82" i="10" s="1"/>
  <c r="J82" i="10"/>
  <c r="L83" i="10" a="1"/>
  <c r="L83" i="10" s="1"/>
  <c r="I82" i="10"/>
  <c r="K82" i="10" a="1"/>
  <c r="K82" i="10" s="1"/>
  <c r="N82" i="10"/>
  <c r="G82" i="10"/>
  <c r="F82" i="10"/>
  <c r="H54" i="10" a="1"/>
  <c r="H54" i="10" s="1"/>
  <c r="K54" i="10" a="1"/>
  <c r="K54" i="10" s="1"/>
  <c r="G54" i="10"/>
  <c r="N54" i="10"/>
  <c r="L55" i="10" a="1"/>
  <c r="L55" i="10" s="1"/>
  <c r="M55" i="10"/>
  <c r="I54" i="10"/>
  <c r="F54" i="10"/>
  <c r="J54" i="10"/>
  <c r="H62" i="10" a="1"/>
  <c r="H62" i="10" s="1"/>
  <c r="I62" i="10"/>
  <c r="N62" i="10"/>
  <c r="K62" i="10" a="1"/>
  <c r="K62" i="10" s="1"/>
  <c r="J62" i="10"/>
  <c r="F62" i="10"/>
  <c r="G62" i="10"/>
  <c r="L63" i="10" a="1"/>
  <c r="L63" i="10" s="1"/>
  <c r="M63" i="10"/>
  <c r="M7" i="10"/>
  <c r="L6" i="10" a="1"/>
  <c r="L6" i="10" s="1"/>
  <c r="K6" i="10" a="1"/>
  <c r="K6" i="10" s="1"/>
  <c r="F6" i="10"/>
  <c r="I6" i="10"/>
  <c r="J6" i="10"/>
  <c r="L7" i="10" a="1"/>
  <c r="L7" i="10" s="1"/>
  <c r="M6" i="10"/>
  <c r="N6" i="10"/>
  <c r="O6" i="10" s="1"/>
  <c r="P6" i="10" s="1"/>
  <c r="G6" i="10"/>
  <c r="H6" i="10" a="1"/>
  <c r="H6" i="10" s="1"/>
  <c r="G102" i="10"/>
  <c r="N102" i="10"/>
  <c r="M103" i="10"/>
  <c r="K102" i="10" a="1"/>
  <c r="K102" i="10" s="1"/>
  <c r="H102" i="10" a="1"/>
  <c r="H102" i="10" s="1"/>
  <c r="I102" i="10"/>
  <c r="L103" i="10" a="1"/>
  <c r="L103" i="10" s="1"/>
  <c r="J102" i="10"/>
  <c r="F102" i="10"/>
  <c r="K36" i="10" a="1"/>
  <c r="K36" i="10" s="1"/>
  <c r="N36" i="10"/>
  <c r="L37" i="10" a="1"/>
  <c r="L37" i="10" s="1"/>
  <c r="F36" i="10"/>
  <c r="I36" i="10"/>
  <c r="G36" i="10"/>
  <c r="M37" i="10"/>
  <c r="H36" i="10" a="1"/>
  <c r="H36" i="10" s="1"/>
  <c r="J36" i="10"/>
  <c r="I77" i="10"/>
  <c r="J77" i="10"/>
  <c r="M78" i="10"/>
  <c r="G77" i="10"/>
  <c r="L78" i="10" a="1"/>
  <c r="L78" i="10" s="1"/>
  <c r="F77" i="10"/>
  <c r="K77" i="10" a="1"/>
  <c r="K77" i="10" s="1"/>
  <c r="H77" i="10" a="1"/>
  <c r="H77" i="10" s="1"/>
  <c r="N77" i="10"/>
  <c r="F21" i="10"/>
  <c r="N21" i="10"/>
  <c r="I21" i="10"/>
  <c r="G21" i="10"/>
  <c r="K21" i="10" a="1"/>
  <c r="K21" i="10" s="1"/>
  <c r="L22" i="10" a="1"/>
  <c r="L22" i="10" s="1"/>
  <c r="H21" i="10" a="1"/>
  <c r="H21" i="10" s="1"/>
  <c r="M22" i="10"/>
  <c r="J21" i="10"/>
  <c r="G90" i="10"/>
  <c r="J90" i="10"/>
  <c r="N90" i="10"/>
  <c r="L91" i="10" a="1"/>
  <c r="L91" i="10" s="1"/>
  <c r="M91" i="10"/>
  <c r="H90" i="10" a="1"/>
  <c r="H90" i="10" s="1"/>
  <c r="I90" i="10"/>
  <c r="F90" i="10"/>
  <c r="K90" i="10" a="1"/>
  <c r="K90" i="10" s="1"/>
  <c r="I30" i="10"/>
  <c r="M31" i="10"/>
  <c r="H30" i="10" a="1"/>
  <c r="H30" i="10" s="1"/>
  <c r="N30" i="10"/>
  <c r="K30" i="10" a="1"/>
  <c r="K30" i="10" s="1"/>
  <c r="L31" i="10" a="1"/>
  <c r="L31" i="10" s="1"/>
  <c r="J30" i="10"/>
  <c r="G30" i="10"/>
  <c r="F30" i="10"/>
  <c r="L29" i="10" a="1"/>
  <c r="L29" i="10" s="1"/>
  <c r="I28" i="10"/>
  <c r="F28" i="10"/>
  <c r="H28" i="10" a="1"/>
  <c r="H28" i="10" s="1"/>
  <c r="G28" i="10"/>
  <c r="J28" i="10"/>
  <c r="M29" i="10"/>
  <c r="K28" i="10" a="1"/>
  <c r="K28" i="10" s="1"/>
  <c r="N28" i="10"/>
  <c r="L26" i="10" a="1"/>
  <c r="L26" i="10" s="1"/>
  <c r="M26" i="10"/>
  <c r="K25" i="10" a="1"/>
  <c r="K25" i="10" s="1"/>
  <c r="H25" i="10" a="1"/>
  <c r="H25" i="10" s="1"/>
  <c r="I25" i="10"/>
  <c r="F25" i="10"/>
  <c r="J25" i="10"/>
  <c r="G25" i="10"/>
  <c r="N25" i="10"/>
  <c r="L33" i="10" a="1"/>
  <c r="L33" i="10" s="1"/>
  <c r="M33" i="10"/>
  <c r="G32" i="10"/>
  <c r="I32" i="10"/>
  <c r="K32" i="10" a="1"/>
  <c r="K32" i="10" s="1"/>
  <c r="H32" i="10" a="1"/>
  <c r="H32" i="10" s="1"/>
  <c r="J32" i="10"/>
  <c r="F32" i="10"/>
  <c r="N32" i="10"/>
  <c r="I57" i="10"/>
  <c r="J57" i="10"/>
  <c r="M58" i="10"/>
  <c r="N57" i="10"/>
  <c r="G57" i="10"/>
  <c r="H57" i="10" a="1"/>
  <c r="H57" i="10" s="1"/>
  <c r="K57" i="10" a="1"/>
  <c r="K57" i="10" s="1"/>
  <c r="F57" i="10"/>
  <c r="L58" i="10" a="1"/>
  <c r="L58" i="10" s="1"/>
  <c r="M82" i="10"/>
  <c r="G81" i="10"/>
  <c r="I81" i="10"/>
  <c r="J81" i="10"/>
  <c r="H81" i="10" a="1"/>
  <c r="H81" i="10" s="1"/>
  <c r="N81" i="10"/>
  <c r="K81" i="10" a="1"/>
  <c r="K81" i="10" s="1"/>
  <c r="F81" i="10"/>
  <c r="L82" i="10" a="1"/>
  <c r="L82" i="10" s="1"/>
  <c r="G10" i="10"/>
  <c r="J10" i="10"/>
  <c r="I10" i="10"/>
  <c r="L11" i="10" a="1"/>
  <c r="L11" i="10" s="1"/>
  <c r="M11" i="10"/>
  <c r="K10" i="10" a="1"/>
  <c r="K10" i="10" s="1"/>
  <c r="F10" i="10"/>
  <c r="N10" i="10"/>
  <c r="H10" i="10" a="1"/>
  <c r="H10" i="10" s="1"/>
  <c r="K52" i="10" a="1"/>
  <c r="K52" i="10" s="1"/>
  <c r="M53" i="10"/>
  <c r="F52" i="10"/>
  <c r="I52" i="10"/>
  <c r="G52" i="10"/>
  <c r="H52" i="10" a="1"/>
  <c r="H52" i="10" s="1"/>
  <c r="L53" i="10" a="1"/>
  <c r="L53" i="10" s="1"/>
  <c r="N52" i="10"/>
  <c r="J52" i="10"/>
  <c r="H65" i="10" a="1"/>
  <c r="H65" i="10" s="1"/>
  <c r="I65" i="10"/>
  <c r="F65" i="10"/>
  <c r="N65" i="10"/>
  <c r="J65" i="10"/>
  <c r="M66" i="10"/>
  <c r="K65" i="10" a="1"/>
  <c r="K65" i="10" s="1"/>
  <c r="L66" i="10" a="1"/>
  <c r="L66" i="10" s="1"/>
  <c r="G65" i="10"/>
  <c r="L60" i="10" a="1"/>
  <c r="L60" i="10" s="1"/>
  <c r="O7" i="10" l="1"/>
  <c r="P7" i="10" s="1"/>
  <c r="O8" i="10" l="1"/>
  <c r="P8" i="10" l="1"/>
  <c r="O9" i="10"/>
  <c r="P9" i="10" l="1"/>
  <c r="O10" i="10"/>
  <c r="P10" i="10" l="1"/>
  <c r="O11" i="10"/>
  <c r="P11" i="10" l="1"/>
  <c r="O12" i="10"/>
  <c r="P12" i="10" l="1"/>
  <c r="O13" i="10"/>
  <c r="P13" i="10" l="1"/>
  <c r="O14" i="10"/>
  <c r="P14" i="10" l="1"/>
  <c r="O15" i="10"/>
  <c r="P15" i="10" l="1"/>
  <c r="O16" i="10"/>
  <c r="P16" i="10" l="1"/>
  <c r="O17" i="10"/>
  <c r="P17" i="10" l="1"/>
  <c r="O18" i="10"/>
  <c r="P18" i="10" l="1"/>
  <c r="O19" i="10"/>
  <c r="P19" i="10" l="1"/>
  <c r="O20" i="10"/>
  <c r="P20" i="10" l="1"/>
  <c r="O21" i="10"/>
  <c r="P21" i="10" l="1"/>
  <c r="O22" i="10"/>
  <c r="P22" i="10" l="1"/>
  <c r="O23" i="10"/>
  <c r="P23" i="10" l="1"/>
  <c r="O24" i="10"/>
  <c r="P24" i="10" l="1"/>
  <c r="O25" i="10"/>
  <c r="P25" i="10" l="1"/>
  <c r="O26" i="10"/>
  <c r="P26" i="10" l="1"/>
  <c r="O27" i="10"/>
  <c r="P27" i="10" l="1"/>
  <c r="O28" i="10"/>
  <c r="P28" i="10" l="1"/>
  <c r="O29" i="10"/>
  <c r="P29" i="10" l="1"/>
  <c r="O30" i="10"/>
  <c r="P30" i="10" l="1"/>
  <c r="O31" i="10"/>
  <c r="P31" i="10" l="1"/>
  <c r="O32" i="10"/>
  <c r="P32" i="10" l="1"/>
  <c r="O33" i="10"/>
  <c r="P33" i="10" l="1"/>
  <c r="O34" i="10"/>
  <c r="P34" i="10" l="1"/>
  <c r="O35" i="10"/>
  <c r="P35" i="10" l="1"/>
  <c r="O36" i="10"/>
  <c r="P36" i="10" l="1"/>
  <c r="O37" i="10"/>
  <c r="P37" i="10" l="1"/>
  <c r="O38" i="10"/>
  <c r="P38" i="10" l="1"/>
  <c r="O39" i="10"/>
  <c r="P39" i="10" l="1"/>
  <c r="O40" i="10"/>
  <c r="P40" i="10" l="1"/>
  <c r="O41" i="10"/>
  <c r="P41" i="10" l="1"/>
  <c r="O42" i="10"/>
  <c r="P42" i="10" l="1"/>
  <c r="O43" i="10"/>
  <c r="P43" i="10" l="1"/>
  <c r="O44" i="10"/>
  <c r="P44" i="10" l="1"/>
  <c r="O45" i="10"/>
  <c r="P45" i="10" l="1"/>
  <c r="O46" i="10"/>
  <c r="P46" i="10" l="1"/>
  <c r="O47" i="10"/>
  <c r="P47" i="10" l="1"/>
  <c r="O48" i="10"/>
  <c r="P48" i="10" l="1"/>
  <c r="O49" i="10"/>
  <c r="P49" i="10" l="1"/>
  <c r="O50" i="10"/>
  <c r="P50" i="10" l="1"/>
  <c r="O51" i="10"/>
  <c r="P51" i="10" l="1"/>
  <c r="O52" i="10"/>
  <c r="P52" i="10" l="1"/>
  <c r="O53" i="10"/>
  <c r="P53" i="10" l="1"/>
  <c r="O54" i="10"/>
  <c r="P54" i="10" l="1"/>
  <c r="O55" i="10"/>
  <c r="P55" i="10" l="1"/>
  <c r="O56" i="10"/>
  <c r="P56" i="10" l="1"/>
  <c r="O57" i="10"/>
  <c r="P57" i="10" l="1"/>
  <c r="O58" i="10"/>
  <c r="P58" i="10" l="1"/>
  <c r="O59" i="10"/>
  <c r="P59" i="10" l="1"/>
  <c r="O60" i="10"/>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T6" i="10" l="1"/>
  <c r="U6" i="10"/>
  <c r="T8" i="10"/>
  <c r="T7" i="10"/>
  <c r="U7" i="10"/>
  <c r="U8" i="10"/>
</calcChain>
</file>

<file path=xl/sharedStrings.xml><?xml version="1.0" encoding="utf-8"?>
<sst xmlns="http://schemas.openxmlformats.org/spreadsheetml/2006/main" count="3448" uniqueCount="441">
  <si>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</si>
  <si>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</si>
  <si>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</si>
  <si>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</si>
  <si>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</si>
  <si>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</si>
  <si>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</si>
  <si>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</si>
  <si>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</si>
  <si>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</si>
  <si>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</si>
  <si>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</si>
  <si>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</si>
  <si>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</si>
  <si>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</si>
  <si>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</si>
  <si>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</si>
  <si>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</si>
  <si>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</si>
  <si>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</si>
  <si>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</si>
  <si>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</si>
  <si>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</si>
  <si>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</si>
  <si>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</si>
  <si>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</si>
  <si>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</si>
  <si>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</si>
  <si>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</si>
  <si>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</si>
  <si>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</si>
  <si>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</si>
  <si>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</si>
  <si>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</si>
  <si>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</si>
  <si>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</si>
  <si>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</si>
  <si>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</si>
  <si>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</si>
  <si>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</si>
  <si>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</si>
  <si>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</si>
  <si>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</si>
  <si>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</si>
  <si>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</si>
  <si>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</si>
  <si>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</si>
  <si>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</si>
  <si>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</si>
  <si>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</si>
  <si>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</si>
  <si>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</si>
  <si>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</si>
  <si>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</si>
  <si>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</si>
  <si>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</si>
  <si>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</si>
  <si>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</si>
  <si>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</si>
  <si>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</si>
  <si>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</si>
  <si>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</si>
  <si>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</si>
  <si>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</si>
  <si>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</si>
  <si>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</si>
  <si>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</si>
  <si>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</si>
  <si>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</si>
  <si>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</si>
  <si>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</si>
  <si>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</si>
  <si>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</si>
  <si>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</si>
  <si>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</si>
  <si>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</si>
  <si>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</si>
  <si>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</si>
  <si>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</si>
  <si>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</si>
  <si>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</si>
  <si>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</si>
  <si>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</si>
  <si>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</si>
  <si>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</si>
  <si>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</si>
  <si>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</si>
  <si>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</si>
  <si>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</si>
  <si>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</si>
  <si>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</si>
  <si>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</si>
  <si>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</si>
  <si>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</si>
  <si>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</si>
  <si>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</si>
  <si>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</si>
  <si>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</si>
  <si>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</si>
  <si>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</si>
  <si>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</si>
  <si>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</si>
  <si>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</si>
  <si>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</si>
  <si>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</si>
  <si>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</si>
  <si>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</si>
  <si>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</si>
  <si>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</si>
  <si>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</si>
  <si>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</si>
  <si>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</si>
  <si>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</si>
  <si>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</si>
  <si>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</si>
  <si>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</si>
  <si>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</si>
  <si>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</si>
  <si>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</si>
  <si>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</si>
  <si>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</si>
  <si>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</si>
  <si>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</si>
  <si>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</si>
  <si>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</si>
  <si>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</si>
  <si>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</si>
  <si>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</si>
  <si>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</si>
  <si>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</si>
  <si>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</si>
  <si>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</si>
  <si>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</si>
  <si>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</si>
  <si>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</si>
  <si>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</si>
  <si>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</si>
  <si>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</si>
  <si>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</si>
  <si>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</si>
  <si>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</si>
  <si>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</si>
  <si>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</si>
  <si>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</si>
  <si>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</si>
  <si>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</si>
  <si>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</si>
  <si>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</si>
  <si>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</si>
  <si>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</si>
  <si>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</si>
  <si>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</si>
  <si>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</si>
  <si>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</si>
  <si>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</si>
  <si>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</si>
  <si>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</si>
  <si>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</si>
  <si>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</si>
  <si>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</si>
  <si>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</si>
  <si>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</si>
  <si>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</si>
  <si>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</si>
  <si>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</si>
  <si>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</si>
  <si>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</si>
  <si>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</si>
  <si>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</si>
  <si>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</si>
  <si>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</si>
  <si>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</si>
  <si>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</si>
  <si>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</si>
  <si>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</si>
  <si>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</si>
  <si>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</si>
  <si>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</si>
  <si>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</si>
  <si>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</si>
  <si>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</si>
  <si>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</si>
  <si>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</si>
  <si>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</si>
  <si>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</si>
  <si>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</si>
  <si>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</si>
  <si>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</si>
  <si>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</si>
  <si>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</si>
  <si>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</si>
  <si>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</si>
  <si>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</si>
  <si>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</si>
  <si>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</si>
  <si>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</si>
  <si>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</si>
  <si>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</si>
  <si>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</si>
  <si>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</si>
  <si>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</si>
  <si>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</si>
  <si>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</si>
  <si>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</si>
  <si>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</si>
  <si>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</si>
  <si>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</si>
  <si>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</si>
  <si>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</si>
  <si>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</si>
  <si>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</si>
  <si>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</si>
  <si>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</si>
  <si>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</si>
  <si>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</si>
  <si>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</si>
  <si>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</si>
  <si>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</si>
  <si>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</si>
  <si>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</si>
  <si>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</si>
  <si>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</si>
  <si>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</si>
  <si>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</si>
  <si>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</si>
  <si>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</si>
  <si>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</si>
  <si>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</si>
  <si>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</si>
  <si>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</si>
  <si>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</si>
  <si>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</si>
  <si>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</si>
  <si>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</si>
  <si>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</si>
  <si>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</si>
  <si>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</si>
  <si>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</si>
  <si>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</si>
  <si>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</si>
  <si>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</si>
  <si>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</si>
  <si>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</si>
  <si>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</si>
  <si>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</si>
  <si>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</si>
  <si>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</si>
  <si>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</si>
  <si>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</si>
  <si>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</si>
  <si>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</si>
  <si>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</si>
  <si>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</si>
  <si>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</si>
  <si>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</si>
  <si>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</si>
  <si>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</si>
  <si>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</si>
  <si>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</si>
  <si>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</si>
  <si>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</si>
  <si>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</si>
  <si>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</si>
  <si>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</si>
  <si>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</si>
  <si>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</si>
  <si>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</si>
  <si>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</si>
  <si>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</si>
  <si>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</si>
  <si>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</si>
  <si>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</si>
  <si>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</si>
  <si>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</si>
  <si>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</si>
  <si>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</si>
  <si>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</si>
  <si>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</si>
  <si>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</si>
  <si>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</si>
  <si>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</si>
  <si>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</si>
  <si>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</si>
  <si>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</si>
  <si>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</si>
  <si>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</si>
  <si>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</si>
  <si>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</si>
  <si>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</si>
  <si>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</si>
  <si>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</si>
  <si>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</si>
  <si>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</si>
  <si>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</si>
  <si>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</si>
  <si>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</si>
  <si>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</si>
  <si>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</si>
  <si>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</si>
  <si>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</si>
  <si>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</si>
  <si>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</si>
  <si>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</si>
  <si>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</si>
  <si>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</si>
  <si>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</si>
  <si>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</si>
  <si>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</si>
  <si>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</si>
  <si>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</si>
  <si>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</si>
  <si>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</si>
  <si>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</si>
  <si>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</si>
  <si>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</si>
  <si>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</si>
  <si>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</si>
  <si>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</si>
  <si>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</si>
  <si>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</si>
  <si>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</si>
  <si>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</si>
  <si>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</si>
  <si>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</si>
  <si>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</si>
  <si>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</si>
  <si>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</si>
  <si>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</si>
  <si>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</si>
  <si>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</si>
  <si>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</si>
  <si>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</si>
  <si>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</si>
  <si>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</si>
  <si>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</si>
  <si>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</si>
  <si>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</si>
  <si>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</si>
  <si>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</si>
  <si>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</si>
  <si>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</si>
  <si>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</si>
  <si>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</si>
  <si>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</si>
  <si>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</si>
  <si>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</si>
  <si>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</si>
  <si>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</si>
  <si>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</si>
  <si>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</si>
  <si>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</si>
  <si>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</si>
  <si>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</si>
  <si>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</si>
  <si>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</si>
  <si>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</si>
  <si>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</si>
  <si>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</si>
  <si>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</si>
  <si>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</si>
  <si>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</si>
  <si>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</si>
  <si>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</si>
  <si>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</si>
  <si>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</si>
  <si>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</si>
  <si>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</si>
  <si>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</si>
  <si>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</si>
  <si>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</si>
  <si>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</si>
  <si>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</si>
  <si>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</si>
  <si>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</si>
  <si>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</si>
  <si>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</si>
  <si>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</si>
  <si>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</si>
  <si>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</si>
  <si>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</si>
  <si>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</si>
  <si>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</si>
  <si>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</si>
  <si>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</si>
  <si>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</si>
  <si>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</si>
  <si>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</si>
  <si>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</si>
  <si>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</si>
  <si>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</si>
  <si>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</si>
  <si>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</si>
  <si>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</si>
  <si>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</si>
  <si>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</si>
  <si>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</si>
  <si>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</si>
  <si>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</si>
  <si>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</si>
  <si>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</si>
  <si>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</si>
  <si>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</si>
  <si>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</si>
  <si>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</si>
  <si>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</si>
  <si>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</si>
  <si>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</si>
  <si>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</si>
  <si>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</si>
  <si>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</si>
  <si>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</si>
  <si>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</si>
  <si>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</si>
  <si>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</si>
  <si>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</si>
  <si>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</si>
  <si>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</si>
  <si>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</si>
  <si>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</si>
  <si>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</si>
  <si>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</si>
  <si>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</si>
  <si>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</si>
  <si>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</si>
  <si>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</si>
  <si>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</si>
  <si>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</si>
  <si>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</si>
  <si>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</si>
  <si>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</si>
  <si>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</si>
  <si>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</si>
  <si>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</si>
  <si>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GP e SMGG</t>
  </si>
  <si>
    <t>DAI-SMGG</t>
  </si>
  <si>
    <t>26.0.000105164-3</t>
  </si>
  <si>
    <t>GIANE PRENICKA</t>
  </si>
  <si>
    <t>Orçamento ELF - PMPA (40202596)</t>
  </si>
  <si>
    <t>Ata RP - CONDESUS (40202598)</t>
  </si>
  <si>
    <t>Ata Final Prefeitura Municipal de Herval (40202601)</t>
  </si>
  <si>
    <t>Ata Final Prefeitura Municipal de Crissiumal (40202602)</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</si>
</sst>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87">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15" fillId="6" borderId="0" xfId="6" applyFont="1" applyFill="1" applyAlignment="1">
      <alignment horizontal="center" vertical="center" wrapText="1"/>
    </xf>
    <xf numFmtId="0" fontId="6" fillId="6" borderId="1" xfId="6" applyFont="1" applyFill="1" applyBorder="1" applyAlignment="1">
      <alignment horizontal="center" vertical="center"/>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0" fontId="6" fillId="6" borderId="3"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39" fillId="31" borderId="45" xfId="89" applyFont="1" applyFill="1" applyBorder="1" applyAlignment="1" applyProtection="1">
      <alignment horizontal="center"/>
      <protection locked="0"/>
    </xf>
    <xf numFmtId="0" fontId="6" fillId="6" borderId="5" xfId="6" applyFont="1" applyFill="1" applyBorder="1" applyAlignment="1">
      <alignment horizontal="center" vertical="center"/>
    </xf>
  </cellXfs>
  <cellStyles count="123">
    <cellStyle name="20% - Accent1" xfId="10"/>
    <cellStyle name="20% - Accent1 2" xfId="101"/>
    <cellStyle name="20% - Accent2" xfId="13"/>
    <cellStyle name="20% - Accent3" xfId="14"/>
    <cellStyle name="20% - Accent4" xfId="15"/>
    <cellStyle name="20% - Accent5" xfId="16"/>
    <cellStyle name="20% - Accent6" xfId="17"/>
    <cellStyle name="20% - Ênfase1 2" xfId="18"/>
    <cellStyle name="20% - Ênfase2 2" xfId="19"/>
    <cellStyle name="20% - Ênfase3 2" xfId="20"/>
    <cellStyle name="20% - Ênfase4 2" xfId="21"/>
    <cellStyle name="20% - Ênfase5 2" xfId="22"/>
    <cellStyle name="20% - Ênfase6 2" xfId="23"/>
    <cellStyle name="40% - Accent1" xfId="24"/>
    <cellStyle name="40% - Accent2" xfId="25"/>
    <cellStyle name="40% - Accent3" xfId="26"/>
    <cellStyle name="40% - Accent4" xfId="27"/>
    <cellStyle name="40% - Accent5" xfId="28"/>
    <cellStyle name="40% - Accent6" xfId="29"/>
    <cellStyle name="40% - Ênfase1 2" xfId="30"/>
    <cellStyle name="40% - Ênfase2 2" xfId="31"/>
    <cellStyle name="40% - Ênfase3 2" xfId="32"/>
    <cellStyle name="40% - Ênfase4 2" xfId="33"/>
    <cellStyle name="40% - Ênfase5 2" xfId="34"/>
    <cellStyle name="40% - Ênfase6 2" xfId="35"/>
    <cellStyle name="60% - Accent1" xfId="1"/>
    <cellStyle name="60% - Accent1 2" xfId="102"/>
    <cellStyle name="60% - Accent2" xfId="36"/>
    <cellStyle name="60% - Accent3" xfId="2"/>
    <cellStyle name="60% - Accent3 2" xfId="103"/>
    <cellStyle name="60% - Accent4" xfId="37"/>
    <cellStyle name="60% - Accent5" xfId="38"/>
    <cellStyle name="60% - Accent6" xfId="39"/>
    <cellStyle name="60% - Ênfase1 2" xfId="40"/>
    <cellStyle name="60% - Ênfase2 2" xfId="41"/>
    <cellStyle name="60% - Ênfase3 2" xfId="42"/>
    <cellStyle name="60% - Ênfase4 2" xfId="43"/>
    <cellStyle name="60% - Ênfase5 2" xfId="44"/>
    <cellStyle name="60% - Ênfase6 2" xfId="45"/>
    <cellStyle name="Accent1" xfId="3"/>
    <cellStyle name="Accent1 2" xfId="104"/>
    <cellStyle name="Accent2" xfId="46"/>
    <cellStyle name="Accent3" xfId="47"/>
    <cellStyle name="Accent4" xfId="48"/>
    <cellStyle name="Accent5" xfId="49"/>
    <cellStyle name="Accent6" xfId="50"/>
    <cellStyle name="Bad" xfId="51"/>
    <cellStyle name="Bom 2" xfId="52"/>
    <cellStyle name="Calculation" xfId="53"/>
    <cellStyle name="Calculation 2" xfId="105"/>
    <cellStyle name="Calculation 3" xfId="114"/>
    <cellStyle name="Cálculo 2" xfId="54"/>
    <cellStyle name="Cálculo 3" xfId="106"/>
    <cellStyle name="Cálculo 4" xfId="115"/>
    <cellStyle name="Célula de Verificação 2" xfId="55"/>
    <cellStyle name="Célula Vinculada 2" xfId="56"/>
    <cellStyle name="Check Cell" xfId="57"/>
    <cellStyle name="Ênfase1 2" xfId="58"/>
    <cellStyle name="Ênfase2 2" xfId="59"/>
    <cellStyle name="Ênfase3 2" xfId="60"/>
    <cellStyle name="Ênfase4 2" xfId="61"/>
    <cellStyle name="Ênfase5 2" xfId="62"/>
    <cellStyle name="Ênfase6 2" xfId="63"/>
    <cellStyle name="Entrada 2" xfId="64"/>
    <cellStyle name="Entrada 3" xfId="107"/>
    <cellStyle name="Entrada 4" xfId="116"/>
    <cellStyle name="Explanatory Text" xfId="65"/>
    <cellStyle name="Good" xfId="66"/>
    <cellStyle name="Heading 1" xfId="67"/>
    <cellStyle name="Heading 2" xfId="68"/>
    <cellStyle name="Heading 3" xfId="69"/>
    <cellStyle name="Heading 4" xfId="70"/>
    <cellStyle name="Hiperlink" xfId="11" builtinId="8"/>
    <cellStyle name="Hiperlink 2" xfId="93"/>
    <cellStyle name="Input" xfId="71"/>
    <cellStyle name="Input 2" xfId="108"/>
    <cellStyle name="Input 3" xfId="117"/>
    <cellStyle name="Linked Cell" xfId="72"/>
    <cellStyle name="Moeda" xfId="4" builtinId="4"/>
    <cellStyle name="Moeda 2" xfId="5"/>
    <cellStyle name="Moeda 2 2" xfId="92"/>
    <cellStyle name="Moeda 2 2 2" xfId="99"/>
    <cellStyle name="Moeda 2 3" xfId="97"/>
    <cellStyle name="Moeda 3" xfId="95"/>
    <cellStyle name="Moeda 4" xfId="96"/>
    <cellStyle name="Neutral" xfId="73"/>
    <cellStyle name="Normal" xfId="0" builtinId="0"/>
    <cellStyle name="Normal 2" xfId="6"/>
    <cellStyle name="Normal 2 2" xfId="74"/>
    <cellStyle name="Normal 2 3" xfId="90"/>
    <cellStyle name="Normal 3" xfId="7"/>
    <cellStyle name="Normal 4" xfId="12"/>
    <cellStyle name="Normal 5" xfId="89"/>
    <cellStyle name="Nota 2" xfId="75"/>
    <cellStyle name="Nota 3" xfId="109"/>
    <cellStyle name="Nota 4" xfId="118"/>
    <cellStyle name="Note" xfId="76"/>
    <cellStyle name="Note 2" xfId="110"/>
    <cellStyle name="Note 3" xfId="119"/>
    <cellStyle name="Output" xfId="77"/>
    <cellStyle name="Output 2" xfId="111"/>
    <cellStyle name="Output 3" xfId="120"/>
    <cellStyle name="Porcentagem" xfId="8" builtinId="5"/>
    <cellStyle name="Porcentagem 2" xfId="91"/>
    <cellStyle name="Porcentagem 3" xfId="94"/>
    <cellStyle name="Saída 2" xfId="78"/>
    <cellStyle name="Saída 3" xfId="112"/>
    <cellStyle name="Saída 4" xfId="121"/>
    <cellStyle name="Texto de Aviso 2" xfId="79"/>
    <cellStyle name="Texto Explicativo 2" xfId="80"/>
    <cellStyle name="Title" xfId="81"/>
    <cellStyle name="Título 1 2" xfId="83"/>
    <cellStyle name="Título 2 2" xfId="84"/>
    <cellStyle name="Título 3 2" xfId="85"/>
    <cellStyle name="Título 4 2" xfId="86"/>
    <cellStyle name="Título 5" xfId="82"/>
    <cellStyle name="Total 2" xfId="87"/>
    <cellStyle name="Total 3" xfId="113"/>
    <cellStyle name="Total 4" xfId="122"/>
    <cellStyle name="Vírgula" xfId="100" builtinId="3"/>
    <cellStyle name="Vírgula 2" xfId="9"/>
    <cellStyle name="Vírgula 2 2" xfId="98"/>
    <cellStyle name="Warning Text" xfId="88"/>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xmlns=""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xmlns=""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xmlns=""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Lst>
            </xdr:cNvPr>
            <xdr:cNvSpPr/>
          </xdr:nvSpPr>
          <xdr:spPr>
            <a:xfrm>
              <a:off x="0" y="0"/>
              <a:ext cx="0" cy="0"/>
            </a:xfrm>
            <a:prstGeom prst="rect">
              <a:avLst/>
            </a:prstGeom>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xmlns=""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xmlns=""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
  <dimension ref="A1:K32"/>
  <sheetViews>
    <sheetView workbookViewId="0">
      <selection activeCell="H5" sqref="H5:J5"/>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3" spans="1:11" x14ac:dyDescent="0.25">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sortState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3"/>
  <dimension ref="A1:FK2176"/>
  <sheetViews>
    <sheetView showGridLines="0" tabSelected="1" zoomScale="85" zoomScaleNormal="85" workbookViewId="0">
      <selection activeCell="T79" sqref="T79"/>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9.570312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05" t="str">
        <f>CONCATENATE("PREFEITURA MUNICIPAL DE PORTO ALEGRE
",H5,"
MAPA DE PREÇOS - ", UPPER(TEXT(MAX('Tabela de Apoio'!A:A),"MMM/AA")))</f>
        <v>PREFEITURA MUNICIPAL DE PORTO ALEGRE
GP e SMGG
MAPA DE PREÇOS - JUN/26</v>
      </c>
      <c r="F2" s="205"/>
      <c r="G2" s="205"/>
      <c r="H2" s="205"/>
      <c r="I2" s="205"/>
      <c r="J2" s="205"/>
      <c r="K2" s="205"/>
      <c r="L2" s="205"/>
      <c r="M2" s="205"/>
      <c r="N2" s="205"/>
      <c r="O2" s="205"/>
      <c r="P2" s="205"/>
      <c r="Q2" s="205"/>
      <c r="R2" s="205"/>
      <c r="S2" s="205"/>
      <c r="T2" s="205"/>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6" t="s">
        <v>326</v>
      </c>
      <c r="F4" s="217"/>
      <c r="G4" s="217"/>
      <c r="H4" s="217"/>
      <c r="I4" s="217"/>
      <c r="J4" s="218"/>
      <c r="K4" s="95"/>
      <c r="L4" s="217" t="s">
        <v>325</v>
      </c>
      <c r="M4" s="217"/>
      <c r="N4" s="217"/>
      <c r="O4" s="217"/>
      <c r="P4" s="218"/>
      <c r="Q4" s="98"/>
      <c r="R4" s="212" t="s">
        <v>14</v>
      </c>
      <c r="S4" s="212"/>
      <c r="T4" s="212"/>
      <c r="U4" s="212"/>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6" t="s">
        <v>327</v>
      </c>
      <c r="F5" s="206"/>
      <c r="G5" s="206"/>
      <c r="H5" s="207" t="s">
        <v>433</v>
      </c>
      <c r="I5" s="207"/>
      <c r="J5" s="207"/>
      <c r="K5" s="141"/>
      <c r="L5" s="215" t="s">
        <v>321</v>
      </c>
      <c r="M5" s="206"/>
      <c r="N5" s="206"/>
      <c r="O5" s="208" t="s">
        <v>434</v>
      </c>
      <c r="P5" s="209"/>
      <c r="Q5" s="98"/>
      <c r="R5" s="213" t="s">
        <v>383</v>
      </c>
      <c r="S5" s="213"/>
      <c r="T5" s="213"/>
      <c r="U5" s="213"/>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6" t="s">
        <v>320</v>
      </c>
      <c r="F6" s="206"/>
      <c r="G6" s="206"/>
      <c r="H6" s="211"/>
      <c r="I6" s="211"/>
      <c r="J6" s="211"/>
      <c r="K6" s="142"/>
      <c r="L6" s="215" t="s">
        <v>352</v>
      </c>
      <c r="M6" s="206"/>
      <c r="N6" s="206"/>
      <c r="O6" s="208" t="s">
        <v>436</v>
      </c>
      <c r="P6" s="209"/>
      <c r="Q6" s="98"/>
      <c r="R6" s="213"/>
      <c r="S6" s="213"/>
      <c r="T6" s="213"/>
      <c r="U6" s="213"/>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6" t="s">
        <v>322</v>
      </c>
      <c r="F7" s="206"/>
      <c r="G7" s="206"/>
      <c r="H7" s="207" t="s">
        <v>435</v>
      </c>
      <c r="I7" s="207"/>
      <c r="J7" s="207"/>
      <c r="K7" s="141"/>
      <c r="L7" s="215" t="s">
        <v>351</v>
      </c>
      <c r="M7" s="206"/>
      <c r="N7" s="206"/>
      <c r="O7" s="208">
        <v>1104683</v>
      </c>
      <c r="P7" s="209"/>
      <c r="Q7" s="98"/>
      <c r="R7" s="213"/>
      <c r="S7" s="213"/>
      <c r="T7" s="213"/>
      <c r="U7" s="213"/>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06" t="s">
        <v>33</v>
      </c>
      <c r="F8" s="206"/>
      <c r="G8" s="206"/>
      <c r="H8" s="224">
        <f>MIN(MAX(COUNTA('BASE FORMAÇÃO'!C:C)-1,1),100)</f>
        <v>1</v>
      </c>
      <c r="I8" s="225"/>
      <c r="J8" s="226"/>
      <c r="K8" s="141"/>
      <c r="L8" s="227" t="s">
        <v>301</v>
      </c>
      <c r="M8" s="228"/>
      <c r="N8" s="229"/>
      <c r="O8" s="219">
        <v>46213</v>
      </c>
      <c r="P8" s="220"/>
      <c r="Q8" s="97"/>
      <c r="R8" s="214" t="s">
        <v>379</v>
      </c>
      <c r="S8" s="214"/>
      <c r="T8" s="214"/>
      <c r="U8" s="214"/>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6" t="s">
        <v>350</v>
      </c>
      <c r="F9" s="206"/>
      <c r="G9" s="206"/>
      <c r="H9" s="223">
        <f>SUMIF(L:L,"TOTAL ITEM",M:M)</f>
        <v>69670.559999999998</v>
      </c>
      <c r="I9" s="223"/>
      <c r="J9" s="223"/>
      <c r="K9" s="141"/>
      <c r="L9" s="216"/>
      <c r="M9" s="217"/>
      <c r="N9" s="218"/>
      <c r="O9" s="221"/>
      <c r="P9" s="222"/>
      <c r="Q9" s="97"/>
      <c r="R9" s="214"/>
      <c r="S9" s="214"/>
      <c r="T9" s="214"/>
      <c r="U9" s="214"/>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12" t="s">
        <v>314</v>
      </c>
      <c r="F11" s="65"/>
      <c r="G11" s="212" t="s">
        <v>324</v>
      </c>
      <c r="H11" s="212"/>
      <c r="I11" s="212"/>
      <c r="J11" s="212"/>
      <c r="K11" s="65"/>
      <c r="L11" s="212" t="s">
        <v>10</v>
      </c>
      <c r="M11" s="212"/>
      <c r="N11" s="68"/>
      <c r="O11" s="210"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12"/>
      <c r="F12" s="65"/>
      <c r="G12" s="212"/>
      <c r="H12" s="212"/>
      <c r="I12" s="212"/>
      <c r="J12" s="212"/>
      <c r="K12" s="65"/>
      <c r="L12" s="212"/>
      <c r="M12" s="212"/>
      <c r="N12" s="69"/>
      <c r="O12" s="210"/>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t="e">
        <f ca="1">IF(_xlfn.ISFORMULA(E19),MAX(INDEX('BASE FORMAÇÃO'!A:A,B15+1),1),E19)</f>
        <v>#NAME?</v>
      </c>
      <c r="D15" s="127">
        <f ca="1">IFERROR(IF(C15=C5,D5+1,1),1)</f>
        <v>1</v>
      </c>
      <c r="E15" s="38" t="s">
        <v>9</v>
      </c>
      <c r="F15" s="73"/>
      <c r="G15" s="38" t="s">
        <v>15</v>
      </c>
      <c r="H15" s="135">
        <f>INDEX('BASE FORMAÇÃO'!B:B,B15+1)</f>
        <v>0</v>
      </c>
      <c r="I15" s="181" t="s">
        <v>16</v>
      </c>
      <c r="J15" s="6">
        <f>INDEX('BASE FORMAÇÃO'!K:K,B15+1)</f>
        <v>0</v>
      </c>
      <c r="K15" s="65"/>
      <c r="L15" s="182" t="s">
        <v>10</v>
      </c>
      <c r="M15" s="184">
        <f>IF(OR(ISBLANK($O$8),ISBLANK($O$7),ISBLANK($H$8),ISBLANK($O$6),ISBLANK($O$5),ISBLANK($H$5)),"",IFERROR(IF(VLOOKUP(L15,L21:M30,2,FALSE)&lt;1,ROUND(VLOOKUP(L15,L21:M30,2,FALSE),4),ROUND(VLOOKUP(L15,L21:M30,2,FALSE),2)),""))</f>
        <v>5805.88</v>
      </c>
      <c r="N15" s="69"/>
      <c r="O15" s="27" t="s">
        <v>17</v>
      </c>
      <c r="P15" s="113">
        <v>5100</v>
      </c>
      <c r="Q15" s="113">
        <v>5100</v>
      </c>
      <c r="R15" s="113">
        <v>6440</v>
      </c>
      <c r="S15" s="113">
        <v>5960</v>
      </c>
      <c r="T15" s="113"/>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t="e">
        <f ca="1">C15</f>
        <v>#NAME?</v>
      </c>
      <c r="D16" s="127">
        <f ca="1">D15</f>
        <v>1</v>
      </c>
      <c r="E16" s="186">
        <f ca="1">D15</f>
        <v>1</v>
      </c>
      <c r="F16" s="92"/>
      <c r="G16" s="188" t="s">
        <v>1</v>
      </c>
      <c r="H16" s="191">
        <f>INDEX('BASE FORMAÇÃO'!C:C,B15+1)</f>
        <v>0</v>
      </c>
      <c r="I16" s="191"/>
      <c r="J16" s="192"/>
      <c r="K16" s="66"/>
      <c r="L16" s="183"/>
      <c r="M16" s="185"/>
      <c r="N16" s="70"/>
      <c r="O16" s="27" t="s">
        <v>13</v>
      </c>
      <c r="P16" s="122">
        <v>46181</v>
      </c>
      <c r="Q16" s="122">
        <v>45874</v>
      </c>
      <c r="R16" s="122">
        <v>46164</v>
      </c>
      <c r="S16" s="122">
        <v>46175</v>
      </c>
      <c r="T16" s="122"/>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t="e">
        <f t="shared" ca="1" si="0"/>
        <v>#NAME?</v>
      </c>
      <c r="D17" s="127">
        <f t="shared" ca="1" si="0"/>
        <v>1</v>
      </c>
      <c r="E17" s="187"/>
      <c r="F17" s="93"/>
      <c r="G17" s="189"/>
      <c r="H17" s="193"/>
      <c r="I17" s="193"/>
      <c r="J17" s="194"/>
      <c r="K17" s="64"/>
      <c r="L17" s="130" t="s">
        <v>44</v>
      </c>
      <c r="M17" s="131">
        <v>12</v>
      </c>
      <c r="N17" s="71"/>
      <c r="O17" s="27" t="s">
        <v>380</v>
      </c>
      <c r="P17" s="114" t="s">
        <v>377</v>
      </c>
      <c r="Q17" s="114" t="s">
        <v>12</v>
      </c>
      <c r="R17" s="114" t="s">
        <v>12</v>
      </c>
      <c r="S17" s="114" t="s">
        <v>12</v>
      </c>
      <c r="T17" s="114"/>
      <c r="U17" s="114"/>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t="e">
        <f ca="1">C17</f>
        <v>#NAME?</v>
      </c>
      <c r="D18" s="127">
        <f t="shared" ref="D18:D34" ca="1" si="1">D17</f>
        <v>1</v>
      </c>
      <c r="E18" s="38" t="s">
        <v>313</v>
      </c>
      <c r="F18" s="93"/>
      <c r="G18" s="190"/>
      <c r="H18" s="195"/>
      <c r="I18" s="195"/>
      <c r="J18" s="196"/>
      <c r="K18" s="64"/>
      <c r="L18" s="1" t="s">
        <v>2</v>
      </c>
      <c r="M18" s="6" t="s">
        <v>288</v>
      </c>
      <c r="N18" s="71"/>
      <c r="O18" s="27" t="s">
        <v>381</v>
      </c>
      <c r="P18" s="115" t="s">
        <v>437</v>
      </c>
      <c r="Q18" s="115" t="s">
        <v>438</v>
      </c>
      <c r="R18" s="115" t="s">
        <v>439</v>
      </c>
      <c r="S18" s="115" t="s">
        <v>440</v>
      </c>
      <c r="T18" s="115"/>
      <c r="U18" s="118"/>
      <c r="V18" s="118"/>
      <c r="W18" s="118"/>
      <c r="X18" s="118"/>
      <c r="Y18" s="118"/>
      <c r="Z18" s="118"/>
      <c r="AA18" s="118"/>
      <c r="AB18" s="118"/>
      <c r="AC18" s="118"/>
      <c r="AD18" s="118"/>
      <c r="AE18" s="118"/>
      <c r="AF18" s="118"/>
      <c r="AG18" s="118"/>
      <c r="AH18" s="118"/>
      <c r="AI18" s="118"/>
    </row>
    <row r="19" spans="1:35" x14ac:dyDescent="0.25">
      <c r="B19" s="128">
        <f>B17</f>
        <v>1</v>
      </c>
      <c r="C19" s="128" t="e">
        <f ca="1">C17</f>
        <v>#NAME?</v>
      </c>
      <c r="D19" s="127">
        <f t="shared" ca="1" si="1"/>
        <v>1</v>
      </c>
      <c r="E19" s="197" t="e">
        <f ca="1">C15</f>
        <v>#NAME?</v>
      </c>
      <c r="F19" s="93"/>
      <c r="G19" s="199" t="s">
        <v>304</v>
      </c>
      <c r="H19" s="201"/>
      <c r="I19" s="202"/>
      <c r="J19" s="202"/>
      <c r="K19" s="67"/>
      <c r="L19" s="28" t="s">
        <v>303</v>
      </c>
      <c r="M19" s="133">
        <f>IFERROR(INDEX(I21:I33,MATCH(MAX(J21:J33),J21:J33,0)),"")</f>
        <v>9.0725407177820794E-2</v>
      </c>
      <c r="N19" s="71"/>
      <c r="O19" s="27" t="s">
        <v>18</v>
      </c>
      <c r="P19" s="106">
        <f>IF(P15="","",
IF(OR(P17="Orçamento",P16="",MAX('Tabela de Apoio'!$A:$A)&lt;=P16),
P15,
(INDEX('Tabela de Apoio'!$B:$B,MATCH('MAPA DE PREÇOS'!$O$8,'Tabela de Apoio'!$A:$A,1))/INDEX('Tabela de Apoio'!$B:$B,MATCH('MAPA DE PREÇOS'!P16,'Tabela de Apoio'!$A:$A,1)-1))*P15))</f>
        <v>5100</v>
      </c>
      <c r="Q19" s="106">
        <f>IF(Q15="","",
IF(OR(Q17="Orçamento",Q16="",MAX('Tabela de Apoio'!$A:$A)&lt;=Q16),
Q15,
(INDEX('Tabela de Apoio'!$B:$B,MATCH('MAPA DE PREÇOS'!$O$8,'Tabela de Apoio'!$A:$A,1))/INDEX('Tabela de Apoio'!$B:$B,MATCH('MAPA DE PREÇOS'!Q16,'Tabela de Apoio'!$A:$A,1)-1))*Q15))</f>
        <v>5322.8578092138832</v>
      </c>
      <c r="R19" s="106">
        <f>IF(R15="","",
IF(OR(R17="Orçamento",R16="",MAX('Tabela de Apoio'!$A:$A)&lt;=R16),
R15,
(INDEX('Tabela de Apoio'!$B:$B,MATCH('MAPA DE PREÇOS'!$O$8,'Tabela de Apoio'!$A:$A,1))/INDEX('Tabela de Apoio'!$B:$B,MATCH('MAPA DE PREÇOS'!R16,'Tabela de Apoio'!$A:$A,1)-1))*R15))</f>
        <v>6487.7144425618962</v>
      </c>
      <c r="S19" s="106">
        <f>IF(S15="","",
IF(OR(S17="Orçamento",S16="",MAX('Tabela de Apoio'!$A:$A)&lt;=S16),
S15,
(INDEX('Tabela de Apoio'!$B:$B,MATCH('MAPA DE PREÇOS'!$O$8,'Tabela de Apoio'!$A:$A,1))/INDEX('Tabela de Apoio'!$B:$B,MATCH('MAPA DE PREÇOS'!S16,'Tabela de Apoio'!$A:$A,1)-1))*S15))</f>
        <v>5960</v>
      </c>
      <c r="T19" s="106" t="str">
        <f>IF(T15="","",
IF(OR(T17="Orçamento",T16="",MAX('Tabela de Apoio'!$A:$A)&lt;=T16),
T15,
(INDEX('Tabela de Apoio'!$B:$B,MATCH('MAPA DE PREÇOS'!$O$8,'Tabela de Apoio'!$A:$A,1))/INDEX('Tabela de Apoio'!$B:$B,MATCH('MAPA DE PREÇOS'!T16,'Tabela de Apoio'!$A:$A,1)-1))*T15))</f>
        <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t="e">
        <f ca="1">C19</f>
        <v>#NAME?</v>
      </c>
      <c r="D20" s="127">
        <f ca="1">D19</f>
        <v>1</v>
      </c>
      <c r="E20" s="198"/>
      <c r="F20" s="93"/>
      <c r="G20" s="200"/>
      <c r="H20"/>
      <c r="I20"/>
      <c r="J20"/>
      <c r="N20" s="71"/>
      <c r="O20" s="27" t="s">
        <v>375</v>
      </c>
      <c r="P20" s="107" t="str">
        <f>IF(IFERROR(VLOOKUP(P17,'Tabela de Apoio'!$D:$E,2,FALSE),1)=1,"",P21)</f>
        <v/>
      </c>
      <c r="Q20" s="107">
        <f>IF(IFERROR(VLOOKUP(Q17,'Tabela de Apoio'!$D:$E,2,FALSE),1)=1,"",Q21)</f>
        <v>5322.8578092138832</v>
      </c>
      <c r="R20" s="107">
        <f>IF(IFERROR(VLOOKUP(R17,'Tabela de Apoio'!$D:$E,2,FALSE),1)=1,"",R21)</f>
        <v>6487.7144425618962</v>
      </c>
      <c r="S20" s="107">
        <f>IF(IFERROR(VLOOKUP(S17,'Tabela de Apoio'!$D:$E,2,FALSE),1)=1,"",S21)</f>
        <v>5960</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t="e">
        <f t="shared" ca="1" si="2"/>
        <v>#NAME?</v>
      </c>
      <c r="D21" s="127">
        <f t="shared" ca="1" si="1"/>
        <v>1</v>
      </c>
      <c r="E21" s="198"/>
      <c r="F21" s="93"/>
      <c r="G21" s="200"/>
      <c r="H21" s="134">
        <f>COUNT($P21:$XX21)</f>
        <v>4</v>
      </c>
      <c r="I21" s="132">
        <f>_xlfn.STDEV.P($P20:$XX21)/AVERAGE($P20:$XX21)</f>
        <v>9.0725407177820794E-2</v>
      </c>
      <c r="J21" s="7">
        <f>ROW()</f>
        <v>21</v>
      </c>
      <c r="K21" s="67"/>
      <c r="L21" s="29" t="s">
        <v>10</v>
      </c>
      <c r="M21" s="30">
        <f>IFERROR(
IF(COUNTA(P15:AI15)=COUNTIF(P17:XX17,"Orçamento"),MIN(M26,M23),
IF(M24&lt;&gt;"",M24,
IF(M25&lt;&gt;"",M25,
M23
))),"")</f>
        <v>5805.8777862216511</v>
      </c>
      <c r="N21" s="71"/>
      <c r="O21" s="27" t="s">
        <v>376</v>
      </c>
      <c r="P21" s="106">
        <f>IFERROR(IF(P19="",
            "",
            IF(COUNT($P19:$XX19)&lt;=4,
               P19,
               IF(OR(P19&gt;(QUARTILE($P19:$XX19,3)+(QUARTILE($P19:$XX19,3)-QUARTILE($P19:$XX19,1))),
                     P19&lt;(QUARTILE($P19:$XX19,1)-(QUARTILE($P19:$XX19,3)-QUARTILE($P19:$XX19,1)))
                  ),
               "DESCARTADO",P19)
             )
  ),P19)</f>
        <v>5100</v>
      </c>
      <c r="Q21" s="106">
        <f t="shared" ref="Q21:AI21" si="3">IFERROR(IF(Q19="",
            "",
            IF(COUNT($P19:$XX19)&lt;=4,
               Q19,
               IF(OR(Q19&gt;(QUARTILE($P19:$XX19,3)+(QUARTILE($P19:$XX19,3)-QUARTILE($P19:$XX19,1))),
                     Q19&lt;(QUARTILE($P19:$XX19,1)-(QUARTILE($P19:$XX19,3)-QUARTILE($P19:$XX19,1)))
                  ),
               "DESCARTADO",Q19)
             )
  ),Q19)</f>
        <v>5322.8578092138832</v>
      </c>
      <c r="R21" s="106">
        <f t="shared" si="3"/>
        <v>6487.7144425618962</v>
      </c>
      <c r="S21" s="106">
        <f t="shared" si="3"/>
        <v>5960</v>
      </c>
      <c r="T21" s="106" t="str">
        <f t="shared" si="3"/>
        <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t="e">
        <f ca="1">C21</f>
        <v>#NAME?</v>
      </c>
      <c r="D22" s="127">
        <f ca="1">D21</f>
        <v>1</v>
      </c>
      <c r="E22" s="198"/>
      <c r="F22" s="93"/>
      <c r="G22" s="200"/>
      <c r="H22"/>
      <c r="I22"/>
      <c r="J22"/>
      <c r="K22" s="66"/>
      <c r="L22" s="29" t="s">
        <v>360</v>
      </c>
      <c r="M22" s="30">
        <f>AVERAGE($P21:$XX21)</f>
        <v>5717.6430629439446</v>
      </c>
      <c r="N22" s="71"/>
      <c r="O22" s="27" t="str">
        <f>"1 POND"</f>
        <v>1 POND</v>
      </c>
      <c r="P22" s="107" t="str">
        <f>IF(IFERROR(VLOOKUP(P17,'Tabela de Apoio'!$D:$E,2,FALSE),1)=1,"",P23)</f>
        <v/>
      </c>
      <c r="Q22" s="107">
        <f>IF(IFERROR(VLOOKUP(Q17,'Tabela de Apoio'!$D:$E,2,FALSE),1)=1,"",Q23)</f>
        <v>5322.8578092138832</v>
      </c>
      <c r="R22" s="107">
        <f>IF(IFERROR(VLOOKUP(R17,'Tabela de Apoio'!$D:$E,2,FALSE),1)=1,"",R23)</f>
        <v>6487.7144425618962</v>
      </c>
      <c r="S22" s="107">
        <f>IF(IFERROR(VLOOKUP(S17,'Tabela de Apoio'!$D:$E,2,FALSE),1)=1,"",S23)</f>
        <v>5960</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t="e">
        <f t="shared" ref="C23:C34" ca="1" si="5">C22</f>
        <v>#NAME?</v>
      </c>
      <c r="D23" s="127">
        <f t="shared" ca="1" si="1"/>
        <v>1</v>
      </c>
      <c r="E23" s="198"/>
      <c r="F23" s="93"/>
      <c r="G23" s="200"/>
      <c r="H23" s="134">
        <f>COUNT($P23:$XX23)</f>
        <v>4</v>
      </c>
      <c r="I23" s="132">
        <f>_xlfn.STDEV.P($P22:$XX23)/AVERAGE($P22:$XX23)</f>
        <v>9.0725407177820794E-2</v>
      </c>
      <c r="J23" s="7">
        <f>IF(AND(H23&gt;2,
OR(L15="MÉDIA SANEADA",L15="MEDIANA SANEADA",
AND(L15="PREÇO ESTIMADO",NOT(AND(P17="Orçamento",COUNTA(P15:XX15)=COUNTIF(P17:XX17,"Orçamento")))))),
ROW(),0)</f>
        <v>23</v>
      </c>
      <c r="K23" s="66"/>
      <c r="L23" s="29" t="s">
        <v>361</v>
      </c>
      <c r="M23" s="30">
        <f>MEDIAN($P21:$XX21)</f>
        <v>5641.4289046069416</v>
      </c>
      <c r="N23" s="71"/>
      <c r="O23" s="27" t="str">
        <f>"1 RODADA"</f>
        <v>1 RODADA</v>
      </c>
      <c r="P23" s="107">
        <f>IF(P21="","",IF((_xlfn.STDEV.P($P20:$XX21)/AVERAGE($P20:$XX21))&lt;=25%,P21,IF(OR(P21&gt;(AVERAGE($P20:$XX21)+_xlfn.STDEV.P($P20:$XX21)),P21&lt;(AVERAGE($P20:$XX21)-_xlfn.STDEV.P($P20:$XX21))),"DESCARTADO",P21)))</f>
        <v>5100</v>
      </c>
      <c r="Q23" s="107">
        <f t="shared" ref="Q23:AI23" si="6">IF(Q21="","",IF((_xlfn.STDEV.P($P20:$XX21)/AVERAGE($P20:$XX21))&lt;=25%,Q21,IF(OR(Q21&gt;(AVERAGE($P20:$XX21)+_xlfn.STDEV.P($P20:$XX21)),Q21&lt;(AVERAGE($P20:$XX21)-_xlfn.STDEV.P($P20:$XX21))),"DESCARTADO",Q21)))</f>
        <v>5322.8578092138832</v>
      </c>
      <c r="R23" s="107">
        <f t="shared" si="6"/>
        <v>6487.7144425618962</v>
      </c>
      <c r="S23" s="107">
        <f t="shared" si="6"/>
        <v>5960</v>
      </c>
      <c r="T23" s="107" t="str">
        <f t="shared" si="6"/>
        <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t="e">
        <f t="shared" ca="1" si="5"/>
        <v>#NAME?</v>
      </c>
      <c r="D24" s="127">
        <f t="shared" ca="1" si="1"/>
        <v>1</v>
      </c>
      <c r="E24" s="198"/>
      <c r="F24" s="93"/>
      <c r="G24" s="200"/>
      <c r="H24"/>
      <c r="I24"/>
      <c r="J24"/>
      <c r="L24" s="29" t="s">
        <v>38</v>
      </c>
      <c r="M24" s="30">
        <f>IFERROR(
IF(AND(H23&gt;2,I23&lt;=25%),AVERAGE(P22:XX23),
IF(AND(H25&gt;2,I25&lt;=25%),AVERAGE(P24:XX25),
IF(AND(H27&gt;2,I27&lt;=25%),AVERAGE(P26:XX27),
IF(AND(H29&gt;2,I29&lt;=25%),AVERAGE(P28:XX29),
IF(AND(H31&gt;2,I31&lt;=25%),AVERAGE(P30:XX31),
IF(AND(H33&gt;2,I33&lt;=25%),AVERAGE(P32:XX33),
IF(I21&lt;=25%,AVERAGE(P20:XX21),""))))))),"")</f>
        <v>5805.8777862216511</v>
      </c>
      <c r="N24" s="71"/>
      <c r="O24" s="27" t="str">
        <f>"2 POND"</f>
        <v>2 POND</v>
      </c>
      <c r="P24" s="107" t="str">
        <f>IF(IFERROR(VLOOKUP(P17,'Tabela de Apoio'!$D:$E,2,FALSE),1)=1,"",P25)</f>
        <v/>
      </c>
      <c r="Q24" s="107">
        <f>IF(IFERROR(VLOOKUP(Q17,'Tabela de Apoio'!$D:$E,2,FALSE),1)=1,"",Q25)</f>
        <v>5322.8578092138832</v>
      </c>
      <c r="R24" s="107">
        <f>IF(IFERROR(VLOOKUP(R17,'Tabela de Apoio'!$D:$E,2,FALSE),1)=1,"",R25)</f>
        <v>6487.7144425618962</v>
      </c>
      <c r="S24" s="107">
        <f>IF(IFERROR(VLOOKUP(S17,'Tabela de Apoio'!$D:$E,2,FALSE),1)=1,"",S25)</f>
        <v>5960</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t="e">
        <f t="shared" ca="1" si="5"/>
        <v>#NAME?</v>
      </c>
      <c r="D25" s="127">
        <f t="shared" ca="1" si="1"/>
        <v>1</v>
      </c>
      <c r="E25" s="198"/>
      <c r="F25" s="93"/>
      <c r="G25" s="200"/>
      <c r="H25" s="134">
        <f>COUNT($P25:$XX25)</f>
        <v>4</v>
      </c>
      <c r="I25" s="132">
        <f>_xlfn.STDEV.P($P24:$XX25)/AVERAGE($P24:$XX25)</f>
        <v>9.0725407177820794E-2</v>
      </c>
      <c r="J25" s="7">
        <f>IF(AND(H25&gt;2,
OR(L15="MÉDIA SANEADA",L15="MEDIANA SANEADA",
AND(L15="PREÇO ESTIMADO",NOT(AND(P17="Orçamento",COUNTA(P15:XX15)=COUNTIF(P17:XX17,"Orçamento")))))),
ROW(),0)</f>
        <v>25</v>
      </c>
      <c r="K25" s="66"/>
      <c r="L25" s="29" t="s">
        <v>362</v>
      </c>
      <c r="M25" s="30">
        <f xml:space="preserve">
IF(H23&gt;2,MEDIAN(P22:XX23),
IF(H25&gt;2,MEDIAN(P24:XX25),
IF(H27&gt;2,MEDIAN(P26:XX27),
IF(H29&gt;2,MEDIAN(P28:XX29),
IF(H31&gt;2,MEDIAN(P30:XX31),
IF(H33&gt;2,MEDIAN(P32:XX33),
MEDIAN(P20:XX21)))))))</f>
        <v>5960</v>
      </c>
      <c r="N25" s="71"/>
      <c r="O25" s="27" t="str">
        <f>"2 RODADA"</f>
        <v>2 RODADA</v>
      </c>
      <c r="P25" s="107">
        <f>IF(P23="","",IF((_xlfn.STDEV.P($P22:$XX23)/AVERAGE($P22:$XX23))&lt;=25%,P23,IF(OR(P23&gt;(AVERAGE($P22:$XX23)+_xlfn.STDEV.P($P22:$XX23)),P23&lt;(AVERAGE($P22:$XX23)-_xlfn.STDEV.P($P22:$XX23))),"DESCARTADO",P23)))</f>
        <v>5100</v>
      </c>
      <c r="Q25" s="107">
        <f t="shared" ref="Q25:AI25" si="7">IF(Q23="","",IF((_xlfn.STDEV.P($P22:$XX23)/AVERAGE($P22:$XX23))&lt;=25%,Q23,IF(OR(Q23&gt;(AVERAGE($P22:$XX23)+_xlfn.STDEV.P($P22:$XX23)),Q23&lt;(AVERAGE($P22:$XX23)-_xlfn.STDEV.P($P22:$XX23))),"DESCARTADO",Q23)))</f>
        <v>5322.8578092138832</v>
      </c>
      <c r="R25" s="107">
        <f t="shared" si="7"/>
        <v>6487.7144425618962</v>
      </c>
      <c r="S25" s="107">
        <f t="shared" si="7"/>
        <v>5960</v>
      </c>
      <c r="T25" s="107" t="str">
        <f t="shared" si="7"/>
        <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t="e">
        <f t="shared" ca="1" si="5"/>
        <v>#NAME?</v>
      </c>
      <c r="D26" s="127">
        <f t="shared" ca="1" si="1"/>
        <v>1</v>
      </c>
      <c r="E26" s="198"/>
      <c r="F26" s="93"/>
      <c r="G26" s="200"/>
      <c r="H26"/>
      <c r="I26"/>
      <c r="J26"/>
      <c r="K26" s="66"/>
      <c r="L26" s="29" t="s">
        <v>359</v>
      </c>
      <c r="M26" s="30">
        <f>HARMEAN($P20:$XX21)</f>
        <v>5758.1800393443391</v>
      </c>
      <c r="N26" s="71"/>
      <c r="O26" s="27" t="str">
        <f>"3 POND"</f>
        <v>3 POND</v>
      </c>
      <c r="P26" s="107" t="str">
        <f>IF(IFERROR(VLOOKUP(P17,'Tabela de Apoio'!$D:$E,2,FALSE),1)=1,"",P27)</f>
        <v/>
      </c>
      <c r="Q26" s="107">
        <f>IF(IFERROR(VLOOKUP(Q17,'Tabela de Apoio'!$D:$E,2,FALSE),1)=1,"",Q27)</f>
        <v>5322.8578092138832</v>
      </c>
      <c r="R26" s="107">
        <f>IF(IFERROR(VLOOKUP(R17,'Tabela de Apoio'!$D:$E,2,FALSE),1)=1,"",R27)</f>
        <v>6487.7144425618962</v>
      </c>
      <c r="S26" s="107">
        <f>IF(IFERROR(VLOOKUP(S17,'Tabela de Apoio'!$D:$E,2,FALSE),1)=1,"",S27)</f>
        <v>5960</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t="e">
        <f t="shared" ca="1" si="5"/>
        <v>#NAME?</v>
      </c>
      <c r="D27" s="127">
        <f t="shared" ca="1" si="1"/>
        <v>1</v>
      </c>
      <c r="E27" s="198"/>
      <c r="F27" s="93"/>
      <c r="G27" s="200"/>
      <c r="H27" s="134">
        <f>COUNT($P27:$XX27)</f>
        <v>4</v>
      </c>
      <c r="I27" s="132">
        <f>_xlfn.STDEV.P($P26:$XX27)/AVERAGE($P26:$XX27)</f>
        <v>9.0725407177820794E-2</v>
      </c>
      <c r="J27" s="7">
        <f>IF(AND(H27&gt;2,
OR(L15="MÉDIA SANEADA",L15="MEDIANA SANEADA",
AND(L15="PREÇO ESTIMADO",NOT(AND(P17="Orçamento",COUNTA(P15:XX15)=COUNTIF(P17:XX17,"Orçamento")))))),
ROW(),0)</f>
        <v>27</v>
      </c>
      <c r="K27" s="66"/>
      <c r="L27" s="29" t="s">
        <v>41</v>
      </c>
      <c r="M27" s="30">
        <f>IFERROR(_xlfn.QUARTILE.EXC($P21:$XX21,1),"")</f>
        <v>5155.7144523034713</v>
      </c>
      <c r="N27" s="71"/>
      <c r="O27" s="27" t="str">
        <f>"3 RODADA"</f>
        <v>3 RODADA</v>
      </c>
      <c r="P27" s="107">
        <f>IF(P25="","",IF((_xlfn.STDEV.P($P24:$XX25)/AVERAGE($P24:$XX25))&lt;=25%,P25,IF(OR(P25&gt;(AVERAGE($P24:$XX25)+_xlfn.STDEV.P($P24:$XX25)),P25&lt;(AVERAGE($P24:$XX25)-_xlfn.STDEV.P($P24:$XX25))),"DESCARTADO",P25)))</f>
        <v>5100</v>
      </c>
      <c r="Q27" s="107">
        <f t="shared" ref="Q27:AI27" si="8">IF(Q25="","",IF((_xlfn.STDEV.P($P24:$XX25)/AVERAGE($P24:$XX25))&lt;=25%,Q25,IF(OR(Q25&gt;(AVERAGE($P24:$XX25)+_xlfn.STDEV.P($P24:$XX25)),Q25&lt;(AVERAGE($P24:$XX25)-_xlfn.STDEV.P($P24:$XX25))),"DESCARTADO",Q25)))</f>
        <v>5322.8578092138832</v>
      </c>
      <c r="R27" s="107">
        <f t="shared" si="8"/>
        <v>6487.7144425618962</v>
      </c>
      <c r="S27" s="107">
        <f t="shared" si="8"/>
        <v>5960</v>
      </c>
      <c r="T27" s="107" t="str">
        <f t="shared" si="8"/>
        <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t="e">
        <f t="shared" ca="1" si="5"/>
        <v>#NAME?</v>
      </c>
      <c r="D28" s="127">
        <f t="shared" ca="1" si="1"/>
        <v>1</v>
      </c>
      <c r="E28" s="198"/>
      <c r="F28" s="93"/>
      <c r="G28" s="200"/>
      <c r="H28"/>
      <c r="I28"/>
      <c r="J28"/>
      <c r="K28" s="66"/>
      <c r="L28" s="29" t="s">
        <v>39</v>
      </c>
      <c r="M28" s="30">
        <f>IFERROR(_xlfn.QUARTILE.EXC($P21:$XX21,3),"")</f>
        <v>6355.785831921422</v>
      </c>
      <c r="N28" s="71"/>
      <c r="O28" s="27" t="str">
        <f>"4 POND"</f>
        <v>4 POND</v>
      </c>
      <c r="P28" s="107" t="str">
        <f>IF(IFERROR(VLOOKUP(P17,'Tabela de Apoio'!$D:$E,2,FALSE),1)=1,"",P29)</f>
        <v/>
      </c>
      <c r="Q28" s="107">
        <f>IF(IFERROR(VLOOKUP(Q17,'Tabela de Apoio'!$D:$E,2,FALSE),1)=1,"",Q29)</f>
        <v>5322.8578092138832</v>
      </c>
      <c r="R28" s="107">
        <f>IF(IFERROR(VLOOKUP(R17,'Tabela de Apoio'!$D:$E,2,FALSE),1)=1,"",R29)</f>
        <v>6487.7144425618962</v>
      </c>
      <c r="S28" s="107">
        <f>IF(IFERROR(VLOOKUP(S17,'Tabela de Apoio'!$D:$E,2,FALSE),1)=1,"",S29)</f>
        <v>5960</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t="e">
        <f t="shared" ca="1" si="5"/>
        <v>#NAME?</v>
      </c>
      <c r="D29" s="127">
        <f t="shared" ca="1" si="1"/>
        <v>1</v>
      </c>
      <c r="E29" s="198"/>
      <c r="F29" s="93"/>
      <c r="G29" s="200"/>
      <c r="H29" s="134">
        <f>COUNT($P29:$XX29)</f>
        <v>4</v>
      </c>
      <c r="I29" s="132">
        <f>_xlfn.STDEV.P($P28:$XX29)/AVERAGE($P28:$XX29)</f>
        <v>9.0725407177820794E-2</v>
      </c>
      <c r="J29" s="7">
        <f>IF(AND(H29&gt;2,
OR(L15="MÉDIA SANEADA",L15="MEDIANA SANEADA",
AND(L15="PREÇO ESTIMADO",NOT(AND(P17="Orçamento",COUNTA(P15:XX15)=COUNTIF(P17:XX17,"Orçamento")))))),
ROW(),0)</f>
        <v>29</v>
      </c>
      <c r="K29" s="66"/>
      <c r="L29" s="29" t="s">
        <v>42</v>
      </c>
      <c r="M29" s="30">
        <f>MIN($P21:$XX21)</f>
        <v>5100</v>
      </c>
      <c r="N29" s="71"/>
      <c r="O29" s="27" t="str">
        <f>"4 RODADA"</f>
        <v>4 RODADA</v>
      </c>
      <c r="P29" s="107">
        <f>IF(P27="","",IF((_xlfn.STDEV.P($P26:$XX27)/AVERAGE($P26:$XX27))&lt;=25%,P27,IF(OR(P27&gt;(AVERAGE($P26:$XX27)+_xlfn.STDEV.P($P26:$XX27)),P27&lt;(AVERAGE($P26:$XX27)-_xlfn.STDEV.P($P26:$XX27))),"DESCARTADO",P27)))</f>
        <v>5100</v>
      </c>
      <c r="Q29" s="107">
        <f t="shared" ref="Q29:AI29" si="9">IF(Q27="","",IF((_xlfn.STDEV.P($P26:$XX27)/AVERAGE($P26:$XX27))&lt;=25%,Q27,IF(OR(Q27&gt;(AVERAGE($P26:$XX27)+_xlfn.STDEV.P($P26:$XX27)),Q27&lt;(AVERAGE($P26:$XX27)-_xlfn.STDEV.P($P26:$XX27))),"DESCARTADO",Q27)))</f>
        <v>5322.8578092138832</v>
      </c>
      <c r="R29" s="107">
        <f t="shared" si="9"/>
        <v>6487.7144425618962</v>
      </c>
      <c r="S29" s="107">
        <f t="shared" si="9"/>
        <v>5960</v>
      </c>
      <c r="T29" s="107" t="str">
        <f t="shared" si="9"/>
        <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t="e">
        <f t="shared" ca="1" si="5"/>
        <v>#NAME?</v>
      </c>
      <c r="D30" s="127">
        <f t="shared" ca="1" si="1"/>
        <v>1</v>
      </c>
      <c r="E30" s="198"/>
      <c r="F30" s="93"/>
      <c r="G30" s="200"/>
      <c r="H30"/>
      <c r="I30"/>
      <c r="J30"/>
      <c r="K30" s="66"/>
      <c r="L30" s="29" t="s">
        <v>40</v>
      </c>
      <c r="M30" s="30">
        <f>MAX($P21:$XX21)</f>
        <v>6487.7144425618962</v>
      </c>
      <c r="N30" s="71"/>
      <c r="O30" s="27" t="str">
        <f>"5 POND"</f>
        <v>5 POND</v>
      </c>
      <c r="P30" s="107" t="str">
        <f>IF(IFERROR(VLOOKUP(P17,'Tabela de Apoio'!$D:$E,2,FALSE),1)=1,"",P31)</f>
        <v/>
      </c>
      <c r="Q30" s="107">
        <f>IF(IFERROR(VLOOKUP(Q17,'Tabela de Apoio'!$D:$E,2,FALSE),1)=1,"",Q31)</f>
        <v>5322.8578092138832</v>
      </c>
      <c r="R30" s="107">
        <f>IF(IFERROR(VLOOKUP(R17,'Tabela de Apoio'!$D:$E,2,FALSE),1)=1,"",R31)</f>
        <v>6487.7144425618962</v>
      </c>
      <c r="S30" s="107">
        <f>IF(IFERROR(VLOOKUP(S17,'Tabela de Apoio'!$D:$E,2,FALSE),1)=1,"",S31)</f>
        <v>5960</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t="e">
        <f t="shared" ca="1" si="5"/>
        <v>#NAME?</v>
      </c>
      <c r="D31" s="127">
        <f t="shared" ca="1" si="1"/>
        <v>1</v>
      </c>
      <c r="E31" s="198"/>
      <c r="F31" s="93"/>
      <c r="G31" s="200"/>
      <c r="H31" s="134">
        <f>COUNT($P31:$XX31)</f>
        <v>4</v>
      </c>
      <c r="I31" s="132">
        <f>_xlfn.STDEV.P($P30:$XX31)/AVERAGE($P30:$XX31)</f>
        <v>9.0725407177820794E-2</v>
      </c>
      <c r="J31" s="7">
        <f>IF(AND(H31&gt;2,
OR(L15="MÉDIA SANEADA",L15="MEDIANA SANEADA",
AND(L15="PREÇO ESTIMADO",NOT(AND(P17="Orçamento",COUNTA(P15:XX15)=COUNTIF(P17:XX17,"Orçamento")))))),
ROW(),0)</f>
        <v>31</v>
      </c>
      <c r="K31" s="66"/>
      <c r="N31" s="71"/>
      <c r="O31" s="27" t="str">
        <f>"5 RODADA"</f>
        <v>5 RODADA</v>
      </c>
      <c r="P31" s="107">
        <f>IF(P29="","",IF((_xlfn.STDEV.P($P28:$XX29)/AVERAGE($P28:$XX29))&lt;=25%,P29,IF(OR(P29&gt;(AVERAGE($P28:$XX29)+_xlfn.STDEV.P($P28:$XX29)),P29&lt;(AVERAGE($P28:$XX29)-_xlfn.STDEV.P($P28:$XX29))),"DESCARTADO",P29)))</f>
        <v>5100</v>
      </c>
      <c r="Q31" s="107">
        <f t="shared" ref="Q31:AI31" si="10">IF(Q29="","",IF((_xlfn.STDEV.P($P28:$XX29)/AVERAGE($P28:$XX29))&lt;=25%,Q29,IF(OR(Q29&gt;(AVERAGE($P28:$XX29)+_xlfn.STDEV.P($P28:$XX29)),Q29&lt;(AVERAGE($P28:$XX29)-_xlfn.STDEV.P($P28:$XX29))),"DESCARTADO",Q29)))</f>
        <v>5322.8578092138832</v>
      </c>
      <c r="R31" s="107">
        <f t="shared" si="10"/>
        <v>6487.7144425618962</v>
      </c>
      <c r="S31" s="107">
        <f t="shared" si="10"/>
        <v>5960</v>
      </c>
      <c r="T31" s="107" t="str">
        <f t="shared" si="10"/>
        <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t="e">
        <f t="shared" ca="1" si="5"/>
        <v>#NAME?</v>
      </c>
      <c r="D32" s="127">
        <f t="shared" ca="1" si="1"/>
        <v>1</v>
      </c>
      <c r="E32" s="198"/>
      <c r="F32" s="93"/>
      <c r="G32" s="200"/>
      <c r="H32"/>
      <c r="I32"/>
      <c r="J32"/>
      <c r="K32" s="66"/>
      <c r="L32" s="22"/>
      <c r="M32" s="22"/>
      <c r="N32" s="71"/>
      <c r="O32" s="27" t="str">
        <f>"6 POND"</f>
        <v>6 POND</v>
      </c>
      <c r="P32" s="107" t="str">
        <f>IF(IFERROR(VLOOKUP(P17,'Tabela de Apoio'!$D:$E,2,FALSE),1)=1,"",P33)</f>
        <v/>
      </c>
      <c r="Q32" s="107">
        <f>IF(IFERROR(VLOOKUP(Q17,'Tabela de Apoio'!$D:$E,2,FALSE),1)=1,"",Q33)</f>
        <v>5322.8578092138832</v>
      </c>
      <c r="R32" s="107">
        <f>IF(IFERROR(VLOOKUP(R17,'Tabela de Apoio'!$D:$E,2,FALSE),1)=1,"",R33)</f>
        <v>6487.7144425618962</v>
      </c>
      <c r="S32" s="107">
        <f>IF(IFERROR(VLOOKUP(S17,'Tabela de Apoio'!$D:$E,2,FALSE),1)=1,"",S33)</f>
        <v>5960</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t="e">
        <f t="shared" ca="1" si="5"/>
        <v>#NAME?</v>
      </c>
      <c r="D33" s="127">
        <f t="shared" ca="1" si="1"/>
        <v>1</v>
      </c>
      <c r="E33" s="198"/>
      <c r="F33" s="93"/>
      <c r="G33" s="200"/>
      <c r="H33" s="134">
        <f>COUNT($P33:$XX33)</f>
        <v>4</v>
      </c>
      <c r="I33" s="132">
        <f>_xlfn.STDEV.P($P32:$XX33)/AVERAGE($P32:$XX33)</f>
        <v>9.0725407177820794E-2</v>
      </c>
      <c r="J33" s="7">
        <f>IF(AND(H33&gt;2,
OR(L15="MÉDIA SANEADA",L15="MEDIANA SANEADA",
AND(L15="PREÇO ESTIMADO",NOT(AND(P17="Orçamento",COUNTA(P15:XX15)=COUNTIF(P17:XX17,"Orçamento")))))),
ROW(),0)</f>
        <v>33</v>
      </c>
      <c r="N33" s="71"/>
      <c r="O33" s="27" t="str">
        <f>"6 RODADA"</f>
        <v>6 RODADA</v>
      </c>
      <c r="P33" s="107">
        <f>IFERROR(IF(P31="","",IF((_xlfn.STDEV.P($P30:$XX31)/AVERAGE($P30:$XX31))&lt;=25%,P31,IF(OR(P31&gt;(AVERAGE($P30:$XX31)+_xlfn.STDEV.P($P30:$XX31)),P31&lt;(AVERAGE($P30:$XX31)-_xlfn.STDEV.P($P30:$XX31))),"DESCARTADO",P31))),)</f>
        <v>5100</v>
      </c>
      <c r="Q33" s="107">
        <f t="shared" ref="Q33:AI33" si="11">IFERROR(IF(Q31="","",IF((_xlfn.STDEV.P($P30:$XX31)/AVERAGE($P30:$XX31))&lt;=25%,Q31,IF(OR(Q31&gt;(AVERAGE($P30:$XX31)+_xlfn.STDEV.P($P30:$XX31)),Q31&lt;(AVERAGE($P30:$XX31)-_xlfn.STDEV.P($P30:$XX31))),"DESCARTADO",Q31))),)</f>
        <v>5322.8578092138832</v>
      </c>
      <c r="R33" s="107">
        <f t="shared" si="11"/>
        <v>6487.7144425618962</v>
      </c>
      <c r="S33" s="107">
        <f t="shared" si="11"/>
        <v>5960</v>
      </c>
      <c r="T33" s="107" t="str">
        <f t="shared" si="11"/>
        <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t="e">
        <f t="shared" ca="1" si="5"/>
        <v>#NAME?</v>
      </c>
      <c r="D34" s="127">
        <f t="shared" ca="1" si="1"/>
        <v>1</v>
      </c>
      <c r="E34" s="198"/>
      <c r="F34" s="136"/>
      <c r="G34" s="200"/>
      <c r="H34" s="203"/>
      <c r="I34" s="203"/>
      <c r="J34" s="204"/>
      <c r="K34" s="67"/>
      <c r="L34" s="1" t="s">
        <v>43</v>
      </c>
      <c r="M34" s="143">
        <f>IFERROR(ROUND(M15*M17,2),"")</f>
        <v>69670.559999999998</v>
      </c>
      <c r="O34" s="27" t="s">
        <v>363</v>
      </c>
      <c r="P34" s="107">
        <f>INDEX(P21:P33,MATCH(MAX($J21:$J33),$J21:$J33,0))</f>
        <v>5100</v>
      </c>
      <c r="Q34" s="107">
        <f t="shared" ref="Q34:R34" si="12">INDEX(Q21:Q33,MATCH(MAX($J21:$J33),$J21:$J33,0))</f>
        <v>5322.8578092138832</v>
      </c>
      <c r="R34" s="107">
        <f t="shared" si="12"/>
        <v>6487.7144425618962</v>
      </c>
      <c r="S34" s="107">
        <f t="shared" ref="S34" si="13">INDEX(S21:S33,MATCH(MAX($J21:$J33),$J21:$J33,0))</f>
        <v>5960</v>
      </c>
      <c r="T34" s="107" t="str">
        <f t="shared" ref="T34" si="14">INDEX(T21:T33,MATCH(MAX($J21:$J33),$J21:$J33,0))</f>
        <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t="e">
        <f t="shared" ref="B36" si="30">LARGE(IFERROR(IF(B34+1&gt;$H$8,"",B34+1),""),1)</f>
        <v>#VALUE!</v>
      </c>
      <c r="C36" s="127" t="e">
        <f ca="1">IF(_xlfn.ISFORMULA(E40),MAX(INDEX('BASE FORMAÇÃO'!A:A,B36+1),1),E40)</f>
        <v>#NAME?</v>
      </c>
      <c r="D36" s="127">
        <f t="shared" ref="D36" ca="1" si="31">IFERROR(IF(C36=C26,D26+1,1),1)</f>
        <v>1</v>
      </c>
      <c r="E36" s="38" t="s">
        <v>9</v>
      </c>
      <c r="F36" s="73"/>
      <c r="G36" s="38" t="s">
        <v>15</v>
      </c>
      <c r="H36" s="135" t="e">
        <f>INDEX('BASE FORMAÇÃO'!B:B,B36+1)</f>
        <v>#VALUE!</v>
      </c>
      <c r="I36" s="181" t="s">
        <v>432</v>
      </c>
      <c r="J36" s="6" t="e">
        <f>INDEX('BASE FORMAÇÃO'!K:K,B36+1)</f>
        <v>#VALUE!</v>
      </c>
      <c r="K36" s="65"/>
      <c r="L36" s="182" t="s">
        <v>10</v>
      </c>
      <c r="M36" s="184" t="str">
        <f>IF(OR(ISBLANK($O$8),ISBLANK($O$7),ISBLANK($H$8),ISBLANK($O$6),ISBLANK($O$5),ISBLANK($H$5)),"",IFERROR(IF(VLOOKUP(L36,L42:M51,2,FALSE)&lt;1,ROUND(VLOOKUP(L36,L42:M51,2,FALSE),4),ROUND(VLOOKUP(L36,L42:M51,2,FALSE),2)),""))</f>
        <v/>
      </c>
      <c r="N36" s="69"/>
      <c r="O36" s="27" t="s">
        <v>17</v>
      </c>
      <c r="P36" s="113"/>
      <c r="Q36" s="113"/>
      <c r="R36" s="113"/>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t="e">
        <f t="shared" ref="B37:D37" si="32">B36</f>
        <v>#VALUE!</v>
      </c>
      <c r="C37" s="128" t="e">
        <f t="shared" ca="1" si="32"/>
        <v>#NAME?</v>
      </c>
      <c r="D37" s="127">
        <f t="shared" ca="1" si="32"/>
        <v>1</v>
      </c>
      <c r="E37" s="186">
        <f t="shared" ref="E37" ca="1" si="33">D36</f>
        <v>1</v>
      </c>
      <c r="F37" s="92"/>
      <c r="G37" s="188" t="s">
        <v>1</v>
      </c>
      <c r="H37" s="191" t="e">
        <f>INDEX('BASE FORMAÇÃO'!C:C,B36+1)</f>
        <v>#VALUE!</v>
      </c>
      <c r="I37" s="191"/>
      <c r="J37" s="192"/>
      <c r="K37" s="66"/>
      <c r="L37" s="183"/>
      <c r="M37" s="185"/>
      <c r="N37" s="70"/>
      <c r="O37" s="27" t="s">
        <v>13</v>
      </c>
      <c r="P37" s="122"/>
      <c r="Q37" s="122"/>
      <c r="R37" s="122"/>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t="e">
        <f t="shared" ref="B38:D53" si="34">B37</f>
        <v>#VALUE!</v>
      </c>
      <c r="C38" s="128" t="e">
        <f t="shared" ca="1" si="34"/>
        <v>#NAME?</v>
      </c>
      <c r="D38" s="127">
        <f t="shared" ca="1" si="34"/>
        <v>1</v>
      </c>
      <c r="E38" s="187"/>
      <c r="F38" s="93"/>
      <c r="G38" s="189"/>
      <c r="H38" s="193"/>
      <c r="I38" s="193"/>
      <c r="J38" s="194"/>
      <c r="K38" s="64"/>
      <c r="L38" s="130" t="s">
        <v>44</v>
      </c>
      <c r="M38" s="131" t="e">
        <f>INDEX('BASE FORMAÇÃO'!H:H,B40+1)</f>
        <v>#VALUE!</v>
      </c>
      <c r="N38" s="71"/>
      <c r="O38" s="27" t="s">
        <v>380</v>
      </c>
      <c r="P38" s="114"/>
      <c r="Q38" s="114"/>
      <c r="R38" s="114"/>
      <c r="S38" s="114"/>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t="e">
        <f t="shared" ref="B39:C39" si="35">B38</f>
        <v>#VALUE!</v>
      </c>
      <c r="C39" s="128" t="e">
        <f t="shared" ca="1" si="35"/>
        <v>#NAME?</v>
      </c>
      <c r="D39" s="127">
        <f t="shared" ca="1" si="34"/>
        <v>1</v>
      </c>
      <c r="E39" s="38" t="s">
        <v>313</v>
      </c>
      <c r="F39" s="93"/>
      <c r="G39" s="190"/>
      <c r="H39" s="195"/>
      <c r="I39" s="195"/>
      <c r="J39" s="196"/>
      <c r="K39" s="64"/>
      <c r="L39" s="1" t="s">
        <v>2</v>
      </c>
      <c r="M39" s="6" t="e">
        <f>INDEX('BASE FORMAÇÃO'!D:D,B40+1)</f>
        <v>#VALUE!</v>
      </c>
      <c r="N39" s="71"/>
      <c r="O39" s="27" t="s">
        <v>381</v>
      </c>
      <c r="P39" s="115"/>
      <c r="Q39" s="115"/>
      <c r="R39" s="115"/>
      <c r="S39" s="115"/>
      <c r="T39" s="115"/>
      <c r="U39" s="118"/>
      <c r="V39" s="118"/>
      <c r="W39" s="118"/>
      <c r="X39" s="118"/>
      <c r="Y39" s="118"/>
      <c r="Z39" s="118"/>
      <c r="AA39" s="118"/>
      <c r="AB39" s="118"/>
      <c r="AC39" s="118"/>
      <c r="AD39" s="118"/>
      <c r="AE39" s="118"/>
      <c r="AF39" s="118"/>
      <c r="AG39" s="118"/>
      <c r="AH39" s="118"/>
      <c r="AI39" s="118"/>
    </row>
    <row r="40" spans="1:167" x14ac:dyDescent="0.25">
      <c r="B40" s="128" t="e">
        <f t="shared" ref="B40:C40" si="36">B38</f>
        <v>#VALUE!</v>
      </c>
      <c r="C40" s="128" t="e">
        <f t="shared" ca="1" si="36"/>
        <v>#NAME?</v>
      </c>
      <c r="D40" s="127">
        <f t="shared" ca="1" si="34"/>
        <v>1</v>
      </c>
      <c r="E40" s="197" t="e">
        <f t="shared" ref="E40" ca="1" si="37">C36</f>
        <v>#NAME?</v>
      </c>
      <c r="F40" s="93"/>
      <c r="G40" s="199" t="s">
        <v>304</v>
      </c>
      <c r="H40" s="201"/>
      <c r="I40" s="202"/>
      <c r="J40" s="202"/>
      <c r="K40" s="67"/>
      <c r="L40" s="28" t="s">
        <v>303</v>
      </c>
      <c r="M40" s="133" t="str">
        <f t="shared" ref="M40" si="38">IFERROR(INDEX(I42:I54,MATCH(MAX(J42:J54),J42:J54,0)),"")</f>
        <v/>
      </c>
      <c r="N40" s="71"/>
      <c r="O40" s="27" t="s">
        <v>18</v>
      </c>
      <c r="P40" s="106" t="str">
        <f>IF(P36="","",
IF(OR(P38="Orçamento",P37="",MAX('Tabela de Apoio'!$A:$A)&lt;=P37),
P36,
(INDEX('Tabela de Apoio'!$B:$B,MATCH('MAPA DE PREÇOS'!$O$8,'Tabela de Apoio'!$A:$A,1))/INDEX('Tabela de Apoio'!$B:$B,MATCH('MAPA DE PREÇOS'!P37,'Tabela de Apoio'!$A:$A,1)-1))*P36))</f>
        <v/>
      </c>
      <c r="Q40" s="106" t="str">
        <f>IF(Q36="","",
IF(OR(Q38="Orçamento",Q37="",MAX('Tabela de Apoio'!$A:$A)&lt;=Q37),
Q36,
(INDEX('Tabela de Apoio'!$B:$B,MATCH('MAPA DE PREÇOS'!$O$8,'Tabela de Apoio'!$A:$A,1))/INDEX('Tabela de Apoio'!$B:$B,MATCH('MAPA DE PREÇOS'!Q37,'Tabela de Apoio'!$A:$A,1)-1))*Q36))</f>
        <v/>
      </c>
      <c r="R40" s="106" t="str">
        <f>IF(R36="","",
IF(OR(R38="Orçamento",R37="",MAX('Tabela de Apoio'!$A:$A)&lt;=R37),
R36,
(INDEX('Tabela de Apoio'!$B:$B,MATCH('MAPA DE PREÇOS'!$O$8,'Tabela de Apoio'!$A:$A,1))/INDEX('Tabela de Apoio'!$B:$B,MATCH('MAPA DE PREÇOS'!R37,'Tabela de Apoio'!$A:$A,1)-1))*R36))</f>
        <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t="e">
        <f t="shared" ref="B41" si="39">B40</f>
        <v>#VALUE!</v>
      </c>
      <c r="C41" s="128" t="e">
        <f t="shared" ref="C41" ca="1" si="40">C40</f>
        <v>#NAME?</v>
      </c>
      <c r="D41" s="127">
        <f t="shared" ref="D41" ca="1" si="41">D40</f>
        <v>1</v>
      </c>
      <c r="E41" s="198"/>
      <c r="F41" s="93"/>
      <c r="G41" s="200"/>
      <c r="H41"/>
      <c r="I41"/>
      <c r="J41"/>
      <c r="N41" s="71"/>
      <c r="O41" s="27" t="s">
        <v>375</v>
      </c>
      <c r="P41" s="107" t="str">
        <f>IF(IFERROR(VLOOKUP(P38,'Tabela de Apoio'!$D:$E,2,FALSE),1)=1,"",P42)</f>
        <v/>
      </c>
      <c r="Q41" s="107" t="str">
        <f>IF(IFERROR(VLOOKUP(Q38,'Tabela de Apoio'!$D:$E,2,FALSE),1)=1,"",Q42)</f>
        <v/>
      </c>
      <c r="R41" s="107" t="str">
        <f>IF(IFERROR(VLOOKUP(R38,'Tabela de Apoio'!$D:$E,2,FALSE),1)=1,"",R42)</f>
        <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t="e">
        <f t="shared" ref="B42:C42" si="42">B41</f>
        <v>#VALUE!</v>
      </c>
      <c r="C42" s="128" t="e">
        <f t="shared" ca="1" si="42"/>
        <v>#NAME?</v>
      </c>
      <c r="D42" s="127">
        <f t="shared" ca="1" si="34"/>
        <v>1</v>
      </c>
      <c r="E42" s="198"/>
      <c r="F42" s="93"/>
      <c r="G42" s="200"/>
      <c r="H42" s="134">
        <f t="shared" ref="H42" si="43">COUNT($P42:$XX42)</f>
        <v>0</v>
      </c>
      <c r="I42" s="132" t="e">
        <f t="shared" ref="I42" si="44">_xlfn.STDEV.P($P41:$XX42)/AVERAGE($P41:$XX42)</f>
        <v>#DIV/0!</v>
      </c>
      <c r="J42" s="7">
        <f>ROW()</f>
        <v>42</v>
      </c>
      <c r="K42" s="67"/>
      <c r="L42" s="29" t="s">
        <v>10</v>
      </c>
      <c r="M42" s="30" t="str">
        <f t="shared" ref="M42" si="45">IFERROR(
IF(COUNTA(P36:AI36)=COUNTIF(P38:XX38,"Orçamento"),MIN(M47,M44),
IF(M45&lt;&gt;"",M45,
IF(M46&lt;&gt;"",M46,
M44
))),"")</f>
        <v/>
      </c>
      <c r="N42" s="71"/>
      <c r="O42" s="27" t="s">
        <v>376</v>
      </c>
      <c r="P42" s="106" t="str">
        <f t="shared" ref="P42:AI42" si="46">IFERROR(IF(P40="",
            "",
            IF(COUNT($P40:$XX40)&lt;=4,
               P40,
               IF(OR(P40&gt;(QUARTILE($P40:$XX40,3)+(QUARTILE($P40:$XX40,3)-QUARTILE($P40:$XX40,1))),
                     P40&lt;(QUARTILE($P40:$XX40,1)-(QUARTILE($P40:$XX40,3)-QUARTILE($P40:$XX40,1)))
                  ),
               "DESCARTADO",P40)
             )
  ),P40)</f>
        <v/>
      </c>
      <c r="Q42" s="106" t="str">
        <f t="shared" si="46"/>
        <v/>
      </c>
      <c r="R42" s="106" t="str">
        <f t="shared" si="46"/>
        <v/>
      </c>
      <c r="S42" s="106" t="str">
        <f t="shared" si="46"/>
        <v/>
      </c>
      <c r="T42" s="106" t="str">
        <f t="shared" si="46"/>
        <v/>
      </c>
      <c r="U42" s="106" t="str">
        <f t="shared" si="46"/>
        <v/>
      </c>
      <c r="V42" s="106" t="str">
        <f t="shared" si="46"/>
        <v/>
      </c>
      <c r="W42" s="106" t="str">
        <f t="shared" si="46"/>
        <v/>
      </c>
      <c r="X42" s="106" t="str">
        <f t="shared" si="46"/>
        <v/>
      </c>
      <c r="Y42" s="106" t="str">
        <f t="shared" si="46"/>
        <v/>
      </c>
      <c r="Z42" s="106" t="str">
        <f t="shared" si="46"/>
        <v/>
      </c>
      <c r="AA42" s="106" t="str">
        <f t="shared" si="46"/>
        <v/>
      </c>
      <c r="AB42" s="106" t="str">
        <f t="shared" si="46"/>
        <v/>
      </c>
      <c r="AC42" s="106" t="str">
        <f t="shared" si="46"/>
        <v/>
      </c>
      <c r="AD42" s="106" t="str">
        <f t="shared" si="46"/>
        <v/>
      </c>
      <c r="AE42" s="106" t="str">
        <f t="shared" si="46"/>
        <v/>
      </c>
      <c r="AF42" s="106" t="str">
        <f t="shared" si="46"/>
        <v/>
      </c>
      <c r="AG42" s="106" t="str">
        <f t="shared" si="46"/>
        <v/>
      </c>
      <c r="AH42" s="106" t="str">
        <f t="shared" si="46"/>
        <v/>
      </c>
      <c r="AI42" s="106" t="str">
        <f t="shared" si="46"/>
        <v/>
      </c>
    </row>
    <row r="43" spans="1:167" hidden="1" x14ac:dyDescent="0.25">
      <c r="B43" s="128" t="e">
        <f t="shared" ref="B43:B97" si="47">B42</f>
        <v>#VALUE!</v>
      </c>
      <c r="C43" s="128" t="e">
        <f t="shared" ref="C43:D106" ca="1" si="48">C42</f>
        <v>#NAME?</v>
      </c>
      <c r="D43" s="127">
        <f t="shared" ref="D43" ca="1" si="49">D42</f>
        <v>1</v>
      </c>
      <c r="E43" s="198"/>
      <c r="F43" s="93"/>
      <c r="G43" s="200"/>
      <c r="H43"/>
      <c r="I43"/>
      <c r="J43"/>
      <c r="K43" s="66"/>
      <c r="L43" s="29" t="s">
        <v>360</v>
      </c>
      <c r="M43" s="30" t="e">
        <f t="shared" ref="M43" si="50">AVERAGE($P42:$XX42)</f>
        <v>#DIV/0!</v>
      </c>
      <c r="N43" s="71"/>
      <c r="O43" s="27" t="str">
        <f t="shared" ref="O43" si="51">"1 POND"</f>
        <v>1 POND</v>
      </c>
      <c r="P43" s="107" t="str">
        <f>IF(IFERROR(VLOOKUP(P38,'Tabela de Apoio'!$D:$E,2,FALSE),1)=1,"",P44)</f>
        <v/>
      </c>
      <c r="Q43" s="107" t="str">
        <f>IF(IFERROR(VLOOKUP(Q38,'Tabela de Apoio'!$D:$E,2,FALSE),1)=1,"",Q44)</f>
        <v/>
      </c>
      <c r="R43" s="107" t="str">
        <f>IF(IFERROR(VLOOKUP(R38,'Tabela de Apoio'!$D:$E,2,FALSE),1)=1,"",R44)</f>
        <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t="e">
        <f t="shared" si="47"/>
        <v>#VALUE!</v>
      </c>
      <c r="C44" s="128" t="e">
        <f t="shared" ca="1" si="48"/>
        <v>#NAME?</v>
      </c>
      <c r="D44" s="127">
        <f t="shared" ca="1" si="34"/>
        <v>1</v>
      </c>
      <c r="E44" s="198"/>
      <c r="F44" s="93"/>
      <c r="G44" s="200"/>
      <c r="H44" s="134">
        <f t="shared" ref="H44" si="52">COUNT($P44:$XX44)</f>
        <v>0</v>
      </c>
      <c r="I44" s="132" t="e">
        <f t="shared" ref="I44" si="53">_xlfn.STDEV.P($P43:$XX44)/AVERAGE($P43:$XX44)</f>
        <v>#DIV/0!</v>
      </c>
      <c r="J44" s="7">
        <f t="shared" ref="J44" si="54">IF(AND(H44&gt;2,
OR(L36="MÉDIA SANEADA",L36="MEDIANA SANEADA",
AND(L36="PREÇO ESTIMADO",NOT(AND(P38="Orçamento",COUNTA(P36:XX36)=COUNTIF(P38:XX38,"Orçamento")))))),
ROW(),0)</f>
        <v>0</v>
      </c>
      <c r="K44" s="66"/>
      <c r="L44" s="29" t="s">
        <v>361</v>
      </c>
      <c r="M44" s="30" t="e">
        <f t="shared" ref="M44" si="55">MEDIAN($P42:$XX42)</f>
        <v>#NUM!</v>
      </c>
      <c r="N44" s="71"/>
      <c r="O44" s="27" t="str">
        <f t="shared" ref="O44" si="56">"1 RODADA"</f>
        <v>1 RODADA</v>
      </c>
      <c r="P44" s="107" t="str">
        <f t="shared" ref="P44:AI44" si="57">IF(P42="","",IF((_xlfn.STDEV.P($P41:$XX42)/AVERAGE($P41:$XX42))&lt;=25%,P42,IF(OR(P42&gt;(AVERAGE($P41:$XX42)+_xlfn.STDEV.P($P41:$XX42)),P42&lt;(AVERAGE($P41:$XX42)-_xlfn.STDEV.P($P41:$XX42))),"DESCARTADO",P42)))</f>
        <v/>
      </c>
      <c r="Q44" s="107" t="str">
        <f t="shared" si="57"/>
        <v/>
      </c>
      <c r="R44" s="107" t="str">
        <f t="shared" si="57"/>
        <v/>
      </c>
      <c r="S44" s="107" t="str">
        <f t="shared" si="57"/>
        <v/>
      </c>
      <c r="T44" s="107" t="str">
        <f t="shared" si="57"/>
        <v/>
      </c>
      <c r="U44" s="107" t="str">
        <f t="shared" si="57"/>
        <v/>
      </c>
      <c r="V44" s="107" t="str">
        <f t="shared" si="57"/>
        <v/>
      </c>
      <c r="W44" s="107" t="str">
        <f t="shared" si="57"/>
        <v/>
      </c>
      <c r="X44" s="107" t="str">
        <f t="shared" si="57"/>
        <v/>
      </c>
      <c r="Y44" s="107" t="str">
        <f t="shared" si="57"/>
        <v/>
      </c>
      <c r="Z44" s="107" t="str">
        <f t="shared" si="57"/>
        <v/>
      </c>
      <c r="AA44" s="107" t="str">
        <f t="shared" si="57"/>
        <v/>
      </c>
      <c r="AB44" s="107" t="str">
        <f t="shared" si="57"/>
        <v/>
      </c>
      <c r="AC44" s="107" t="str">
        <f t="shared" si="57"/>
        <v/>
      </c>
      <c r="AD44" s="107" t="str">
        <f t="shared" si="57"/>
        <v/>
      </c>
      <c r="AE44" s="107" t="str">
        <f t="shared" si="57"/>
        <v/>
      </c>
      <c r="AF44" s="107" t="str">
        <f t="shared" si="57"/>
        <v/>
      </c>
      <c r="AG44" s="107" t="str">
        <f t="shared" si="57"/>
        <v/>
      </c>
      <c r="AH44" s="107" t="str">
        <f t="shared" si="57"/>
        <v/>
      </c>
      <c r="AI44" s="107" t="str">
        <f t="shared" si="57"/>
        <v/>
      </c>
    </row>
    <row r="45" spans="1:167" hidden="1" x14ac:dyDescent="0.25">
      <c r="B45" s="128" t="e">
        <f t="shared" si="47"/>
        <v>#VALUE!</v>
      </c>
      <c r="C45" s="128" t="e">
        <f t="shared" ca="1" si="48"/>
        <v>#NAME?</v>
      </c>
      <c r="D45" s="127">
        <f t="shared" ca="1" si="34"/>
        <v>1</v>
      </c>
      <c r="E45" s="198"/>
      <c r="F45" s="93"/>
      <c r="G45" s="200"/>
      <c r="H45"/>
      <c r="I45"/>
      <c r="J45"/>
      <c r="L45" s="29" t="s">
        <v>38</v>
      </c>
      <c r="M45" s="30" t="str">
        <f t="shared" ref="M45" si="58">IFERROR(
IF(AND(H44&gt;2,I44&lt;=25%),AVERAGE(P43:XX44),
IF(AND(H46&gt;2,I46&lt;=25%),AVERAGE(P45:XX46),
IF(AND(H48&gt;2,I48&lt;=25%),AVERAGE(P47:XX48),
IF(AND(H50&gt;2,I50&lt;=25%),AVERAGE(P49:XX50),
IF(AND(H52&gt;2,I52&lt;=25%),AVERAGE(P51:XX52),
IF(AND(H54&gt;2,I54&lt;=25%),AVERAGE(P53:XX54),
IF(I42&lt;=25%,AVERAGE(P41:XX42),""))))))),"")</f>
        <v/>
      </c>
      <c r="N45" s="71"/>
      <c r="O45" s="27" t="str">
        <f t="shared" ref="O45" si="59">"2 POND"</f>
        <v>2 POND</v>
      </c>
      <c r="P45" s="107" t="str">
        <f>IF(IFERROR(VLOOKUP(P38,'Tabela de Apoio'!$D:$E,2,FALSE),1)=1,"",P46)</f>
        <v/>
      </c>
      <c r="Q45" s="107" t="str">
        <f>IF(IFERROR(VLOOKUP(Q38,'Tabela de Apoio'!$D:$E,2,FALSE),1)=1,"",Q46)</f>
        <v/>
      </c>
      <c r="R45" s="107" t="str">
        <f>IF(IFERROR(VLOOKUP(R38,'Tabela de Apoio'!$D:$E,2,FALSE),1)=1,"",R46)</f>
        <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t="e">
        <f t="shared" si="47"/>
        <v>#VALUE!</v>
      </c>
      <c r="C46" s="128" t="e">
        <f t="shared" ca="1" si="48"/>
        <v>#NAME?</v>
      </c>
      <c r="D46" s="127">
        <f t="shared" ca="1" si="34"/>
        <v>1</v>
      </c>
      <c r="E46" s="198"/>
      <c r="F46" s="93"/>
      <c r="G46" s="200"/>
      <c r="H46" s="134">
        <f t="shared" ref="H46" si="60">COUNT($P46:$XX46)</f>
        <v>0</v>
      </c>
      <c r="I46" s="132" t="e">
        <f t="shared" ref="I46" si="61">_xlfn.STDEV.P($P45:$XX46)/AVERAGE($P45:$XX46)</f>
        <v>#DIV/0!</v>
      </c>
      <c r="J46" s="7">
        <f t="shared" ref="J46" si="62">IF(AND(H46&gt;2,
OR(L36="MÉDIA SANEADA",L36="MEDIANA SANEADA",
AND(L36="PREÇO ESTIMADO",NOT(AND(P38="Orçamento",COUNTA(P36:XX36)=COUNTIF(P38:XX38,"Orçamento")))))),
ROW(),0)</f>
        <v>0</v>
      </c>
      <c r="K46" s="66"/>
      <c r="L46" s="29" t="s">
        <v>362</v>
      </c>
      <c r="M46" s="30" t="e">
        <f t="shared" ref="M46" si="63" xml:space="preserve">
IF(H44&gt;2,MEDIAN(P43:XX44),
IF(H46&gt;2,MEDIAN(P45:XX46),
IF(H48&gt;2,MEDIAN(P47:XX48),
IF(H50&gt;2,MEDIAN(P49:XX50),
IF(H52&gt;2,MEDIAN(P51:XX52),
IF(H54&gt;2,MEDIAN(P53:XX54),
MEDIAN(P41:XX42)))))))</f>
        <v>#NUM!</v>
      </c>
      <c r="N46" s="71"/>
      <c r="O46" s="27" t="str">
        <f t="shared" ref="O46" si="64">"2 RODADA"</f>
        <v>2 RODADA</v>
      </c>
      <c r="P46" s="107" t="str">
        <f t="shared" ref="P46:AI46" si="65">IF(P44="","",IF((_xlfn.STDEV.P($P43:$XX44)/AVERAGE($P43:$XX44))&lt;=25%,P44,IF(OR(P44&gt;(AVERAGE($P43:$XX44)+_xlfn.STDEV.P($P43:$XX44)),P44&lt;(AVERAGE($P43:$XX44)-_xlfn.STDEV.P($P43:$XX44))),"DESCARTADO",P44)))</f>
        <v/>
      </c>
      <c r="Q46" s="107" t="str">
        <f t="shared" si="65"/>
        <v/>
      </c>
      <c r="R46" s="107" t="str">
        <f t="shared" si="65"/>
        <v/>
      </c>
      <c r="S46" s="107" t="str">
        <f t="shared" si="65"/>
        <v/>
      </c>
      <c r="T46" s="107" t="str">
        <f t="shared" si="65"/>
        <v/>
      </c>
      <c r="U46" s="107" t="str">
        <f t="shared" si="65"/>
        <v/>
      </c>
      <c r="V46" s="107" t="str">
        <f t="shared" si="65"/>
        <v/>
      </c>
      <c r="W46" s="107" t="str">
        <f t="shared" si="65"/>
        <v/>
      </c>
      <c r="X46" s="107" t="str">
        <f t="shared" si="65"/>
        <v/>
      </c>
      <c r="Y46" s="107" t="str">
        <f t="shared" si="65"/>
        <v/>
      </c>
      <c r="Z46" s="107" t="str">
        <f t="shared" si="65"/>
        <v/>
      </c>
      <c r="AA46" s="107" t="str">
        <f t="shared" si="65"/>
        <v/>
      </c>
      <c r="AB46" s="107" t="str">
        <f t="shared" si="65"/>
        <v/>
      </c>
      <c r="AC46" s="107" t="str">
        <f t="shared" si="65"/>
        <v/>
      </c>
      <c r="AD46" s="107" t="str">
        <f t="shared" si="65"/>
        <v/>
      </c>
      <c r="AE46" s="107" t="str">
        <f t="shared" si="65"/>
        <v/>
      </c>
      <c r="AF46" s="107" t="str">
        <f t="shared" si="65"/>
        <v/>
      </c>
      <c r="AG46" s="107" t="str">
        <f t="shared" si="65"/>
        <v/>
      </c>
      <c r="AH46" s="107" t="str">
        <f t="shared" si="65"/>
        <v/>
      </c>
      <c r="AI46" s="107" t="str">
        <f t="shared" si="65"/>
        <v/>
      </c>
    </row>
    <row r="47" spans="1:167" hidden="1" x14ac:dyDescent="0.25">
      <c r="B47" s="128" t="e">
        <f t="shared" si="47"/>
        <v>#VALUE!</v>
      </c>
      <c r="C47" s="128" t="e">
        <f t="shared" ca="1" si="48"/>
        <v>#NAME?</v>
      </c>
      <c r="D47" s="127">
        <f t="shared" ca="1" si="34"/>
        <v>1</v>
      </c>
      <c r="E47" s="198"/>
      <c r="F47" s="93"/>
      <c r="G47" s="200"/>
      <c r="H47"/>
      <c r="I47"/>
      <c r="J47"/>
      <c r="K47" s="66"/>
      <c r="L47" s="29" t="s">
        <v>359</v>
      </c>
      <c r="M47" s="30" t="e">
        <f t="shared" ref="M47" si="66">HARMEAN($P41:$XX42)</f>
        <v>#N/A</v>
      </c>
      <c r="N47" s="71"/>
      <c r="O47" s="27" t="str">
        <f t="shared" ref="O47" si="67">"3 POND"</f>
        <v>3 POND</v>
      </c>
      <c r="P47" s="107" t="str">
        <f>IF(IFERROR(VLOOKUP(P38,'Tabela de Apoio'!$D:$E,2,FALSE),1)=1,"",P48)</f>
        <v/>
      </c>
      <c r="Q47" s="107" t="str">
        <f>IF(IFERROR(VLOOKUP(Q38,'Tabela de Apoio'!$D:$E,2,FALSE),1)=1,"",Q48)</f>
        <v/>
      </c>
      <c r="R47" s="107" t="str">
        <f>IF(IFERROR(VLOOKUP(R38,'Tabela de Apoio'!$D:$E,2,FALSE),1)=1,"",R48)</f>
        <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t="e">
        <f t="shared" si="47"/>
        <v>#VALUE!</v>
      </c>
      <c r="C48" s="128" t="e">
        <f t="shared" ca="1" si="48"/>
        <v>#NAME?</v>
      </c>
      <c r="D48" s="127">
        <f t="shared" ca="1" si="34"/>
        <v>1</v>
      </c>
      <c r="E48" s="198"/>
      <c r="F48" s="93"/>
      <c r="G48" s="200"/>
      <c r="H48" s="134">
        <f t="shared" ref="H48" si="68">COUNT($P48:$XX48)</f>
        <v>0</v>
      </c>
      <c r="I48" s="132" t="e">
        <f t="shared" ref="I48" si="69">_xlfn.STDEV.P($P47:$XX48)/AVERAGE($P47:$XX48)</f>
        <v>#DIV/0!</v>
      </c>
      <c r="J48" s="7">
        <f t="shared" ref="J48" si="70">IF(AND(H48&gt;2,
OR(L36="MÉDIA SANEADA",L36="MEDIANA SANEADA",
AND(L36="PREÇO ESTIMADO",NOT(AND(P38="Orçamento",COUNTA(P36:XX36)=COUNTIF(P38:XX38,"Orçamento")))))),
ROW(),0)</f>
        <v>0</v>
      </c>
      <c r="K48" s="66"/>
      <c r="L48" s="29" t="s">
        <v>41</v>
      </c>
      <c r="M48" s="30" t="str">
        <f t="shared" ref="M48" si="71">IFERROR(_xlfn.QUARTILE.EXC($P42:$XX42,1),"")</f>
        <v/>
      </c>
      <c r="N48" s="71"/>
      <c r="O48" s="27" t="str">
        <f t="shared" ref="O48" si="72">"3 RODADA"</f>
        <v>3 RODADA</v>
      </c>
      <c r="P48" s="107" t="str">
        <f t="shared" ref="P48:AI48" si="73">IF(P46="","",IF((_xlfn.STDEV.P($P45:$XX46)/AVERAGE($P45:$XX46))&lt;=25%,P46,IF(OR(P46&gt;(AVERAGE($P45:$XX46)+_xlfn.STDEV.P($P45:$XX46)),P46&lt;(AVERAGE($P45:$XX46)-_xlfn.STDEV.P($P45:$XX46))),"DESCARTADO",P46)))</f>
        <v/>
      </c>
      <c r="Q48" s="107" t="str">
        <f t="shared" si="73"/>
        <v/>
      </c>
      <c r="R48" s="107" t="str">
        <f t="shared" si="73"/>
        <v/>
      </c>
      <c r="S48" s="107" t="str">
        <f t="shared" si="73"/>
        <v/>
      </c>
      <c r="T48" s="107" t="str">
        <f t="shared" si="73"/>
        <v/>
      </c>
      <c r="U48" s="107" t="str">
        <f t="shared" si="73"/>
        <v/>
      </c>
      <c r="V48" s="107" t="str">
        <f t="shared" si="73"/>
        <v/>
      </c>
      <c r="W48" s="107" t="str">
        <f t="shared" si="73"/>
        <v/>
      </c>
      <c r="X48" s="107" t="str">
        <f t="shared" si="73"/>
        <v/>
      </c>
      <c r="Y48" s="107" t="str">
        <f t="shared" si="73"/>
        <v/>
      </c>
      <c r="Z48" s="107" t="str">
        <f t="shared" si="73"/>
        <v/>
      </c>
      <c r="AA48" s="107" t="str">
        <f t="shared" si="73"/>
        <v/>
      </c>
      <c r="AB48" s="107" t="str">
        <f t="shared" si="73"/>
        <v/>
      </c>
      <c r="AC48" s="107" t="str">
        <f t="shared" si="73"/>
        <v/>
      </c>
      <c r="AD48" s="107" t="str">
        <f t="shared" si="73"/>
        <v/>
      </c>
      <c r="AE48" s="107" t="str">
        <f t="shared" si="73"/>
        <v/>
      </c>
      <c r="AF48" s="107" t="str">
        <f t="shared" si="73"/>
        <v/>
      </c>
      <c r="AG48" s="107" t="str">
        <f t="shared" si="73"/>
        <v/>
      </c>
      <c r="AH48" s="107" t="str">
        <f t="shared" si="73"/>
        <v/>
      </c>
      <c r="AI48" s="107" t="str">
        <f t="shared" si="73"/>
        <v/>
      </c>
    </row>
    <row r="49" spans="1:167" hidden="1" x14ac:dyDescent="0.25">
      <c r="B49" s="128" t="e">
        <f t="shared" si="47"/>
        <v>#VALUE!</v>
      </c>
      <c r="C49" s="128" t="e">
        <f t="shared" ca="1" si="48"/>
        <v>#NAME?</v>
      </c>
      <c r="D49" s="127">
        <f t="shared" ca="1" si="34"/>
        <v>1</v>
      </c>
      <c r="E49" s="198"/>
      <c r="F49" s="93"/>
      <c r="G49" s="200"/>
      <c r="H49"/>
      <c r="I49"/>
      <c r="J49"/>
      <c r="K49" s="66"/>
      <c r="L49" s="29" t="s">
        <v>39</v>
      </c>
      <c r="M49" s="30" t="str">
        <f t="shared" ref="M49" si="74">IFERROR(_xlfn.QUARTILE.EXC($P42:$XX42,3),"")</f>
        <v/>
      </c>
      <c r="N49" s="71"/>
      <c r="O49" s="27" t="str">
        <f t="shared" ref="O49" si="75">"4 POND"</f>
        <v>4 POND</v>
      </c>
      <c r="P49" s="107" t="str">
        <f>IF(IFERROR(VLOOKUP(P38,'Tabela de Apoio'!$D:$E,2,FALSE),1)=1,"",P50)</f>
        <v/>
      </c>
      <c r="Q49" s="107" t="str">
        <f>IF(IFERROR(VLOOKUP(Q38,'Tabela de Apoio'!$D:$E,2,FALSE),1)=1,"",Q50)</f>
        <v/>
      </c>
      <c r="R49" s="107" t="str">
        <f>IF(IFERROR(VLOOKUP(R38,'Tabela de Apoio'!$D:$E,2,FALSE),1)=1,"",R50)</f>
        <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t="e">
        <f t="shared" si="47"/>
        <v>#VALUE!</v>
      </c>
      <c r="C50" s="128" t="e">
        <f t="shared" ca="1" si="48"/>
        <v>#NAME?</v>
      </c>
      <c r="D50" s="127">
        <f t="shared" ca="1" si="34"/>
        <v>1</v>
      </c>
      <c r="E50" s="198"/>
      <c r="F50" s="93"/>
      <c r="G50" s="200"/>
      <c r="H50" s="134">
        <f t="shared" ref="H50" si="76">COUNT($P50:$XX50)</f>
        <v>0</v>
      </c>
      <c r="I50" s="132" t="e">
        <f t="shared" ref="I50" si="77">_xlfn.STDEV.P($P49:$XX50)/AVERAGE($P49:$XX50)</f>
        <v>#DIV/0!</v>
      </c>
      <c r="J50" s="7">
        <f t="shared" ref="J50" si="78">IF(AND(H50&gt;2,
OR(L36="MÉDIA SANEADA",L36="MEDIANA SANEADA",
AND(L36="PREÇO ESTIMADO",NOT(AND(P38="Orçamento",COUNTA(P36:XX36)=COUNTIF(P38:XX38,"Orçamento")))))),
ROW(),0)</f>
        <v>0</v>
      </c>
      <c r="K50" s="66"/>
      <c r="L50" s="29" t="s">
        <v>42</v>
      </c>
      <c r="M50" s="30">
        <f t="shared" ref="M50" si="79">MIN($P42:$XX42)</f>
        <v>0</v>
      </c>
      <c r="N50" s="71"/>
      <c r="O50" s="27" t="str">
        <f t="shared" ref="O50" si="80">"4 RODADA"</f>
        <v>4 RODADA</v>
      </c>
      <c r="P50" s="107" t="str">
        <f t="shared" ref="P50:AI50" si="81">IF(P48="","",IF((_xlfn.STDEV.P($P47:$XX48)/AVERAGE($P47:$XX48))&lt;=25%,P48,IF(OR(P48&gt;(AVERAGE($P47:$XX48)+_xlfn.STDEV.P($P47:$XX48)),P48&lt;(AVERAGE($P47:$XX48)-_xlfn.STDEV.P($P47:$XX48))),"DESCARTADO",P48)))</f>
        <v/>
      </c>
      <c r="Q50" s="107" t="str">
        <f t="shared" si="81"/>
        <v/>
      </c>
      <c r="R50" s="107" t="str">
        <f t="shared" si="81"/>
        <v/>
      </c>
      <c r="S50" s="107" t="str">
        <f t="shared" si="81"/>
        <v/>
      </c>
      <c r="T50" s="107" t="str">
        <f t="shared" si="81"/>
        <v/>
      </c>
      <c r="U50" s="107" t="str">
        <f t="shared" si="81"/>
        <v/>
      </c>
      <c r="V50" s="107" t="str">
        <f t="shared" si="81"/>
        <v/>
      </c>
      <c r="W50" s="107" t="str">
        <f t="shared" si="81"/>
        <v/>
      </c>
      <c r="X50" s="107" t="str">
        <f t="shared" si="81"/>
        <v/>
      </c>
      <c r="Y50" s="107" t="str">
        <f t="shared" si="81"/>
        <v/>
      </c>
      <c r="Z50" s="107" t="str">
        <f t="shared" si="81"/>
        <v/>
      </c>
      <c r="AA50" s="107" t="str">
        <f t="shared" si="81"/>
        <v/>
      </c>
      <c r="AB50" s="107" t="str">
        <f t="shared" si="81"/>
        <v/>
      </c>
      <c r="AC50" s="107" t="str">
        <f t="shared" si="81"/>
        <v/>
      </c>
      <c r="AD50" s="107" t="str">
        <f t="shared" si="81"/>
        <v/>
      </c>
      <c r="AE50" s="107" t="str">
        <f t="shared" si="81"/>
        <v/>
      </c>
      <c r="AF50" s="107" t="str">
        <f t="shared" si="81"/>
        <v/>
      </c>
      <c r="AG50" s="107" t="str">
        <f t="shared" si="81"/>
        <v/>
      </c>
      <c r="AH50" s="107" t="str">
        <f t="shared" si="81"/>
        <v/>
      </c>
      <c r="AI50" s="107" t="str">
        <f t="shared" si="81"/>
        <v/>
      </c>
    </row>
    <row r="51" spans="1:167" hidden="1" x14ac:dyDescent="0.25">
      <c r="B51" s="128" t="e">
        <f t="shared" si="47"/>
        <v>#VALUE!</v>
      </c>
      <c r="C51" s="128" t="e">
        <f t="shared" ca="1" si="48"/>
        <v>#NAME?</v>
      </c>
      <c r="D51" s="127">
        <f t="shared" ca="1" si="34"/>
        <v>1</v>
      </c>
      <c r="E51" s="198"/>
      <c r="F51" s="93"/>
      <c r="G51" s="200"/>
      <c r="H51"/>
      <c r="I51"/>
      <c r="J51"/>
      <c r="K51" s="66"/>
      <c r="L51" s="29" t="s">
        <v>40</v>
      </c>
      <c r="M51" s="30">
        <f t="shared" ref="M51" si="82">MAX($P42:$XX42)</f>
        <v>0</v>
      </c>
      <c r="N51" s="71"/>
      <c r="O51" s="27" t="str">
        <f t="shared" ref="O51" si="83">"5 POND"</f>
        <v>5 POND</v>
      </c>
      <c r="P51" s="107" t="str">
        <f>IF(IFERROR(VLOOKUP(P38,'Tabela de Apoio'!$D:$E,2,FALSE),1)=1,"",P52)</f>
        <v/>
      </c>
      <c r="Q51" s="107" t="str">
        <f>IF(IFERROR(VLOOKUP(Q38,'Tabela de Apoio'!$D:$E,2,FALSE),1)=1,"",Q52)</f>
        <v/>
      </c>
      <c r="R51" s="107" t="str">
        <f>IF(IFERROR(VLOOKUP(R38,'Tabela de Apoio'!$D:$E,2,FALSE),1)=1,"",R52)</f>
        <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t="e">
        <f t="shared" si="47"/>
        <v>#VALUE!</v>
      </c>
      <c r="C52" s="128" t="e">
        <f t="shared" ca="1" si="48"/>
        <v>#NAME?</v>
      </c>
      <c r="D52" s="127">
        <f t="shared" ca="1" si="34"/>
        <v>1</v>
      </c>
      <c r="E52" s="198"/>
      <c r="F52" s="93"/>
      <c r="G52" s="200"/>
      <c r="H52" s="134">
        <f t="shared" ref="H52" si="84">COUNT($P52:$XX52)</f>
        <v>0</v>
      </c>
      <c r="I52" s="132" t="e">
        <f t="shared" ref="I52" si="85">_xlfn.STDEV.P($P51:$XX52)/AVERAGE($P51:$XX52)</f>
        <v>#DIV/0!</v>
      </c>
      <c r="J52" s="7">
        <f t="shared" ref="J52" si="86">IF(AND(H52&gt;2,
OR(L36="MÉDIA SANEADA",L36="MEDIANA SANEADA",
AND(L36="PREÇO ESTIMADO",NOT(AND(P38="Orçamento",COUNTA(P36:XX36)=COUNTIF(P38:XX38,"Orçamento")))))),
ROW(),0)</f>
        <v>0</v>
      </c>
      <c r="K52" s="66"/>
      <c r="N52" s="71"/>
      <c r="O52" s="27" t="str">
        <f t="shared" ref="O52" si="87">"5 RODADA"</f>
        <v>5 RODADA</v>
      </c>
      <c r="P52" s="107" t="str">
        <f t="shared" ref="P52:AI52" si="88">IF(P50="","",IF((_xlfn.STDEV.P($P49:$XX50)/AVERAGE($P49:$XX50))&lt;=25%,P50,IF(OR(P50&gt;(AVERAGE($P49:$XX50)+_xlfn.STDEV.P($P49:$XX50)),P50&lt;(AVERAGE($P49:$XX50)-_xlfn.STDEV.P($P49:$XX50))),"DESCARTADO",P50)))</f>
        <v/>
      </c>
      <c r="Q52" s="107" t="str">
        <f t="shared" si="88"/>
        <v/>
      </c>
      <c r="R52" s="107" t="str">
        <f t="shared" si="88"/>
        <v/>
      </c>
      <c r="S52" s="107" t="str">
        <f t="shared" si="88"/>
        <v/>
      </c>
      <c r="T52" s="107" t="str">
        <f t="shared" si="88"/>
        <v/>
      </c>
      <c r="U52" s="107" t="str">
        <f t="shared" si="88"/>
        <v/>
      </c>
      <c r="V52" s="107" t="str">
        <f t="shared" si="88"/>
        <v/>
      </c>
      <c r="W52" s="107" t="str">
        <f t="shared" si="88"/>
        <v/>
      </c>
      <c r="X52" s="107" t="str">
        <f t="shared" si="88"/>
        <v/>
      </c>
      <c r="Y52" s="107" t="str">
        <f t="shared" si="88"/>
        <v/>
      </c>
      <c r="Z52" s="107" t="str">
        <f t="shared" si="88"/>
        <v/>
      </c>
      <c r="AA52" s="107" t="str">
        <f t="shared" si="88"/>
        <v/>
      </c>
      <c r="AB52" s="107" t="str">
        <f t="shared" si="88"/>
        <v/>
      </c>
      <c r="AC52" s="107" t="str">
        <f t="shared" si="88"/>
        <v/>
      </c>
      <c r="AD52" s="107" t="str">
        <f t="shared" si="88"/>
        <v/>
      </c>
      <c r="AE52" s="107" t="str">
        <f t="shared" si="88"/>
        <v/>
      </c>
      <c r="AF52" s="107" t="str">
        <f t="shared" si="88"/>
        <v/>
      </c>
      <c r="AG52" s="107" t="str">
        <f t="shared" si="88"/>
        <v/>
      </c>
      <c r="AH52" s="107" t="str">
        <f t="shared" si="88"/>
        <v/>
      </c>
      <c r="AI52" s="107" t="str">
        <f t="shared" si="88"/>
        <v/>
      </c>
    </row>
    <row r="53" spans="1:167" hidden="1" x14ac:dyDescent="0.25">
      <c r="B53" s="128" t="e">
        <f t="shared" si="47"/>
        <v>#VALUE!</v>
      </c>
      <c r="C53" s="128" t="e">
        <f t="shared" ca="1" si="48"/>
        <v>#NAME?</v>
      </c>
      <c r="D53" s="127">
        <f t="shared" ca="1" si="34"/>
        <v>1</v>
      </c>
      <c r="E53" s="198"/>
      <c r="F53" s="93"/>
      <c r="G53" s="200"/>
      <c r="H53"/>
      <c r="I53"/>
      <c r="J53"/>
      <c r="K53" s="66"/>
      <c r="L53" s="22"/>
      <c r="M53" s="22"/>
      <c r="N53" s="71"/>
      <c r="O53" s="27" t="str">
        <f t="shared" ref="O53" si="89">"6 POND"</f>
        <v>6 POND</v>
      </c>
      <c r="P53" s="107" t="str">
        <f>IF(IFERROR(VLOOKUP(P38,'Tabela de Apoio'!$D:$E,2,FALSE),1)=1,"",P54)</f>
        <v/>
      </c>
      <c r="Q53" s="107" t="str">
        <f>IF(IFERROR(VLOOKUP(Q38,'Tabela de Apoio'!$D:$E,2,FALSE),1)=1,"",Q54)</f>
        <v/>
      </c>
      <c r="R53" s="107" t="str">
        <f>IF(IFERROR(VLOOKUP(R38,'Tabela de Apoio'!$D:$E,2,FALSE),1)=1,"",R54)</f>
        <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t="e">
        <f t="shared" si="47"/>
        <v>#VALUE!</v>
      </c>
      <c r="C54" s="128" t="e">
        <f t="shared" ca="1" si="48"/>
        <v>#NAME?</v>
      </c>
      <c r="D54" s="127">
        <f t="shared" ca="1" si="48"/>
        <v>1</v>
      </c>
      <c r="E54" s="198"/>
      <c r="F54" s="93"/>
      <c r="G54" s="200"/>
      <c r="H54" s="134">
        <f t="shared" ref="H54" si="90">COUNT($P54:$XX54)</f>
        <v>0</v>
      </c>
      <c r="I54" s="132" t="e">
        <f t="shared" ref="I54" si="91">_xlfn.STDEV.P($P53:$XX54)/AVERAGE($P53:$XX54)</f>
        <v>#DIV/0!</v>
      </c>
      <c r="J54" s="7">
        <f t="shared" ref="J54" si="92">IF(AND(H54&gt;2,
OR(L36="MÉDIA SANEADA",L36="MEDIANA SANEADA",
AND(L36="PREÇO ESTIMADO",NOT(AND(P38="Orçamento",COUNTA(P36:XX36)=COUNTIF(P38:XX38,"Orçamento")))))),
ROW(),0)</f>
        <v>0</v>
      </c>
      <c r="N54" s="71"/>
      <c r="O54" s="27" t="str">
        <f t="shared" ref="O54" si="93">"6 RODADA"</f>
        <v>6 RODADA</v>
      </c>
      <c r="P54" s="107" t="str">
        <f t="shared" ref="P54:AI54" si="94">IFERROR(IF(P52="","",IF((_xlfn.STDEV.P($P51:$XX52)/AVERAGE($P51:$XX52))&lt;=25%,P52,IF(OR(P52&gt;(AVERAGE($P51:$XX52)+_xlfn.STDEV.P($P51:$XX52)),P52&lt;(AVERAGE($P51:$XX52)-_xlfn.STDEV.P($P51:$XX52))),"DESCARTADO",P52))),)</f>
        <v/>
      </c>
      <c r="Q54" s="107" t="str">
        <f t="shared" si="94"/>
        <v/>
      </c>
      <c r="R54" s="107" t="str">
        <f t="shared" si="94"/>
        <v/>
      </c>
      <c r="S54" s="107" t="str">
        <f t="shared" si="94"/>
        <v/>
      </c>
      <c r="T54" s="107" t="str">
        <f t="shared" si="94"/>
        <v/>
      </c>
      <c r="U54" s="107" t="str">
        <f t="shared" si="94"/>
        <v/>
      </c>
      <c r="V54" s="107" t="str">
        <f t="shared" si="94"/>
        <v/>
      </c>
      <c r="W54" s="107" t="str">
        <f t="shared" si="94"/>
        <v/>
      </c>
      <c r="X54" s="107" t="str">
        <f t="shared" si="94"/>
        <v/>
      </c>
      <c r="Y54" s="107" t="str">
        <f t="shared" si="94"/>
        <v/>
      </c>
      <c r="Z54" s="107" t="str">
        <f t="shared" si="94"/>
        <v/>
      </c>
      <c r="AA54" s="107" t="str">
        <f t="shared" si="94"/>
        <v/>
      </c>
      <c r="AB54" s="107" t="str">
        <f t="shared" si="94"/>
        <v/>
      </c>
      <c r="AC54" s="107" t="str">
        <f t="shared" si="94"/>
        <v/>
      </c>
      <c r="AD54" s="107" t="str">
        <f t="shared" si="94"/>
        <v/>
      </c>
      <c r="AE54" s="107" t="str">
        <f t="shared" si="94"/>
        <v/>
      </c>
      <c r="AF54" s="107" t="str">
        <f t="shared" si="94"/>
        <v/>
      </c>
      <c r="AG54" s="107" t="str">
        <f t="shared" si="94"/>
        <v/>
      </c>
      <c r="AH54" s="107" t="str">
        <f t="shared" si="94"/>
        <v/>
      </c>
      <c r="AI54" s="107" t="str">
        <f t="shared" si="94"/>
        <v/>
      </c>
    </row>
    <row r="55" spans="1:167" x14ac:dyDescent="0.25">
      <c r="B55" s="128" t="e">
        <f t="shared" si="47"/>
        <v>#VALUE!</v>
      </c>
      <c r="C55" s="128" t="e">
        <f t="shared" ca="1" si="48"/>
        <v>#NAME?</v>
      </c>
      <c r="D55" s="127">
        <f t="shared" ca="1" si="48"/>
        <v>1</v>
      </c>
      <c r="E55" s="198"/>
      <c r="F55" s="136"/>
      <c r="G55" s="200"/>
      <c r="H55" s="203"/>
      <c r="I55" s="203"/>
      <c r="J55" s="204"/>
      <c r="K55" s="67"/>
      <c r="L55" s="1" t="s">
        <v>43</v>
      </c>
      <c r="M55" s="143" t="str">
        <f t="shared" ref="M55" si="95">IFERROR(ROUND(M36*M38,2),"")</f>
        <v/>
      </c>
      <c r="O55" s="27" t="s">
        <v>363</v>
      </c>
      <c r="P55" s="107" t="str">
        <f t="shared" ref="P55:AI76" si="96">INDEX(P42:P54,MATCH(MAX($J42:$J54),$J42:$J54,0))</f>
        <v/>
      </c>
      <c r="Q55" s="107" t="str">
        <f t="shared" si="96"/>
        <v/>
      </c>
      <c r="R55" s="107" t="str">
        <f t="shared" si="96"/>
        <v/>
      </c>
      <c r="S55" s="107" t="str">
        <f t="shared" si="96"/>
        <v/>
      </c>
      <c r="T55" s="107" t="str">
        <f t="shared" si="96"/>
        <v/>
      </c>
      <c r="U55" s="107" t="str">
        <f t="shared" si="96"/>
        <v/>
      </c>
      <c r="V55" s="107" t="str">
        <f t="shared" si="96"/>
        <v/>
      </c>
      <c r="W55" s="107" t="str">
        <f t="shared" si="96"/>
        <v/>
      </c>
      <c r="X55" s="107" t="str">
        <f t="shared" si="96"/>
        <v/>
      </c>
      <c r="Y55" s="107" t="str">
        <f t="shared" si="96"/>
        <v/>
      </c>
      <c r="Z55" s="107" t="str">
        <f t="shared" si="96"/>
        <v/>
      </c>
      <c r="AA55" s="107" t="str">
        <f t="shared" si="96"/>
        <v/>
      </c>
      <c r="AB55" s="107" t="str">
        <f t="shared" si="96"/>
        <v/>
      </c>
      <c r="AC55" s="107" t="str">
        <f t="shared" si="96"/>
        <v/>
      </c>
      <c r="AD55" s="107" t="str">
        <f t="shared" si="96"/>
        <v/>
      </c>
      <c r="AE55" s="107" t="str">
        <f t="shared" si="96"/>
        <v/>
      </c>
      <c r="AF55" s="107" t="str">
        <f t="shared" si="96"/>
        <v/>
      </c>
      <c r="AG55" s="107" t="str">
        <f t="shared" si="96"/>
        <v/>
      </c>
      <c r="AH55" s="107" t="str">
        <f t="shared" si="96"/>
        <v/>
      </c>
      <c r="AI55" s="107" t="str">
        <f t="shared" si="96"/>
        <v/>
      </c>
    </row>
    <row r="57" spans="1:167" s="117" customFormat="1" ht="15" customHeight="1" x14ac:dyDescent="0.25">
      <c r="A57" s="120"/>
      <c r="B57" s="127" t="e">
        <f t="shared" ref="B57" si="97">LARGE(IFERROR(IF(B55+1&gt;$H$8,"",B55+1),""),1)</f>
        <v>#VALUE!</v>
      </c>
      <c r="C57" s="127" t="e">
        <f ca="1">IF(_xlfn.ISFORMULA(E61),MAX(INDEX('BASE FORMAÇÃO'!A:A,B57+1),1),E61)</f>
        <v>#NAME?</v>
      </c>
      <c r="D57" s="127">
        <f t="shared" ref="D57" ca="1" si="98">IFERROR(IF(C57=C47,D47+1,1),1)</f>
        <v>1</v>
      </c>
      <c r="E57" s="38" t="s">
        <v>9</v>
      </c>
      <c r="F57" s="73"/>
      <c r="G57" s="38" t="s">
        <v>15</v>
      </c>
      <c r="H57" s="135" t="e">
        <f>INDEX('BASE FORMAÇÃO'!B:B,B57+1)</f>
        <v>#VALUE!</v>
      </c>
      <c r="I57" s="181" t="s">
        <v>16</v>
      </c>
      <c r="J57" s="6" t="e">
        <f>INDEX('BASE FORMAÇÃO'!K:K,B57+1)</f>
        <v>#VALUE!</v>
      </c>
      <c r="K57" s="65"/>
      <c r="L57" s="182" t="s">
        <v>10</v>
      </c>
      <c r="M57" s="184" t="str">
        <f>IF(OR(ISBLANK($O$8),ISBLANK($O$7),ISBLANK($H$8),ISBLANK($O$6),ISBLANK($O$5),ISBLANK($H$5)),"",IFERROR(IF(VLOOKUP(L57,L63:M72,2,FALSE)&lt;1,ROUND(VLOOKUP(L57,L63:M72,2,FALSE),4),ROUND(VLOOKUP(L57,L63:M72,2,FALSE),2)),""))</f>
        <v/>
      </c>
      <c r="N57" s="69"/>
      <c r="O57" s="27" t="s">
        <v>17</v>
      </c>
      <c r="P57" s="113"/>
      <c r="Q57" s="113"/>
      <c r="R57" s="113"/>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t="e">
        <f t="shared" ref="B58:D58" si="99">B57</f>
        <v>#VALUE!</v>
      </c>
      <c r="C58" s="128" t="e">
        <f t="shared" ca="1" si="99"/>
        <v>#NAME?</v>
      </c>
      <c r="D58" s="127">
        <f t="shared" ca="1" si="99"/>
        <v>1</v>
      </c>
      <c r="E58" s="186">
        <f t="shared" ref="E58" ca="1" si="100">D57</f>
        <v>1</v>
      </c>
      <c r="F58" s="92"/>
      <c r="G58" s="188" t="s">
        <v>1</v>
      </c>
      <c r="H58" s="191" t="e">
        <f>INDEX('BASE FORMAÇÃO'!C:C,B57+1)</f>
        <v>#VALUE!</v>
      </c>
      <c r="I58" s="191"/>
      <c r="J58" s="192"/>
      <c r="K58" s="66"/>
      <c r="L58" s="183"/>
      <c r="M58" s="185"/>
      <c r="N58" s="70"/>
      <c r="O58" s="27" t="s">
        <v>13</v>
      </c>
      <c r="P58" s="122"/>
      <c r="Q58" s="122"/>
      <c r="R58" s="122"/>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t="e">
        <f t="shared" ref="B59:D59" si="101">B58</f>
        <v>#VALUE!</v>
      </c>
      <c r="C59" s="128" t="e">
        <f t="shared" ca="1" si="101"/>
        <v>#NAME?</v>
      </c>
      <c r="D59" s="127">
        <f t="shared" ca="1" si="101"/>
        <v>1</v>
      </c>
      <c r="E59" s="187"/>
      <c r="F59" s="93"/>
      <c r="G59" s="189"/>
      <c r="H59" s="193"/>
      <c r="I59" s="193"/>
      <c r="J59" s="194"/>
      <c r="K59" s="64"/>
      <c r="L59" s="130" t="s">
        <v>44</v>
      </c>
      <c r="M59" s="131" t="e">
        <f>INDEX('BASE FORMAÇÃO'!H:H,B61+1)</f>
        <v>#VALUE!</v>
      </c>
      <c r="N59" s="71"/>
      <c r="O59" s="27" t="s">
        <v>380</v>
      </c>
      <c r="P59" s="114"/>
      <c r="Q59" s="114"/>
      <c r="R59" s="114"/>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t="e">
        <f t="shared" ref="B60:C60" si="102">B59</f>
        <v>#VALUE!</v>
      </c>
      <c r="C60" s="128" t="e">
        <f t="shared" ca="1" si="102"/>
        <v>#NAME?</v>
      </c>
      <c r="D60" s="127">
        <f t="shared" ca="1" si="48"/>
        <v>1</v>
      </c>
      <c r="E60" s="38" t="s">
        <v>313</v>
      </c>
      <c r="F60" s="93"/>
      <c r="G60" s="190"/>
      <c r="H60" s="195"/>
      <c r="I60" s="195"/>
      <c r="J60" s="196"/>
      <c r="K60" s="64"/>
      <c r="L60" s="1" t="s">
        <v>2</v>
      </c>
      <c r="M60" s="6" t="e">
        <f>INDEX('BASE FORMAÇÃO'!D:D,B61+1)</f>
        <v>#VALUE!</v>
      </c>
      <c r="N60" s="71"/>
      <c r="O60" s="27" t="s">
        <v>381</v>
      </c>
      <c r="P60" s="115"/>
      <c r="Q60" s="115"/>
      <c r="R60" s="115"/>
      <c r="S60" s="115"/>
      <c r="T60" s="115"/>
      <c r="U60" s="118"/>
      <c r="V60" s="118"/>
      <c r="W60" s="118"/>
      <c r="X60" s="118"/>
      <c r="Y60" s="118"/>
      <c r="Z60" s="118"/>
      <c r="AA60" s="118"/>
      <c r="AB60" s="118"/>
      <c r="AC60" s="118"/>
      <c r="AD60" s="118"/>
      <c r="AE60" s="118"/>
      <c r="AF60" s="118"/>
      <c r="AG60" s="118"/>
      <c r="AH60" s="118"/>
      <c r="AI60" s="118"/>
    </row>
    <row r="61" spans="1:167" x14ac:dyDescent="0.25">
      <c r="B61" s="128" t="e">
        <f t="shared" ref="B61:C61" si="103">B59</f>
        <v>#VALUE!</v>
      </c>
      <c r="C61" s="128" t="e">
        <f t="shared" ca="1" si="103"/>
        <v>#NAME?</v>
      </c>
      <c r="D61" s="127">
        <f t="shared" ca="1" si="48"/>
        <v>1</v>
      </c>
      <c r="E61" s="197" t="e">
        <f t="shared" ref="E61" ca="1" si="104">C57</f>
        <v>#NAME?</v>
      </c>
      <c r="F61" s="93"/>
      <c r="G61" s="199" t="s">
        <v>304</v>
      </c>
      <c r="H61" s="201"/>
      <c r="I61" s="202"/>
      <c r="J61" s="202"/>
      <c r="K61" s="67"/>
      <c r="L61" s="28" t="s">
        <v>303</v>
      </c>
      <c r="M61" s="133" t="str">
        <f t="shared" ref="M61" si="105">IFERROR(INDEX(I63:I75,MATCH(MAX(J63:J75),J63:J75,0)),"")</f>
        <v/>
      </c>
      <c r="N61" s="71"/>
      <c r="O61" s="27" t="s">
        <v>18</v>
      </c>
      <c r="P61" s="106" t="str">
        <f>IF(P57="","",
IF(OR(P59="Orçamento",P58="",MAX('Tabela de Apoio'!$A:$A)&lt;=P58),
P57,
(INDEX('Tabela de Apoio'!$B:$B,MATCH('MAPA DE PREÇOS'!$O$8,'Tabela de Apoio'!$A:$A,1))/INDEX('Tabela de Apoio'!$B:$B,MATCH('MAPA DE PREÇOS'!P58,'Tabela de Apoio'!$A:$A,1)-1))*P57))</f>
        <v/>
      </c>
      <c r="Q61" s="106" t="str">
        <f>IF(Q57="","",
IF(OR(Q59="Orçamento",Q58="",MAX('Tabela de Apoio'!$A:$A)&lt;=Q58),
Q57,
(INDEX('Tabela de Apoio'!$B:$B,MATCH('MAPA DE PREÇOS'!$O$8,'Tabela de Apoio'!$A:$A,1))/INDEX('Tabela de Apoio'!$B:$B,MATCH('MAPA DE PREÇOS'!Q58,'Tabela de Apoio'!$A:$A,1)-1))*Q57))</f>
        <v/>
      </c>
      <c r="R61" s="106" t="str">
        <f>IF(R57="","",
IF(OR(R59="Orçamento",R58="",MAX('Tabela de Apoio'!$A:$A)&lt;=R58),
R57,
(INDEX('Tabela de Apoio'!$B:$B,MATCH('MAPA DE PREÇOS'!$O$8,'Tabela de Apoio'!$A:$A,1))/INDEX('Tabela de Apoio'!$B:$B,MATCH('MAPA DE PREÇOS'!R58,'Tabela de Apoio'!$A:$A,1)-1))*R57))</f>
        <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t="e">
        <f t="shared" ref="B62" si="106">B61</f>
        <v>#VALUE!</v>
      </c>
      <c r="C62" s="128" t="e">
        <f t="shared" ref="C62" ca="1" si="107">C61</f>
        <v>#NAME?</v>
      </c>
      <c r="D62" s="127">
        <f t="shared" ca="1" si="48"/>
        <v>1</v>
      </c>
      <c r="E62" s="198"/>
      <c r="F62" s="93"/>
      <c r="G62" s="200"/>
      <c r="H62"/>
      <c r="I62"/>
      <c r="J62"/>
      <c r="N62" s="71"/>
      <c r="O62" s="27" t="s">
        <v>375</v>
      </c>
      <c r="P62" s="107" t="str">
        <f>IF(IFERROR(VLOOKUP(P59,'Tabela de Apoio'!$D:$E,2,FALSE),1)=1,"",P63)</f>
        <v/>
      </c>
      <c r="Q62" s="107" t="str">
        <f>IF(IFERROR(VLOOKUP(Q59,'Tabela de Apoio'!$D:$E,2,FALSE),1)=1,"",Q63)</f>
        <v/>
      </c>
      <c r="R62" s="107" t="str">
        <f>IF(IFERROR(VLOOKUP(R59,'Tabela de Apoio'!$D:$E,2,FALSE),1)=1,"",R63)</f>
        <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t="e">
        <f t="shared" ref="B63:C63" si="108">B62</f>
        <v>#VALUE!</v>
      </c>
      <c r="C63" s="128" t="e">
        <f t="shared" ca="1" si="108"/>
        <v>#NAME?</v>
      </c>
      <c r="D63" s="127">
        <f t="shared" ca="1" si="48"/>
        <v>1</v>
      </c>
      <c r="E63" s="198"/>
      <c r="F63" s="93"/>
      <c r="G63" s="200"/>
      <c r="H63" s="134">
        <f t="shared" ref="H63" si="109">COUNT($P63:$XX63)</f>
        <v>0</v>
      </c>
      <c r="I63" s="132" t="e">
        <f t="shared" ref="I63" si="110">_xlfn.STDEV.P($P62:$XX63)/AVERAGE($P62:$XX63)</f>
        <v>#DIV/0!</v>
      </c>
      <c r="J63" s="7">
        <f>ROW()</f>
        <v>63</v>
      </c>
      <c r="K63" s="67"/>
      <c r="L63" s="29" t="s">
        <v>10</v>
      </c>
      <c r="M63" s="30" t="str">
        <f t="shared" ref="M63" si="111">IFERROR(
IF(COUNTA(P57:AI57)=COUNTIF(P59:XX59,"Orçamento"),MIN(M68,M65),
IF(M66&lt;&gt;"",M66,
IF(M67&lt;&gt;"",M67,
M65
))),"")</f>
        <v/>
      </c>
      <c r="N63" s="71"/>
      <c r="O63" s="27" t="s">
        <v>376</v>
      </c>
      <c r="P63" s="106" t="str">
        <f t="shared" ref="P63:AI63" si="112">IFERROR(IF(P61="",
            "",
            IF(COUNT($P61:$XX61)&lt;=4,
               P61,
               IF(OR(P61&gt;(QUARTILE($P61:$XX61,3)+(QUARTILE($P61:$XX61,3)-QUARTILE($P61:$XX61,1))),
                     P61&lt;(QUARTILE($P61:$XX61,1)-(QUARTILE($P61:$XX61,3)-QUARTILE($P61:$XX61,1)))
                  ),
               "DESCARTADO",P61)
             )
  ),P61)</f>
        <v/>
      </c>
      <c r="Q63" s="106" t="str">
        <f t="shared" si="112"/>
        <v/>
      </c>
      <c r="R63" s="106" t="str">
        <f t="shared" si="112"/>
        <v/>
      </c>
      <c r="S63" s="106" t="str">
        <f t="shared" si="112"/>
        <v/>
      </c>
      <c r="T63" s="106" t="str">
        <f t="shared" si="112"/>
        <v/>
      </c>
      <c r="U63" s="106" t="str">
        <f t="shared" si="112"/>
        <v/>
      </c>
      <c r="V63" s="106" t="str">
        <f t="shared" si="112"/>
        <v/>
      </c>
      <c r="W63" s="106" t="str">
        <f t="shared" si="112"/>
        <v/>
      </c>
      <c r="X63" s="106" t="str">
        <f t="shared" si="112"/>
        <v/>
      </c>
      <c r="Y63" s="106" t="str">
        <f t="shared" si="112"/>
        <v/>
      </c>
      <c r="Z63" s="106" t="str">
        <f t="shared" si="112"/>
        <v/>
      </c>
      <c r="AA63" s="106" t="str">
        <f t="shared" si="112"/>
        <v/>
      </c>
      <c r="AB63" s="106" t="str">
        <f t="shared" si="112"/>
        <v/>
      </c>
      <c r="AC63" s="106" t="str">
        <f t="shared" si="112"/>
        <v/>
      </c>
      <c r="AD63" s="106" t="str">
        <f t="shared" si="112"/>
        <v/>
      </c>
      <c r="AE63" s="106" t="str">
        <f t="shared" si="112"/>
        <v/>
      </c>
      <c r="AF63" s="106" t="str">
        <f t="shared" si="112"/>
        <v/>
      </c>
      <c r="AG63" s="106" t="str">
        <f t="shared" si="112"/>
        <v/>
      </c>
      <c r="AH63" s="106" t="str">
        <f t="shared" si="112"/>
        <v/>
      </c>
      <c r="AI63" s="106" t="str">
        <f t="shared" si="112"/>
        <v/>
      </c>
    </row>
    <row r="64" spans="1:167" hidden="1" x14ac:dyDescent="0.25">
      <c r="B64" s="128" t="e">
        <f t="shared" ref="B64" si="113">B63</f>
        <v>#VALUE!</v>
      </c>
      <c r="C64" s="128" t="e">
        <f t="shared" ref="C64" ca="1" si="114">C63</f>
        <v>#NAME?</v>
      </c>
      <c r="D64" s="127">
        <f t="shared" ca="1" si="48"/>
        <v>1</v>
      </c>
      <c r="E64" s="198"/>
      <c r="F64" s="93"/>
      <c r="G64" s="200"/>
      <c r="H64"/>
      <c r="I64"/>
      <c r="J64"/>
      <c r="K64" s="66"/>
      <c r="L64" s="29" t="s">
        <v>360</v>
      </c>
      <c r="M64" s="30" t="e">
        <f t="shared" ref="M64" si="115">AVERAGE($P63:$XX63)</f>
        <v>#DIV/0!</v>
      </c>
      <c r="N64" s="71"/>
      <c r="O64" s="27" t="str">
        <f t="shared" ref="O64" si="116">"1 POND"</f>
        <v>1 POND</v>
      </c>
      <c r="P64" s="107" t="str">
        <f>IF(IFERROR(VLOOKUP(P59,'Tabela de Apoio'!$D:$E,2,FALSE),1)=1,"",P65)</f>
        <v/>
      </c>
      <c r="Q64" s="107" t="str">
        <f>IF(IFERROR(VLOOKUP(Q59,'Tabela de Apoio'!$D:$E,2,FALSE),1)=1,"",Q65)</f>
        <v/>
      </c>
      <c r="R64" s="107" t="str">
        <f>IF(IFERROR(VLOOKUP(R59,'Tabela de Apoio'!$D:$E,2,FALSE),1)=1,"",R65)</f>
        <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t="e">
        <f t="shared" si="47"/>
        <v>#VALUE!</v>
      </c>
      <c r="C65" s="128" t="e">
        <f t="shared" ca="1" si="48"/>
        <v>#NAME?</v>
      </c>
      <c r="D65" s="127">
        <f t="shared" ca="1" si="48"/>
        <v>1</v>
      </c>
      <c r="E65" s="198"/>
      <c r="F65" s="93"/>
      <c r="G65" s="200"/>
      <c r="H65" s="134">
        <f t="shared" ref="H65" si="117">COUNT($P65:$XX65)</f>
        <v>0</v>
      </c>
      <c r="I65" s="132" t="e">
        <f t="shared" ref="I65" si="118">_xlfn.STDEV.P($P64:$XX65)/AVERAGE($P64:$XX65)</f>
        <v>#DIV/0!</v>
      </c>
      <c r="J65" s="7">
        <f t="shared" ref="J65" si="119">IF(AND(H65&gt;2,
OR(L57="MÉDIA SANEADA",L57="MEDIANA SANEADA",
AND(L57="PREÇO ESTIMADO",NOT(AND(P59="Orçamento",COUNTA(P57:XX57)=COUNTIF(P59:XX59,"Orçamento")))))),
ROW(),0)</f>
        <v>0</v>
      </c>
      <c r="K65" s="66"/>
      <c r="L65" s="29" t="s">
        <v>361</v>
      </c>
      <c r="M65" s="30" t="e">
        <f t="shared" ref="M65" si="120">MEDIAN($P63:$XX63)</f>
        <v>#NUM!</v>
      </c>
      <c r="N65" s="71"/>
      <c r="O65" s="27" t="str">
        <f t="shared" ref="O65" si="121">"1 RODADA"</f>
        <v>1 RODADA</v>
      </c>
      <c r="P65" s="107" t="str">
        <f t="shared" ref="P65:AI65" si="122">IF(P63="","",IF((_xlfn.STDEV.P($P62:$XX63)/AVERAGE($P62:$XX63))&lt;=25%,P63,IF(OR(P63&gt;(AVERAGE($P62:$XX63)+_xlfn.STDEV.P($P62:$XX63)),P63&lt;(AVERAGE($P62:$XX63)-_xlfn.STDEV.P($P62:$XX63))),"DESCARTADO",P63)))</f>
        <v/>
      </c>
      <c r="Q65" s="107" t="str">
        <f t="shared" si="122"/>
        <v/>
      </c>
      <c r="R65" s="107" t="str">
        <f t="shared" si="122"/>
        <v/>
      </c>
      <c r="S65" s="107" t="str">
        <f t="shared" si="122"/>
        <v/>
      </c>
      <c r="T65" s="107" t="str">
        <f t="shared" si="122"/>
        <v/>
      </c>
      <c r="U65" s="107" t="str">
        <f t="shared" si="122"/>
        <v/>
      </c>
      <c r="V65" s="107" t="str">
        <f t="shared" si="122"/>
        <v/>
      </c>
      <c r="W65" s="107" t="str">
        <f t="shared" si="122"/>
        <v/>
      </c>
      <c r="X65" s="107" t="str">
        <f t="shared" si="122"/>
        <v/>
      </c>
      <c r="Y65" s="107" t="str">
        <f t="shared" si="122"/>
        <v/>
      </c>
      <c r="Z65" s="107" t="str">
        <f t="shared" si="122"/>
        <v/>
      </c>
      <c r="AA65" s="107" t="str">
        <f t="shared" si="122"/>
        <v/>
      </c>
      <c r="AB65" s="107" t="str">
        <f t="shared" si="122"/>
        <v/>
      </c>
      <c r="AC65" s="107" t="str">
        <f t="shared" si="122"/>
        <v/>
      </c>
      <c r="AD65" s="107" t="str">
        <f t="shared" si="122"/>
        <v/>
      </c>
      <c r="AE65" s="107" t="str">
        <f t="shared" si="122"/>
        <v/>
      </c>
      <c r="AF65" s="107" t="str">
        <f t="shared" si="122"/>
        <v/>
      </c>
      <c r="AG65" s="107" t="str">
        <f t="shared" si="122"/>
        <v/>
      </c>
      <c r="AH65" s="107" t="str">
        <f t="shared" si="122"/>
        <v/>
      </c>
      <c r="AI65" s="107" t="str">
        <f t="shared" si="122"/>
        <v/>
      </c>
    </row>
    <row r="66" spans="1:167" hidden="1" x14ac:dyDescent="0.25">
      <c r="B66" s="128" t="e">
        <f t="shared" si="47"/>
        <v>#VALUE!</v>
      </c>
      <c r="C66" s="128" t="e">
        <f t="shared" ca="1" si="48"/>
        <v>#NAME?</v>
      </c>
      <c r="D66" s="127">
        <f t="shared" ca="1" si="48"/>
        <v>1</v>
      </c>
      <c r="E66" s="198"/>
      <c r="F66" s="93"/>
      <c r="G66" s="200"/>
      <c r="H66"/>
      <c r="I66"/>
      <c r="J66"/>
      <c r="L66" s="29" t="s">
        <v>38</v>
      </c>
      <c r="M66" s="30" t="str">
        <f t="shared" ref="M66" si="123">IFERROR(
IF(AND(H65&gt;2,I65&lt;=25%),AVERAGE(P64:XX65),
IF(AND(H67&gt;2,I67&lt;=25%),AVERAGE(P66:XX67),
IF(AND(H69&gt;2,I69&lt;=25%),AVERAGE(P68:XX69),
IF(AND(H71&gt;2,I71&lt;=25%),AVERAGE(P70:XX71),
IF(AND(H73&gt;2,I73&lt;=25%),AVERAGE(P72:XX73),
IF(AND(H75&gt;2,I75&lt;=25%),AVERAGE(P74:XX75),
IF(I63&lt;=25%,AVERAGE(P62:XX63),""))))))),"")</f>
        <v/>
      </c>
      <c r="N66" s="71"/>
      <c r="O66" s="27" t="str">
        <f t="shared" ref="O66" si="124">"2 POND"</f>
        <v>2 POND</v>
      </c>
      <c r="P66" s="107" t="str">
        <f>IF(IFERROR(VLOOKUP(P59,'Tabela de Apoio'!$D:$E,2,FALSE),1)=1,"",P67)</f>
        <v/>
      </c>
      <c r="Q66" s="107" t="str">
        <f>IF(IFERROR(VLOOKUP(Q59,'Tabela de Apoio'!$D:$E,2,FALSE),1)=1,"",Q67)</f>
        <v/>
      </c>
      <c r="R66" s="107" t="str">
        <f>IF(IFERROR(VLOOKUP(R59,'Tabela de Apoio'!$D:$E,2,FALSE),1)=1,"",R67)</f>
        <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t="e">
        <f t="shared" si="47"/>
        <v>#VALUE!</v>
      </c>
      <c r="C67" s="128" t="e">
        <f t="shared" ca="1" si="48"/>
        <v>#NAME?</v>
      </c>
      <c r="D67" s="127">
        <f t="shared" ca="1" si="48"/>
        <v>1</v>
      </c>
      <c r="E67" s="198"/>
      <c r="F67" s="93"/>
      <c r="G67" s="200"/>
      <c r="H67" s="134">
        <f t="shared" ref="H67" si="125">COUNT($P67:$XX67)</f>
        <v>0</v>
      </c>
      <c r="I67" s="132" t="e">
        <f t="shared" ref="I67" si="126">_xlfn.STDEV.P($P66:$XX67)/AVERAGE($P66:$XX67)</f>
        <v>#DIV/0!</v>
      </c>
      <c r="J67" s="7">
        <f t="shared" ref="J67" si="127">IF(AND(H67&gt;2,
OR(L57="MÉDIA SANEADA",L57="MEDIANA SANEADA",
AND(L57="PREÇO ESTIMADO",NOT(AND(P59="Orçamento",COUNTA(P57:XX57)=COUNTIF(P59:XX59,"Orçamento")))))),
ROW(),0)</f>
        <v>0</v>
      </c>
      <c r="K67" s="66"/>
      <c r="L67" s="29" t="s">
        <v>362</v>
      </c>
      <c r="M67" s="30" t="e">
        <f t="shared" ref="M67" si="128" xml:space="preserve">
IF(H65&gt;2,MEDIAN(P64:XX65),
IF(H67&gt;2,MEDIAN(P66:XX67),
IF(H69&gt;2,MEDIAN(P68:XX69),
IF(H71&gt;2,MEDIAN(P70:XX71),
IF(H73&gt;2,MEDIAN(P72:XX73),
IF(H75&gt;2,MEDIAN(P74:XX75),
MEDIAN(P62:XX63)))))))</f>
        <v>#NUM!</v>
      </c>
      <c r="N67" s="71"/>
      <c r="O67" s="27" t="str">
        <f t="shared" ref="O67" si="129">"2 RODADA"</f>
        <v>2 RODADA</v>
      </c>
      <c r="P67" s="107" t="str">
        <f t="shared" ref="P67:AI67" si="130">IF(P65="","",IF((_xlfn.STDEV.P($P64:$XX65)/AVERAGE($P64:$XX65))&lt;=25%,P65,IF(OR(P65&gt;(AVERAGE($P64:$XX65)+_xlfn.STDEV.P($P64:$XX65)),P65&lt;(AVERAGE($P64:$XX65)-_xlfn.STDEV.P($P64:$XX65))),"DESCARTADO",P65)))</f>
        <v/>
      </c>
      <c r="Q67" s="107" t="str">
        <f t="shared" si="130"/>
        <v/>
      </c>
      <c r="R67" s="107" t="str">
        <f t="shared" si="130"/>
        <v/>
      </c>
      <c r="S67" s="107" t="str">
        <f t="shared" si="130"/>
        <v/>
      </c>
      <c r="T67" s="107" t="str">
        <f t="shared" si="130"/>
        <v/>
      </c>
      <c r="U67" s="107" t="str">
        <f t="shared" si="130"/>
        <v/>
      </c>
      <c r="V67" s="107" t="str">
        <f t="shared" si="130"/>
        <v/>
      </c>
      <c r="W67" s="107" t="str">
        <f t="shared" si="130"/>
        <v/>
      </c>
      <c r="X67" s="107" t="str">
        <f t="shared" si="130"/>
        <v/>
      </c>
      <c r="Y67" s="107" t="str">
        <f t="shared" si="130"/>
        <v/>
      </c>
      <c r="Z67" s="107" t="str">
        <f t="shared" si="130"/>
        <v/>
      </c>
      <c r="AA67" s="107" t="str">
        <f t="shared" si="130"/>
        <v/>
      </c>
      <c r="AB67" s="107" t="str">
        <f t="shared" si="130"/>
        <v/>
      </c>
      <c r="AC67" s="107" t="str">
        <f t="shared" si="130"/>
        <v/>
      </c>
      <c r="AD67" s="107" t="str">
        <f t="shared" si="130"/>
        <v/>
      </c>
      <c r="AE67" s="107" t="str">
        <f t="shared" si="130"/>
        <v/>
      </c>
      <c r="AF67" s="107" t="str">
        <f t="shared" si="130"/>
        <v/>
      </c>
      <c r="AG67" s="107" t="str">
        <f t="shared" si="130"/>
        <v/>
      </c>
      <c r="AH67" s="107" t="str">
        <f t="shared" si="130"/>
        <v/>
      </c>
      <c r="AI67" s="107" t="str">
        <f t="shared" si="130"/>
        <v/>
      </c>
    </row>
    <row r="68" spans="1:167" hidden="1" x14ac:dyDescent="0.25">
      <c r="B68" s="128" t="e">
        <f t="shared" si="47"/>
        <v>#VALUE!</v>
      </c>
      <c r="C68" s="128" t="e">
        <f t="shared" ca="1" si="48"/>
        <v>#NAME?</v>
      </c>
      <c r="D68" s="127">
        <f t="shared" ca="1" si="48"/>
        <v>1</v>
      </c>
      <c r="E68" s="198"/>
      <c r="F68" s="93"/>
      <c r="G68" s="200"/>
      <c r="H68"/>
      <c r="I68"/>
      <c r="J68"/>
      <c r="K68" s="66"/>
      <c r="L68" s="29" t="s">
        <v>359</v>
      </c>
      <c r="M68" s="30" t="e">
        <f t="shared" ref="M68" si="131">HARMEAN($P62:$XX63)</f>
        <v>#N/A</v>
      </c>
      <c r="N68" s="71"/>
      <c r="O68" s="27" t="str">
        <f t="shared" ref="O68" si="132">"3 POND"</f>
        <v>3 POND</v>
      </c>
      <c r="P68" s="107" t="str">
        <f>IF(IFERROR(VLOOKUP(P59,'Tabela de Apoio'!$D:$E,2,FALSE),1)=1,"",P69)</f>
        <v/>
      </c>
      <c r="Q68" s="107" t="str">
        <f>IF(IFERROR(VLOOKUP(Q59,'Tabela de Apoio'!$D:$E,2,FALSE),1)=1,"",Q69)</f>
        <v/>
      </c>
      <c r="R68" s="107" t="str">
        <f>IF(IFERROR(VLOOKUP(R59,'Tabela de Apoio'!$D:$E,2,FALSE),1)=1,"",R69)</f>
        <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t="e">
        <f t="shared" si="47"/>
        <v>#VALUE!</v>
      </c>
      <c r="C69" s="128" t="e">
        <f t="shared" ca="1" si="48"/>
        <v>#NAME?</v>
      </c>
      <c r="D69" s="127">
        <f t="shared" ca="1" si="48"/>
        <v>1</v>
      </c>
      <c r="E69" s="198"/>
      <c r="F69" s="93"/>
      <c r="G69" s="200"/>
      <c r="H69" s="134">
        <f t="shared" ref="H69" si="133">COUNT($P69:$XX69)</f>
        <v>0</v>
      </c>
      <c r="I69" s="132" t="e">
        <f t="shared" ref="I69" si="134">_xlfn.STDEV.P($P68:$XX69)/AVERAGE($P68:$XX69)</f>
        <v>#DIV/0!</v>
      </c>
      <c r="J69" s="7">
        <f t="shared" ref="J69" si="135">IF(AND(H69&gt;2,
OR(L57="MÉDIA SANEADA",L57="MEDIANA SANEADA",
AND(L57="PREÇO ESTIMADO",NOT(AND(P59="Orçamento",COUNTA(P57:XX57)=COUNTIF(P59:XX59,"Orçamento")))))),
ROW(),0)</f>
        <v>0</v>
      </c>
      <c r="K69" s="66"/>
      <c r="L69" s="29" t="s">
        <v>41</v>
      </c>
      <c r="M69" s="30" t="str">
        <f t="shared" ref="M69" si="136">IFERROR(_xlfn.QUARTILE.EXC($P63:$XX63,1),"")</f>
        <v/>
      </c>
      <c r="N69" s="71"/>
      <c r="O69" s="27" t="str">
        <f t="shared" ref="O69" si="137">"3 RODADA"</f>
        <v>3 RODADA</v>
      </c>
      <c r="P69" s="107" t="str">
        <f t="shared" ref="P69:AI69" si="138">IF(P67="","",IF((_xlfn.STDEV.P($P66:$XX67)/AVERAGE($P66:$XX67))&lt;=25%,P67,IF(OR(P67&gt;(AVERAGE($P66:$XX67)+_xlfn.STDEV.P($P66:$XX67)),P67&lt;(AVERAGE($P66:$XX67)-_xlfn.STDEV.P($P66:$XX67))),"DESCARTADO",P67)))</f>
        <v/>
      </c>
      <c r="Q69" s="107" t="str">
        <f t="shared" si="138"/>
        <v/>
      </c>
      <c r="R69" s="107" t="str">
        <f t="shared" si="138"/>
        <v/>
      </c>
      <c r="S69" s="107" t="str">
        <f t="shared" si="138"/>
        <v/>
      </c>
      <c r="T69" s="107" t="str">
        <f t="shared" si="138"/>
        <v/>
      </c>
      <c r="U69" s="107" t="str">
        <f t="shared" si="138"/>
        <v/>
      </c>
      <c r="V69" s="107" t="str">
        <f t="shared" si="138"/>
        <v/>
      </c>
      <c r="W69" s="107" t="str">
        <f t="shared" si="138"/>
        <v/>
      </c>
      <c r="X69" s="107" t="str">
        <f t="shared" si="138"/>
        <v/>
      </c>
      <c r="Y69" s="107" t="str">
        <f t="shared" si="138"/>
        <v/>
      </c>
      <c r="Z69" s="107" t="str">
        <f t="shared" si="138"/>
        <v/>
      </c>
      <c r="AA69" s="107" t="str">
        <f t="shared" si="138"/>
        <v/>
      </c>
      <c r="AB69" s="107" t="str">
        <f t="shared" si="138"/>
        <v/>
      </c>
      <c r="AC69" s="107" t="str">
        <f t="shared" si="138"/>
        <v/>
      </c>
      <c r="AD69" s="107" t="str">
        <f t="shared" si="138"/>
        <v/>
      </c>
      <c r="AE69" s="107" t="str">
        <f t="shared" si="138"/>
        <v/>
      </c>
      <c r="AF69" s="107" t="str">
        <f t="shared" si="138"/>
        <v/>
      </c>
      <c r="AG69" s="107" t="str">
        <f t="shared" si="138"/>
        <v/>
      </c>
      <c r="AH69" s="107" t="str">
        <f t="shared" si="138"/>
        <v/>
      </c>
      <c r="AI69" s="107" t="str">
        <f t="shared" si="138"/>
        <v/>
      </c>
    </row>
    <row r="70" spans="1:167" hidden="1" x14ac:dyDescent="0.25">
      <c r="B70" s="128" t="e">
        <f t="shared" si="47"/>
        <v>#VALUE!</v>
      </c>
      <c r="C70" s="128" t="e">
        <f t="shared" ca="1" si="48"/>
        <v>#NAME?</v>
      </c>
      <c r="D70" s="127">
        <f t="shared" ca="1" si="48"/>
        <v>1</v>
      </c>
      <c r="E70" s="198"/>
      <c r="F70" s="93"/>
      <c r="G70" s="200"/>
      <c r="H70"/>
      <c r="I70"/>
      <c r="J70"/>
      <c r="K70" s="66"/>
      <c r="L70" s="29" t="s">
        <v>39</v>
      </c>
      <c r="M70" s="30" t="str">
        <f t="shared" ref="M70" si="139">IFERROR(_xlfn.QUARTILE.EXC($P63:$XX63,3),"")</f>
        <v/>
      </c>
      <c r="N70" s="71"/>
      <c r="O70" s="27" t="str">
        <f t="shared" ref="O70" si="140">"4 POND"</f>
        <v>4 POND</v>
      </c>
      <c r="P70" s="107" t="str">
        <f>IF(IFERROR(VLOOKUP(P59,'Tabela de Apoio'!$D:$E,2,FALSE),1)=1,"",P71)</f>
        <v/>
      </c>
      <c r="Q70" s="107" t="str">
        <f>IF(IFERROR(VLOOKUP(Q59,'Tabela de Apoio'!$D:$E,2,FALSE),1)=1,"",Q71)</f>
        <v/>
      </c>
      <c r="R70" s="107" t="str">
        <f>IF(IFERROR(VLOOKUP(R59,'Tabela de Apoio'!$D:$E,2,FALSE),1)=1,"",R71)</f>
        <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t="e">
        <f t="shared" si="47"/>
        <v>#VALUE!</v>
      </c>
      <c r="C71" s="128" t="e">
        <f t="shared" ca="1" si="48"/>
        <v>#NAME?</v>
      </c>
      <c r="D71" s="127">
        <f t="shared" ca="1" si="48"/>
        <v>1</v>
      </c>
      <c r="E71" s="198"/>
      <c r="F71" s="93"/>
      <c r="G71" s="200"/>
      <c r="H71" s="134">
        <f t="shared" ref="H71" si="141">COUNT($P71:$XX71)</f>
        <v>0</v>
      </c>
      <c r="I71" s="132" t="e">
        <f t="shared" ref="I71" si="142">_xlfn.STDEV.P($P70:$XX71)/AVERAGE($P70:$XX71)</f>
        <v>#DIV/0!</v>
      </c>
      <c r="J71" s="7">
        <f t="shared" ref="J71" si="143">IF(AND(H71&gt;2,
OR(L57="MÉDIA SANEADA",L57="MEDIANA SANEADA",
AND(L57="PREÇO ESTIMADO",NOT(AND(P59="Orçamento",COUNTA(P57:XX57)=COUNTIF(P59:XX59,"Orçamento")))))),
ROW(),0)</f>
        <v>0</v>
      </c>
      <c r="K71" s="66"/>
      <c r="L71" s="29" t="s">
        <v>42</v>
      </c>
      <c r="M71" s="30">
        <f t="shared" ref="M71" si="144">MIN($P63:$XX63)</f>
        <v>0</v>
      </c>
      <c r="N71" s="71"/>
      <c r="O71" s="27" t="str">
        <f t="shared" ref="O71" si="145">"4 RODADA"</f>
        <v>4 RODADA</v>
      </c>
      <c r="P71" s="107" t="str">
        <f t="shared" ref="P71:AI71" si="146">IF(P69="","",IF((_xlfn.STDEV.P($P68:$XX69)/AVERAGE($P68:$XX69))&lt;=25%,P69,IF(OR(P69&gt;(AVERAGE($P68:$XX69)+_xlfn.STDEV.P($P68:$XX69)),P69&lt;(AVERAGE($P68:$XX69)-_xlfn.STDEV.P($P68:$XX69))),"DESCARTADO",P69)))</f>
        <v/>
      </c>
      <c r="Q71" s="107" t="str">
        <f t="shared" si="146"/>
        <v/>
      </c>
      <c r="R71" s="107" t="str">
        <f t="shared" si="146"/>
        <v/>
      </c>
      <c r="S71" s="107" t="str">
        <f t="shared" si="146"/>
        <v/>
      </c>
      <c r="T71" s="107" t="str">
        <f t="shared" si="146"/>
        <v/>
      </c>
      <c r="U71" s="107" t="str">
        <f t="shared" si="146"/>
        <v/>
      </c>
      <c r="V71" s="107" t="str">
        <f t="shared" si="146"/>
        <v/>
      </c>
      <c r="W71" s="107" t="str">
        <f t="shared" si="146"/>
        <v/>
      </c>
      <c r="X71" s="107" t="str">
        <f t="shared" si="146"/>
        <v/>
      </c>
      <c r="Y71" s="107" t="str">
        <f t="shared" si="146"/>
        <v/>
      </c>
      <c r="Z71" s="107" t="str">
        <f t="shared" si="146"/>
        <v/>
      </c>
      <c r="AA71" s="107" t="str">
        <f t="shared" si="146"/>
        <v/>
      </c>
      <c r="AB71" s="107" t="str">
        <f t="shared" si="146"/>
        <v/>
      </c>
      <c r="AC71" s="107" t="str">
        <f t="shared" si="146"/>
        <v/>
      </c>
      <c r="AD71" s="107" t="str">
        <f t="shared" si="146"/>
        <v/>
      </c>
      <c r="AE71" s="107" t="str">
        <f t="shared" si="146"/>
        <v/>
      </c>
      <c r="AF71" s="107" t="str">
        <f t="shared" si="146"/>
        <v/>
      </c>
      <c r="AG71" s="107" t="str">
        <f t="shared" si="146"/>
        <v/>
      </c>
      <c r="AH71" s="107" t="str">
        <f t="shared" si="146"/>
        <v/>
      </c>
      <c r="AI71" s="107" t="str">
        <f t="shared" si="146"/>
        <v/>
      </c>
    </row>
    <row r="72" spans="1:167" hidden="1" x14ac:dyDescent="0.25">
      <c r="B72" s="128" t="e">
        <f t="shared" si="47"/>
        <v>#VALUE!</v>
      </c>
      <c r="C72" s="128" t="e">
        <f t="shared" ca="1" si="48"/>
        <v>#NAME?</v>
      </c>
      <c r="D72" s="127">
        <f t="shared" ca="1" si="48"/>
        <v>1</v>
      </c>
      <c r="E72" s="198"/>
      <c r="F72" s="93"/>
      <c r="G72" s="200"/>
      <c r="H72"/>
      <c r="I72"/>
      <c r="J72"/>
      <c r="K72" s="66"/>
      <c r="L72" s="29" t="s">
        <v>40</v>
      </c>
      <c r="M72" s="30">
        <f t="shared" ref="M72" si="147">MAX($P63:$XX63)</f>
        <v>0</v>
      </c>
      <c r="N72" s="71"/>
      <c r="O72" s="27" t="str">
        <f t="shared" ref="O72" si="148">"5 POND"</f>
        <v>5 POND</v>
      </c>
      <c r="P72" s="107" t="str">
        <f>IF(IFERROR(VLOOKUP(P59,'Tabela de Apoio'!$D:$E,2,FALSE),1)=1,"",P73)</f>
        <v/>
      </c>
      <c r="Q72" s="107" t="str">
        <f>IF(IFERROR(VLOOKUP(Q59,'Tabela de Apoio'!$D:$E,2,FALSE),1)=1,"",Q73)</f>
        <v/>
      </c>
      <c r="R72" s="107" t="str">
        <f>IF(IFERROR(VLOOKUP(R59,'Tabela de Apoio'!$D:$E,2,FALSE),1)=1,"",R73)</f>
        <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t="e">
        <f t="shared" si="47"/>
        <v>#VALUE!</v>
      </c>
      <c r="C73" s="128" t="e">
        <f t="shared" ca="1" si="48"/>
        <v>#NAME?</v>
      </c>
      <c r="D73" s="127">
        <f t="shared" ca="1" si="48"/>
        <v>1</v>
      </c>
      <c r="E73" s="198"/>
      <c r="F73" s="93"/>
      <c r="G73" s="200"/>
      <c r="H73" s="134">
        <f t="shared" ref="H73" si="149">COUNT($P73:$XX73)</f>
        <v>0</v>
      </c>
      <c r="I73" s="132" t="e">
        <f t="shared" ref="I73" si="150">_xlfn.STDEV.P($P72:$XX73)/AVERAGE($P72:$XX73)</f>
        <v>#DIV/0!</v>
      </c>
      <c r="J73" s="7">
        <f t="shared" ref="J73" si="151">IF(AND(H73&gt;2,
OR(L57="MÉDIA SANEADA",L57="MEDIANA SANEADA",
AND(L57="PREÇO ESTIMADO",NOT(AND(P59="Orçamento",COUNTA(P57:XX57)=COUNTIF(P59:XX59,"Orçamento")))))),
ROW(),0)</f>
        <v>0</v>
      </c>
      <c r="K73" s="66"/>
      <c r="N73" s="71"/>
      <c r="O73" s="27" t="str">
        <f t="shared" ref="O73" si="152">"5 RODADA"</f>
        <v>5 RODADA</v>
      </c>
      <c r="P73" s="107" t="str">
        <f t="shared" ref="P73:AI73" si="153">IF(P71="","",IF((_xlfn.STDEV.P($P70:$XX71)/AVERAGE($P70:$XX71))&lt;=25%,P71,IF(OR(P71&gt;(AVERAGE($P70:$XX71)+_xlfn.STDEV.P($P70:$XX71)),P71&lt;(AVERAGE($P70:$XX71)-_xlfn.STDEV.P($P70:$XX71))),"DESCARTADO",P71)))</f>
        <v/>
      </c>
      <c r="Q73" s="107" t="str">
        <f t="shared" si="153"/>
        <v/>
      </c>
      <c r="R73" s="107" t="str">
        <f t="shared" si="153"/>
        <v/>
      </c>
      <c r="S73" s="107" t="str">
        <f t="shared" si="153"/>
        <v/>
      </c>
      <c r="T73" s="107" t="str">
        <f t="shared" si="153"/>
        <v/>
      </c>
      <c r="U73" s="107" t="str">
        <f t="shared" si="153"/>
        <v/>
      </c>
      <c r="V73" s="107" t="str">
        <f t="shared" si="153"/>
        <v/>
      </c>
      <c r="W73" s="107" t="str">
        <f t="shared" si="153"/>
        <v/>
      </c>
      <c r="X73" s="107" t="str">
        <f t="shared" si="153"/>
        <v/>
      </c>
      <c r="Y73" s="107" t="str">
        <f t="shared" si="153"/>
        <v/>
      </c>
      <c r="Z73" s="107" t="str">
        <f t="shared" si="153"/>
        <v/>
      </c>
      <c r="AA73" s="107" t="str">
        <f t="shared" si="153"/>
        <v/>
      </c>
      <c r="AB73" s="107" t="str">
        <f t="shared" si="153"/>
        <v/>
      </c>
      <c r="AC73" s="107" t="str">
        <f t="shared" si="153"/>
        <v/>
      </c>
      <c r="AD73" s="107" t="str">
        <f t="shared" si="153"/>
        <v/>
      </c>
      <c r="AE73" s="107" t="str">
        <f t="shared" si="153"/>
        <v/>
      </c>
      <c r="AF73" s="107" t="str">
        <f t="shared" si="153"/>
        <v/>
      </c>
      <c r="AG73" s="107" t="str">
        <f t="shared" si="153"/>
        <v/>
      </c>
      <c r="AH73" s="107" t="str">
        <f t="shared" si="153"/>
        <v/>
      </c>
      <c r="AI73" s="107" t="str">
        <f t="shared" si="153"/>
        <v/>
      </c>
    </row>
    <row r="74" spans="1:167" hidden="1" x14ac:dyDescent="0.25">
      <c r="B74" s="128" t="e">
        <f t="shared" si="47"/>
        <v>#VALUE!</v>
      </c>
      <c r="C74" s="128" t="e">
        <f t="shared" ca="1" si="48"/>
        <v>#NAME?</v>
      </c>
      <c r="D74" s="127">
        <f t="shared" ca="1" si="48"/>
        <v>1</v>
      </c>
      <c r="E74" s="198"/>
      <c r="F74" s="93"/>
      <c r="G74" s="200"/>
      <c r="H74"/>
      <c r="I74"/>
      <c r="J74"/>
      <c r="K74" s="66"/>
      <c r="L74" s="22"/>
      <c r="M74" s="22"/>
      <c r="N74" s="71"/>
      <c r="O74" s="27" t="str">
        <f t="shared" ref="O74" si="154">"6 POND"</f>
        <v>6 POND</v>
      </c>
      <c r="P74" s="107" t="str">
        <f>IF(IFERROR(VLOOKUP(P59,'Tabela de Apoio'!$D:$E,2,FALSE),1)=1,"",P75)</f>
        <v/>
      </c>
      <c r="Q74" s="107" t="str">
        <f>IF(IFERROR(VLOOKUP(Q59,'Tabela de Apoio'!$D:$E,2,FALSE),1)=1,"",Q75)</f>
        <v/>
      </c>
      <c r="R74" s="107" t="str">
        <f>IF(IFERROR(VLOOKUP(R59,'Tabela de Apoio'!$D:$E,2,FALSE),1)=1,"",R75)</f>
        <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t="e">
        <f t="shared" si="47"/>
        <v>#VALUE!</v>
      </c>
      <c r="C75" s="128" t="e">
        <f t="shared" ca="1" si="48"/>
        <v>#NAME?</v>
      </c>
      <c r="D75" s="127">
        <f t="shared" ca="1" si="48"/>
        <v>1</v>
      </c>
      <c r="E75" s="198"/>
      <c r="F75" s="93"/>
      <c r="G75" s="200"/>
      <c r="H75" s="134">
        <f t="shared" ref="H75" si="155">COUNT($P75:$XX75)</f>
        <v>0</v>
      </c>
      <c r="I75" s="132" t="e">
        <f t="shared" ref="I75" si="156">_xlfn.STDEV.P($P74:$XX75)/AVERAGE($P74:$XX75)</f>
        <v>#DIV/0!</v>
      </c>
      <c r="J75" s="7">
        <f t="shared" ref="J75" si="157">IF(AND(H75&gt;2,
OR(L57="MÉDIA SANEADA",L57="MEDIANA SANEADA",
AND(L57="PREÇO ESTIMADO",NOT(AND(P59="Orçamento",COUNTA(P57:XX57)=COUNTIF(P59:XX59,"Orçamento")))))),
ROW(),0)</f>
        <v>0</v>
      </c>
      <c r="N75" s="71"/>
      <c r="O75" s="27" t="str">
        <f t="shared" ref="O75" si="158">"6 RODADA"</f>
        <v>6 RODADA</v>
      </c>
      <c r="P75" s="107" t="str">
        <f t="shared" ref="P75:AI75" si="159">IFERROR(IF(P73="","",IF((_xlfn.STDEV.P($P72:$XX73)/AVERAGE($P72:$XX73))&lt;=25%,P73,IF(OR(P73&gt;(AVERAGE($P72:$XX73)+_xlfn.STDEV.P($P72:$XX73)),P73&lt;(AVERAGE($P72:$XX73)-_xlfn.STDEV.P($P72:$XX73))),"DESCARTADO",P73))),)</f>
        <v/>
      </c>
      <c r="Q75" s="107" t="str">
        <f t="shared" si="159"/>
        <v/>
      </c>
      <c r="R75" s="107" t="str">
        <f t="shared" si="159"/>
        <v/>
      </c>
      <c r="S75" s="107" t="str">
        <f t="shared" si="159"/>
        <v/>
      </c>
      <c r="T75" s="107" t="str">
        <f t="shared" si="159"/>
        <v/>
      </c>
      <c r="U75" s="107" t="str">
        <f t="shared" si="159"/>
        <v/>
      </c>
      <c r="V75" s="107" t="str">
        <f t="shared" si="159"/>
        <v/>
      </c>
      <c r="W75" s="107" t="str">
        <f t="shared" si="159"/>
        <v/>
      </c>
      <c r="X75" s="107" t="str">
        <f t="shared" si="159"/>
        <v/>
      </c>
      <c r="Y75" s="107" t="str">
        <f t="shared" si="159"/>
        <v/>
      </c>
      <c r="Z75" s="107" t="str">
        <f t="shared" si="159"/>
        <v/>
      </c>
      <c r="AA75" s="107" t="str">
        <f t="shared" si="159"/>
        <v/>
      </c>
      <c r="AB75" s="107" t="str">
        <f t="shared" si="159"/>
        <v/>
      </c>
      <c r="AC75" s="107" t="str">
        <f t="shared" si="159"/>
        <v/>
      </c>
      <c r="AD75" s="107" t="str">
        <f t="shared" si="159"/>
        <v/>
      </c>
      <c r="AE75" s="107" t="str">
        <f t="shared" si="159"/>
        <v/>
      </c>
      <c r="AF75" s="107" t="str">
        <f t="shared" si="159"/>
        <v/>
      </c>
      <c r="AG75" s="107" t="str">
        <f t="shared" si="159"/>
        <v/>
      </c>
      <c r="AH75" s="107" t="str">
        <f t="shared" si="159"/>
        <v/>
      </c>
      <c r="AI75" s="107" t="str">
        <f t="shared" si="159"/>
        <v/>
      </c>
    </row>
    <row r="76" spans="1:167" x14ac:dyDescent="0.25">
      <c r="B76" s="128" t="e">
        <f t="shared" si="47"/>
        <v>#VALUE!</v>
      </c>
      <c r="C76" s="128" t="e">
        <f t="shared" ca="1" si="48"/>
        <v>#NAME?</v>
      </c>
      <c r="D76" s="127">
        <f t="shared" ca="1" si="48"/>
        <v>1</v>
      </c>
      <c r="E76" s="198"/>
      <c r="F76" s="136"/>
      <c r="G76" s="200"/>
      <c r="H76" s="203"/>
      <c r="I76" s="203"/>
      <c r="J76" s="204"/>
      <c r="K76" s="67"/>
      <c r="L76" s="1" t="s">
        <v>43</v>
      </c>
      <c r="M76" s="143" t="str">
        <f t="shared" ref="M76" si="160">IFERROR(ROUND(M57*M59,2),"")</f>
        <v/>
      </c>
      <c r="O76" s="27" t="s">
        <v>363</v>
      </c>
      <c r="P76" s="107" t="str">
        <f t="shared" ref="P76:R76" si="161">INDEX(P63:P75,MATCH(MAX($J63:$J75),$J63:$J75,0))</f>
        <v/>
      </c>
      <c r="Q76" s="107" t="str">
        <f t="shared" si="161"/>
        <v/>
      </c>
      <c r="R76" s="107" t="str">
        <f t="shared" si="161"/>
        <v/>
      </c>
      <c r="S76" s="107" t="str">
        <f t="shared" si="96"/>
        <v/>
      </c>
      <c r="T76" s="107" t="str">
        <f t="shared" si="96"/>
        <v/>
      </c>
      <c r="U76" s="107" t="str">
        <f t="shared" si="96"/>
        <v/>
      </c>
      <c r="V76" s="107" t="str">
        <f t="shared" si="96"/>
        <v/>
      </c>
      <c r="W76" s="107" t="str">
        <f t="shared" si="96"/>
        <v/>
      </c>
      <c r="X76" s="107" t="str">
        <f t="shared" si="96"/>
        <v/>
      </c>
      <c r="Y76" s="107" t="str">
        <f t="shared" si="96"/>
        <v/>
      </c>
      <c r="Z76" s="107" t="str">
        <f t="shared" si="96"/>
        <v/>
      </c>
      <c r="AA76" s="107" t="str">
        <f t="shared" si="96"/>
        <v/>
      </c>
      <c r="AB76" s="107" t="str">
        <f t="shared" si="96"/>
        <v/>
      </c>
      <c r="AC76" s="107" t="str">
        <f t="shared" si="96"/>
        <v/>
      </c>
      <c r="AD76" s="107" t="str">
        <f t="shared" si="96"/>
        <v/>
      </c>
      <c r="AE76" s="107" t="str">
        <f t="shared" si="96"/>
        <v/>
      </c>
      <c r="AF76" s="107" t="str">
        <f t="shared" si="96"/>
        <v/>
      </c>
      <c r="AG76" s="107" t="str">
        <f t="shared" si="96"/>
        <v/>
      </c>
      <c r="AH76" s="107" t="str">
        <f t="shared" si="96"/>
        <v/>
      </c>
      <c r="AI76" s="107" t="str">
        <f t="shared" si="96"/>
        <v/>
      </c>
    </row>
    <row r="78" spans="1:167" s="117" customFormat="1" ht="15" customHeight="1" x14ac:dyDescent="0.25">
      <c r="A78" s="120"/>
      <c r="B78" s="127" t="e">
        <f t="shared" ref="B78" si="162">LARGE(IFERROR(IF(B76+1&gt;$H$8,"",B76+1),""),1)</f>
        <v>#VALUE!</v>
      </c>
      <c r="C78" s="127" t="e">
        <f ca="1">IF(_xlfn.ISFORMULA(E82),MAX(INDEX('BASE FORMAÇÃO'!A:A,B78+1),1),E82)</f>
        <v>#NAME?</v>
      </c>
      <c r="D78" s="127">
        <f t="shared" ref="D78" ca="1" si="163">IFERROR(IF(C78=C68,D68+1,1),1)</f>
        <v>1</v>
      </c>
      <c r="E78" s="38" t="s">
        <v>9</v>
      </c>
      <c r="F78" s="73"/>
      <c r="G78" s="38" t="s">
        <v>15</v>
      </c>
      <c r="H78" s="135" t="e">
        <f>INDEX('BASE FORMAÇÃO'!B:B,B78+1)</f>
        <v>#VALUE!</v>
      </c>
      <c r="I78" s="181" t="s">
        <v>16</v>
      </c>
      <c r="J78" s="6" t="e">
        <f>INDEX('BASE FORMAÇÃO'!K:K,B78+1)</f>
        <v>#VALUE!</v>
      </c>
      <c r="K78" s="65"/>
      <c r="L78" s="182" t="s">
        <v>10</v>
      </c>
      <c r="M78" s="184" t="str">
        <f>IF(OR(ISBLANK($O$8),ISBLANK($O$7),ISBLANK($H$8),ISBLANK($O$6),ISBLANK($O$5),ISBLANK($H$5)),"",IFERROR(IF(VLOOKUP(L78,L84:M93,2,FALSE)&lt;1,ROUND(VLOOKUP(L78,L84:M93,2,FALSE),4),ROUND(VLOOKUP(L78,L84:M93,2,FALSE),2)),""))</f>
        <v/>
      </c>
      <c r="N78" s="69"/>
      <c r="O78" s="27" t="s">
        <v>17</v>
      </c>
      <c r="P78" s="113"/>
      <c r="Q78" s="113"/>
      <c r="R78" s="113"/>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t="e">
        <f t="shared" ref="B79:D79" si="164">B78</f>
        <v>#VALUE!</v>
      </c>
      <c r="C79" s="128" t="e">
        <f t="shared" ca="1" si="164"/>
        <v>#NAME?</v>
      </c>
      <c r="D79" s="127">
        <f t="shared" ca="1" si="164"/>
        <v>1</v>
      </c>
      <c r="E79" s="186">
        <f t="shared" ref="E79" ca="1" si="165">D78</f>
        <v>1</v>
      </c>
      <c r="F79" s="92"/>
      <c r="G79" s="188" t="s">
        <v>1</v>
      </c>
      <c r="H79" s="191" t="e">
        <f>INDEX('BASE FORMAÇÃO'!C:C,B78+1)</f>
        <v>#VALUE!</v>
      </c>
      <c r="I79" s="191"/>
      <c r="J79" s="192"/>
      <c r="K79" s="66"/>
      <c r="L79" s="183"/>
      <c r="M79" s="185"/>
      <c r="N79" s="70"/>
      <c r="O79" s="27" t="s">
        <v>13</v>
      </c>
      <c r="P79" s="122"/>
      <c r="Q79" s="122"/>
      <c r="R79" s="122"/>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t="e">
        <f t="shared" ref="B80:D80" si="166">B79</f>
        <v>#VALUE!</v>
      </c>
      <c r="C80" s="128" t="e">
        <f t="shared" ca="1" si="166"/>
        <v>#NAME?</v>
      </c>
      <c r="D80" s="127">
        <f t="shared" ca="1" si="166"/>
        <v>1</v>
      </c>
      <c r="E80" s="187"/>
      <c r="F80" s="93"/>
      <c r="G80" s="189"/>
      <c r="H80" s="193"/>
      <c r="I80" s="193"/>
      <c r="J80" s="194"/>
      <c r="K80" s="64"/>
      <c r="L80" s="130" t="s">
        <v>44</v>
      </c>
      <c r="M80" s="131" t="e">
        <f>INDEX('BASE FORMAÇÃO'!H:H,B82+1)</f>
        <v>#VALUE!</v>
      </c>
      <c r="N80" s="71"/>
      <c r="O80" s="27" t="s">
        <v>380</v>
      </c>
      <c r="P80" s="114"/>
      <c r="Q80" s="114"/>
      <c r="R80" s="114"/>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t="e">
        <f t="shared" ref="B81:C81" si="167">B80</f>
        <v>#VALUE!</v>
      </c>
      <c r="C81" s="128" t="e">
        <f t="shared" ca="1" si="167"/>
        <v>#NAME?</v>
      </c>
      <c r="D81" s="127">
        <f t="shared" ca="1" si="48"/>
        <v>1</v>
      </c>
      <c r="E81" s="38" t="s">
        <v>313</v>
      </c>
      <c r="F81" s="93"/>
      <c r="G81" s="190"/>
      <c r="H81" s="195"/>
      <c r="I81" s="195"/>
      <c r="J81" s="196"/>
      <c r="K81" s="64"/>
      <c r="L81" s="1" t="s">
        <v>2</v>
      </c>
      <c r="M81" s="6" t="e">
        <f>INDEX('BASE FORMAÇÃO'!D:D,B82+1)</f>
        <v>#VALUE!</v>
      </c>
      <c r="N81" s="71"/>
      <c r="O81" s="27" t="s">
        <v>381</v>
      </c>
      <c r="P81" s="115"/>
      <c r="Q81" s="115"/>
      <c r="R81" s="115"/>
      <c r="S81" s="115"/>
      <c r="T81" s="115"/>
      <c r="U81" s="118"/>
      <c r="V81" s="118"/>
      <c r="W81" s="118"/>
      <c r="X81" s="118"/>
      <c r="Y81" s="118"/>
      <c r="Z81" s="118"/>
      <c r="AA81" s="118"/>
      <c r="AB81" s="118"/>
      <c r="AC81" s="118"/>
      <c r="AD81" s="118"/>
      <c r="AE81" s="118"/>
      <c r="AF81" s="118"/>
      <c r="AG81" s="118"/>
      <c r="AH81" s="118"/>
      <c r="AI81" s="118"/>
    </row>
    <row r="82" spans="1:35" x14ac:dyDescent="0.25">
      <c r="B82" s="128" t="e">
        <f t="shared" ref="B82:C82" si="168">B80</f>
        <v>#VALUE!</v>
      </c>
      <c r="C82" s="128" t="e">
        <f t="shared" ca="1" si="168"/>
        <v>#NAME?</v>
      </c>
      <c r="D82" s="127">
        <f t="shared" ca="1" si="48"/>
        <v>1</v>
      </c>
      <c r="E82" s="197" t="e">
        <f t="shared" ref="E82" ca="1" si="169">C78</f>
        <v>#NAME?</v>
      </c>
      <c r="F82" s="93"/>
      <c r="G82" s="199" t="s">
        <v>304</v>
      </c>
      <c r="H82" s="201"/>
      <c r="I82" s="202"/>
      <c r="J82" s="202"/>
      <c r="K82" s="67"/>
      <c r="L82" s="28" t="s">
        <v>303</v>
      </c>
      <c r="M82" s="133" t="str">
        <f t="shared" ref="M82" si="170">IFERROR(INDEX(I84:I96,MATCH(MAX(J84:J96),J84:J96,0)),"")</f>
        <v/>
      </c>
      <c r="N82" s="71"/>
      <c r="O82" s="27" t="s">
        <v>18</v>
      </c>
      <c r="P82" s="106" t="str">
        <f>IF(P78="","",
IF(OR(P80="Orçamento",P79="",MAX('Tabela de Apoio'!$A:$A)&lt;=P79),
P78,
(INDEX('Tabela de Apoio'!$B:$B,MATCH('MAPA DE PREÇOS'!$O$8,'Tabela de Apoio'!$A:$A,1))/INDEX('Tabela de Apoio'!$B:$B,MATCH('MAPA DE PREÇOS'!P79,'Tabela de Apoio'!$A:$A,1)-1))*P78))</f>
        <v/>
      </c>
      <c r="Q82" s="106" t="str">
        <f>IF(Q78="","",
IF(OR(Q80="Orçamento",Q79="",MAX('Tabela de Apoio'!$A:$A)&lt;=Q79),
Q78,
(INDEX('Tabela de Apoio'!$B:$B,MATCH('MAPA DE PREÇOS'!$O$8,'Tabela de Apoio'!$A:$A,1))/INDEX('Tabela de Apoio'!$B:$B,MATCH('MAPA DE PREÇOS'!Q79,'Tabela de Apoio'!$A:$A,1)-1))*Q78))</f>
        <v/>
      </c>
      <c r="R82" s="106" t="str">
        <f>IF(R78="","",
IF(OR(R80="Orçamento",R79="",MAX('Tabela de Apoio'!$A:$A)&lt;=R79),
R78,
(INDEX('Tabela de Apoio'!$B:$B,MATCH('MAPA DE PREÇOS'!$O$8,'Tabela de Apoio'!$A:$A,1))/INDEX('Tabela de Apoio'!$B:$B,MATCH('MAPA DE PREÇOS'!R79,'Tabela de Apoio'!$A:$A,1)-1))*R78))</f>
        <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t="e">
        <f t="shared" ref="B83" si="171">B82</f>
        <v>#VALUE!</v>
      </c>
      <c r="C83" s="128" t="e">
        <f t="shared" ref="C83" ca="1" si="172">C82</f>
        <v>#NAME?</v>
      </c>
      <c r="D83" s="127">
        <f t="shared" ca="1" si="48"/>
        <v>1</v>
      </c>
      <c r="E83" s="198"/>
      <c r="F83" s="93"/>
      <c r="G83" s="200"/>
      <c r="H83"/>
      <c r="I83"/>
      <c r="J83"/>
      <c r="N83" s="71"/>
      <c r="O83" s="27" t="s">
        <v>375</v>
      </c>
      <c r="P83" s="107" t="str">
        <f>IF(IFERROR(VLOOKUP(P80,'Tabela de Apoio'!$D:$E,2,FALSE),1)=1,"",P84)</f>
        <v/>
      </c>
      <c r="Q83" s="107" t="str">
        <f>IF(IFERROR(VLOOKUP(Q80,'Tabela de Apoio'!$D:$E,2,FALSE),1)=1,"",Q84)</f>
        <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t="e">
        <f t="shared" ref="B84:C84" si="173">B83</f>
        <v>#VALUE!</v>
      </c>
      <c r="C84" s="128" t="e">
        <f t="shared" ca="1" si="173"/>
        <v>#NAME?</v>
      </c>
      <c r="D84" s="127">
        <f t="shared" ca="1" si="48"/>
        <v>1</v>
      </c>
      <c r="E84" s="198"/>
      <c r="F84" s="93"/>
      <c r="G84" s="200"/>
      <c r="H84" s="134">
        <f t="shared" ref="H84" si="174">COUNT($P84:$XX84)</f>
        <v>0</v>
      </c>
      <c r="I84" s="132" t="e">
        <f t="shared" ref="I84" si="175">_xlfn.STDEV.P($P83:$XX84)/AVERAGE($P83:$XX84)</f>
        <v>#DIV/0!</v>
      </c>
      <c r="J84" s="7">
        <f>ROW()</f>
        <v>84</v>
      </c>
      <c r="K84" s="67"/>
      <c r="L84" s="29" t="s">
        <v>10</v>
      </c>
      <c r="M84" s="30" t="str">
        <f t="shared" ref="M84" si="176">IFERROR(
IF(COUNTA(P78:AI78)=COUNTIF(P80:XX80,"Orçamento"),MIN(M89,M86),
IF(M87&lt;&gt;"",M87,
IF(M88&lt;&gt;"",M88,
M86
))),"")</f>
        <v/>
      </c>
      <c r="N84" s="71"/>
      <c r="O84" s="27" t="s">
        <v>376</v>
      </c>
      <c r="P84" s="106" t="str">
        <f t="shared" ref="P84:AI84" si="177">IFERROR(IF(P82="",
            "",
            IF(COUNT($P82:$XX82)&lt;=4,
               P82,
               IF(OR(P82&gt;(QUARTILE($P82:$XX82,3)+(QUARTILE($P82:$XX82,3)-QUARTILE($P82:$XX82,1))),
                     P82&lt;(QUARTILE($P82:$XX82,1)-(QUARTILE($P82:$XX82,3)-QUARTILE($P82:$XX82,1)))
                  ),
               "DESCARTADO",P82)
             )
  ),P82)</f>
        <v/>
      </c>
      <c r="Q84" s="106" t="str">
        <f t="shared" si="177"/>
        <v/>
      </c>
      <c r="R84" s="106" t="str">
        <f t="shared" si="177"/>
        <v/>
      </c>
      <c r="S84" s="106" t="str">
        <f t="shared" si="177"/>
        <v/>
      </c>
      <c r="T84" s="106" t="str">
        <f t="shared" si="177"/>
        <v/>
      </c>
      <c r="U84" s="106" t="str">
        <f t="shared" si="177"/>
        <v/>
      </c>
      <c r="V84" s="106" t="str">
        <f t="shared" si="177"/>
        <v/>
      </c>
      <c r="W84" s="106" t="str">
        <f t="shared" si="177"/>
        <v/>
      </c>
      <c r="X84" s="106" t="str">
        <f t="shared" si="177"/>
        <v/>
      </c>
      <c r="Y84" s="106" t="str">
        <f t="shared" si="177"/>
        <v/>
      </c>
      <c r="Z84" s="106" t="str">
        <f t="shared" si="177"/>
        <v/>
      </c>
      <c r="AA84" s="106" t="str">
        <f t="shared" si="177"/>
        <v/>
      </c>
      <c r="AB84" s="106" t="str">
        <f t="shared" si="177"/>
        <v/>
      </c>
      <c r="AC84" s="106" t="str">
        <f t="shared" si="177"/>
        <v/>
      </c>
      <c r="AD84" s="106" t="str">
        <f t="shared" si="177"/>
        <v/>
      </c>
      <c r="AE84" s="106" t="str">
        <f t="shared" si="177"/>
        <v/>
      </c>
      <c r="AF84" s="106" t="str">
        <f t="shared" si="177"/>
        <v/>
      </c>
      <c r="AG84" s="106" t="str">
        <f t="shared" si="177"/>
        <v/>
      </c>
      <c r="AH84" s="106" t="str">
        <f t="shared" si="177"/>
        <v/>
      </c>
      <c r="AI84" s="106" t="str">
        <f t="shared" si="177"/>
        <v/>
      </c>
    </row>
    <row r="85" spans="1:35" hidden="1" x14ac:dyDescent="0.25">
      <c r="B85" s="128" t="e">
        <f t="shared" ref="B85" si="178">B84</f>
        <v>#VALUE!</v>
      </c>
      <c r="C85" s="128" t="e">
        <f t="shared" ref="C85" ca="1" si="179">C84</f>
        <v>#NAME?</v>
      </c>
      <c r="D85" s="127">
        <f t="shared" ca="1" si="48"/>
        <v>1</v>
      </c>
      <c r="E85" s="198"/>
      <c r="F85" s="93"/>
      <c r="G85" s="200"/>
      <c r="H85"/>
      <c r="I85"/>
      <c r="J85"/>
      <c r="K85" s="66"/>
      <c r="L85" s="29" t="s">
        <v>360</v>
      </c>
      <c r="M85" s="30" t="e">
        <f t="shared" ref="M85" si="180">AVERAGE($P84:$XX84)</f>
        <v>#DIV/0!</v>
      </c>
      <c r="N85" s="71"/>
      <c r="O85" s="27" t="str">
        <f t="shared" ref="O85" si="181">"1 POND"</f>
        <v>1 POND</v>
      </c>
      <c r="P85" s="107" t="str">
        <f>IF(IFERROR(VLOOKUP(P80,'Tabela de Apoio'!$D:$E,2,FALSE),1)=1,"",P86)</f>
        <v/>
      </c>
      <c r="Q85" s="107" t="str">
        <f>IF(IFERROR(VLOOKUP(Q80,'Tabela de Apoio'!$D:$E,2,FALSE),1)=1,"",Q86)</f>
        <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t="e">
        <f t="shared" si="47"/>
        <v>#VALUE!</v>
      </c>
      <c r="C86" s="128" t="e">
        <f t="shared" ca="1" si="48"/>
        <v>#NAME?</v>
      </c>
      <c r="D86" s="127">
        <f t="shared" ca="1" si="48"/>
        <v>1</v>
      </c>
      <c r="E86" s="198"/>
      <c r="F86" s="93"/>
      <c r="G86" s="200"/>
      <c r="H86" s="134">
        <f t="shared" ref="H86" si="182">COUNT($P86:$XX86)</f>
        <v>0</v>
      </c>
      <c r="I86" s="132" t="e">
        <f t="shared" ref="I86" si="183">_xlfn.STDEV.P($P85:$XX86)/AVERAGE($P85:$XX86)</f>
        <v>#DIV/0!</v>
      </c>
      <c r="J86" s="7">
        <f t="shared" ref="J86" si="184">IF(AND(H86&gt;2,
OR(L78="MÉDIA SANEADA",L78="MEDIANA SANEADA",
AND(L78="PREÇO ESTIMADO",NOT(AND(P80="Orçamento",COUNTA(P78:XX78)=COUNTIF(P80:XX80,"Orçamento")))))),
ROW(),0)</f>
        <v>0</v>
      </c>
      <c r="K86" s="66"/>
      <c r="L86" s="29" t="s">
        <v>361</v>
      </c>
      <c r="M86" s="30" t="e">
        <f t="shared" ref="M86" si="185">MEDIAN($P84:$XX84)</f>
        <v>#NUM!</v>
      </c>
      <c r="N86" s="71"/>
      <c r="O86" s="27" t="str">
        <f t="shared" ref="O86" si="186">"1 RODADA"</f>
        <v>1 RODADA</v>
      </c>
      <c r="P86" s="107" t="str">
        <f t="shared" ref="P86:AI86" si="187">IF(P84="","",IF((_xlfn.STDEV.P($P83:$XX84)/AVERAGE($P83:$XX84))&lt;=25%,P84,IF(OR(P84&gt;(AVERAGE($P83:$XX84)+_xlfn.STDEV.P($P83:$XX84)),P84&lt;(AVERAGE($P83:$XX84)-_xlfn.STDEV.P($P83:$XX84))),"DESCARTADO",P84)))</f>
        <v/>
      </c>
      <c r="Q86" s="107" t="str">
        <f t="shared" si="187"/>
        <v/>
      </c>
      <c r="R86" s="107" t="str">
        <f t="shared" si="187"/>
        <v/>
      </c>
      <c r="S86" s="107" t="str">
        <f t="shared" si="187"/>
        <v/>
      </c>
      <c r="T86" s="107" t="str">
        <f t="shared" si="187"/>
        <v/>
      </c>
      <c r="U86" s="107" t="str">
        <f t="shared" si="187"/>
        <v/>
      </c>
      <c r="V86" s="107" t="str">
        <f t="shared" si="187"/>
        <v/>
      </c>
      <c r="W86" s="107" t="str">
        <f t="shared" si="187"/>
        <v/>
      </c>
      <c r="X86" s="107" t="str">
        <f t="shared" si="187"/>
        <v/>
      </c>
      <c r="Y86" s="107" t="str">
        <f t="shared" si="187"/>
        <v/>
      </c>
      <c r="Z86" s="107" t="str">
        <f t="shared" si="187"/>
        <v/>
      </c>
      <c r="AA86" s="107" t="str">
        <f t="shared" si="187"/>
        <v/>
      </c>
      <c r="AB86" s="107" t="str">
        <f t="shared" si="187"/>
        <v/>
      </c>
      <c r="AC86" s="107" t="str">
        <f t="shared" si="187"/>
        <v/>
      </c>
      <c r="AD86" s="107" t="str">
        <f t="shared" si="187"/>
        <v/>
      </c>
      <c r="AE86" s="107" t="str">
        <f t="shared" si="187"/>
        <v/>
      </c>
      <c r="AF86" s="107" t="str">
        <f t="shared" si="187"/>
        <v/>
      </c>
      <c r="AG86" s="107" t="str">
        <f t="shared" si="187"/>
        <v/>
      </c>
      <c r="AH86" s="107" t="str">
        <f t="shared" si="187"/>
        <v/>
      </c>
      <c r="AI86" s="107" t="str">
        <f t="shared" si="187"/>
        <v/>
      </c>
    </row>
    <row r="87" spans="1:35" hidden="1" x14ac:dyDescent="0.25">
      <c r="B87" s="128" t="e">
        <f t="shared" si="47"/>
        <v>#VALUE!</v>
      </c>
      <c r="C87" s="128" t="e">
        <f t="shared" ca="1" si="48"/>
        <v>#NAME?</v>
      </c>
      <c r="D87" s="127">
        <f t="shared" ca="1" si="48"/>
        <v>1</v>
      </c>
      <c r="E87" s="198"/>
      <c r="F87" s="93"/>
      <c r="G87" s="200"/>
      <c r="H87"/>
      <c r="I87"/>
      <c r="J87"/>
      <c r="L87" s="29" t="s">
        <v>38</v>
      </c>
      <c r="M87" s="30" t="str">
        <f t="shared" ref="M87" si="188">IFERROR(
IF(AND(H86&gt;2,I86&lt;=25%),AVERAGE(P85:XX86),
IF(AND(H88&gt;2,I88&lt;=25%),AVERAGE(P87:XX88),
IF(AND(H90&gt;2,I90&lt;=25%),AVERAGE(P89:XX90),
IF(AND(H92&gt;2,I92&lt;=25%),AVERAGE(P91:XX92),
IF(AND(H94&gt;2,I94&lt;=25%),AVERAGE(P93:XX94),
IF(AND(H96&gt;2,I96&lt;=25%),AVERAGE(P95:XX96),
IF(I84&lt;=25%,AVERAGE(P83:XX84),""))))))),"")</f>
        <v/>
      </c>
      <c r="N87" s="71"/>
      <c r="O87" s="27" t="str">
        <f t="shared" ref="O87" si="189">"2 POND"</f>
        <v>2 POND</v>
      </c>
      <c r="P87" s="107" t="str">
        <f>IF(IFERROR(VLOOKUP(P80,'Tabela de Apoio'!$D:$E,2,FALSE),1)=1,"",P88)</f>
        <v/>
      </c>
      <c r="Q87" s="107" t="str">
        <f>IF(IFERROR(VLOOKUP(Q80,'Tabela de Apoio'!$D:$E,2,FALSE),1)=1,"",Q88)</f>
        <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t="e">
        <f t="shared" si="47"/>
        <v>#VALUE!</v>
      </c>
      <c r="C88" s="128" t="e">
        <f t="shared" ca="1" si="48"/>
        <v>#NAME?</v>
      </c>
      <c r="D88" s="127">
        <f t="shared" ca="1" si="48"/>
        <v>1</v>
      </c>
      <c r="E88" s="198"/>
      <c r="F88" s="93"/>
      <c r="G88" s="200"/>
      <c r="H88" s="134">
        <f t="shared" ref="H88" si="190">COUNT($P88:$XX88)</f>
        <v>0</v>
      </c>
      <c r="I88" s="132" t="e">
        <f t="shared" ref="I88" si="191">_xlfn.STDEV.P($P87:$XX88)/AVERAGE($P87:$XX88)</f>
        <v>#DIV/0!</v>
      </c>
      <c r="J88" s="7">
        <f t="shared" ref="J88" si="192">IF(AND(H88&gt;2,
OR(L78="MÉDIA SANEADA",L78="MEDIANA SANEADA",
AND(L78="PREÇO ESTIMADO",NOT(AND(P80="Orçamento",COUNTA(P78:XX78)=COUNTIF(P80:XX80,"Orçamento")))))),
ROW(),0)</f>
        <v>0</v>
      </c>
      <c r="K88" s="66"/>
      <c r="L88" s="29" t="s">
        <v>362</v>
      </c>
      <c r="M88" s="30" t="e">
        <f t="shared" ref="M88" si="193" xml:space="preserve">
IF(H86&gt;2,MEDIAN(P85:XX86),
IF(H88&gt;2,MEDIAN(P87:XX88),
IF(H90&gt;2,MEDIAN(P89:XX90),
IF(H92&gt;2,MEDIAN(P91:XX92),
IF(H94&gt;2,MEDIAN(P93:XX94),
IF(H96&gt;2,MEDIAN(P95:XX96),
MEDIAN(P83:XX84)))))))</f>
        <v>#NUM!</v>
      </c>
      <c r="N88" s="71"/>
      <c r="O88" s="27" t="str">
        <f t="shared" ref="O88" si="194">"2 RODADA"</f>
        <v>2 RODADA</v>
      </c>
      <c r="P88" s="107" t="str">
        <f t="shared" ref="P88:AI88" si="195">IF(P86="","",IF((_xlfn.STDEV.P($P85:$XX86)/AVERAGE($P85:$XX86))&lt;=25%,P86,IF(OR(P86&gt;(AVERAGE($P85:$XX86)+_xlfn.STDEV.P($P85:$XX86)),P86&lt;(AVERAGE($P85:$XX86)-_xlfn.STDEV.P($P85:$XX86))),"DESCARTADO",P86)))</f>
        <v/>
      </c>
      <c r="Q88" s="107" t="str">
        <f t="shared" si="195"/>
        <v/>
      </c>
      <c r="R88" s="107" t="str">
        <f t="shared" si="195"/>
        <v/>
      </c>
      <c r="S88" s="107" t="str">
        <f t="shared" si="195"/>
        <v/>
      </c>
      <c r="T88" s="107" t="str">
        <f t="shared" si="195"/>
        <v/>
      </c>
      <c r="U88" s="107" t="str">
        <f t="shared" si="195"/>
        <v/>
      </c>
      <c r="V88" s="107" t="str">
        <f t="shared" si="195"/>
        <v/>
      </c>
      <c r="W88" s="107" t="str">
        <f t="shared" si="195"/>
        <v/>
      </c>
      <c r="X88" s="107" t="str">
        <f t="shared" si="195"/>
        <v/>
      </c>
      <c r="Y88" s="107" t="str">
        <f t="shared" si="195"/>
        <v/>
      </c>
      <c r="Z88" s="107" t="str">
        <f t="shared" si="195"/>
        <v/>
      </c>
      <c r="AA88" s="107" t="str">
        <f t="shared" si="195"/>
        <v/>
      </c>
      <c r="AB88" s="107" t="str">
        <f t="shared" si="195"/>
        <v/>
      </c>
      <c r="AC88" s="107" t="str">
        <f t="shared" si="195"/>
        <v/>
      </c>
      <c r="AD88" s="107" t="str">
        <f t="shared" si="195"/>
        <v/>
      </c>
      <c r="AE88" s="107" t="str">
        <f t="shared" si="195"/>
        <v/>
      </c>
      <c r="AF88" s="107" t="str">
        <f t="shared" si="195"/>
        <v/>
      </c>
      <c r="AG88" s="107" t="str">
        <f t="shared" si="195"/>
        <v/>
      </c>
      <c r="AH88" s="107" t="str">
        <f t="shared" si="195"/>
        <v/>
      </c>
      <c r="AI88" s="107" t="str">
        <f t="shared" si="195"/>
        <v/>
      </c>
    </row>
    <row r="89" spans="1:35" hidden="1" x14ac:dyDescent="0.25">
      <c r="B89" s="128" t="e">
        <f t="shared" si="47"/>
        <v>#VALUE!</v>
      </c>
      <c r="C89" s="128" t="e">
        <f t="shared" ca="1" si="48"/>
        <v>#NAME?</v>
      </c>
      <c r="D89" s="127">
        <f t="shared" ca="1" si="48"/>
        <v>1</v>
      </c>
      <c r="E89" s="198"/>
      <c r="F89" s="93"/>
      <c r="G89" s="200"/>
      <c r="H89"/>
      <c r="I89"/>
      <c r="J89"/>
      <c r="K89" s="66"/>
      <c r="L89" s="29" t="s">
        <v>359</v>
      </c>
      <c r="M89" s="30" t="e">
        <f t="shared" ref="M89" si="196">HARMEAN($P83:$XX84)</f>
        <v>#N/A</v>
      </c>
      <c r="N89" s="71"/>
      <c r="O89" s="27" t="str">
        <f t="shared" ref="O89" si="197">"3 POND"</f>
        <v>3 POND</v>
      </c>
      <c r="P89" s="107" t="str">
        <f>IF(IFERROR(VLOOKUP(P80,'Tabela de Apoio'!$D:$E,2,FALSE),1)=1,"",P90)</f>
        <v/>
      </c>
      <c r="Q89" s="107" t="str">
        <f>IF(IFERROR(VLOOKUP(Q80,'Tabela de Apoio'!$D:$E,2,FALSE),1)=1,"",Q90)</f>
        <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t="e">
        <f t="shared" si="47"/>
        <v>#VALUE!</v>
      </c>
      <c r="C90" s="128" t="e">
        <f t="shared" ca="1" si="48"/>
        <v>#NAME?</v>
      </c>
      <c r="D90" s="127">
        <f t="shared" ca="1" si="48"/>
        <v>1</v>
      </c>
      <c r="E90" s="198"/>
      <c r="F90" s="93"/>
      <c r="G90" s="200"/>
      <c r="H90" s="134">
        <f t="shared" ref="H90" si="198">COUNT($P90:$XX90)</f>
        <v>0</v>
      </c>
      <c r="I90" s="132" t="e">
        <f t="shared" ref="I90" si="199">_xlfn.STDEV.P($P89:$XX90)/AVERAGE($P89:$XX90)</f>
        <v>#DIV/0!</v>
      </c>
      <c r="J90" s="7">
        <f t="shared" ref="J90" si="200">IF(AND(H90&gt;2,
OR(L78="MÉDIA SANEADA",L78="MEDIANA SANEADA",
AND(L78="PREÇO ESTIMADO",NOT(AND(P80="Orçamento",COUNTA(P78:XX78)=COUNTIF(P80:XX80,"Orçamento")))))),
ROW(),0)</f>
        <v>0</v>
      </c>
      <c r="K90" s="66"/>
      <c r="L90" s="29" t="s">
        <v>41</v>
      </c>
      <c r="M90" s="30" t="str">
        <f t="shared" ref="M90" si="201">IFERROR(_xlfn.QUARTILE.EXC($P84:$XX84,1),"")</f>
        <v/>
      </c>
      <c r="N90" s="71"/>
      <c r="O90" s="27" t="str">
        <f t="shared" ref="O90" si="202">"3 RODADA"</f>
        <v>3 RODADA</v>
      </c>
      <c r="P90" s="107" t="str">
        <f t="shared" ref="P90:AI90" si="203">IF(P88="","",IF((_xlfn.STDEV.P($P87:$XX88)/AVERAGE($P87:$XX88))&lt;=25%,P88,IF(OR(P88&gt;(AVERAGE($P87:$XX88)+_xlfn.STDEV.P($P87:$XX88)),P88&lt;(AVERAGE($P87:$XX88)-_xlfn.STDEV.P($P87:$XX88))),"DESCARTADO",P88)))</f>
        <v/>
      </c>
      <c r="Q90" s="107" t="str">
        <f t="shared" si="203"/>
        <v/>
      </c>
      <c r="R90" s="107" t="str">
        <f t="shared" si="203"/>
        <v/>
      </c>
      <c r="S90" s="107" t="str">
        <f t="shared" si="203"/>
        <v/>
      </c>
      <c r="T90" s="107" t="str">
        <f t="shared" si="203"/>
        <v/>
      </c>
      <c r="U90" s="107" t="str">
        <f t="shared" si="203"/>
        <v/>
      </c>
      <c r="V90" s="107" t="str">
        <f t="shared" si="203"/>
        <v/>
      </c>
      <c r="W90" s="107" t="str">
        <f t="shared" si="203"/>
        <v/>
      </c>
      <c r="X90" s="107" t="str">
        <f t="shared" si="203"/>
        <v/>
      </c>
      <c r="Y90" s="107" t="str">
        <f t="shared" si="203"/>
        <v/>
      </c>
      <c r="Z90" s="107" t="str">
        <f t="shared" si="203"/>
        <v/>
      </c>
      <c r="AA90" s="107" t="str">
        <f t="shared" si="203"/>
        <v/>
      </c>
      <c r="AB90" s="107" t="str">
        <f t="shared" si="203"/>
        <v/>
      </c>
      <c r="AC90" s="107" t="str">
        <f t="shared" si="203"/>
        <v/>
      </c>
      <c r="AD90" s="107" t="str">
        <f t="shared" si="203"/>
        <v/>
      </c>
      <c r="AE90" s="107" t="str">
        <f t="shared" si="203"/>
        <v/>
      </c>
      <c r="AF90" s="107" t="str">
        <f t="shared" si="203"/>
        <v/>
      </c>
      <c r="AG90" s="107" t="str">
        <f t="shared" si="203"/>
        <v/>
      </c>
      <c r="AH90" s="107" t="str">
        <f t="shared" si="203"/>
        <v/>
      </c>
      <c r="AI90" s="107" t="str">
        <f t="shared" si="203"/>
        <v/>
      </c>
    </row>
    <row r="91" spans="1:35" hidden="1" x14ac:dyDescent="0.25">
      <c r="B91" s="128" t="e">
        <f t="shared" si="47"/>
        <v>#VALUE!</v>
      </c>
      <c r="C91" s="128" t="e">
        <f t="shared" ca="1" si="48"/>
        <v>#NAME?</v>
      </c>
      <c r="D91" s="127">
        <f t="shared" ca="1" si="48"/>
        <v>1</v>
      </c>
      <c r="E91" s="198"/>
      <c r="F91" s="93"/>
      <c r="G91" s="200"/>
      <c r="H91"/>
      <c r="I91"/>
      <c r="J91"/>
      <c r="K91" s="66"/>
      <c r="L91" s="29" t="s">
        <v>39</v>
      </c>
      <c r="M91" s="30" t="str">
        <f t="shared" ref="M91" si="204">IFERROR(_xlfn.QUARTILE.EXC($P84:$XX84,3),"")</f>
        <v/>
      </c>
      <c r="N91" s="71"/>
      <c r="O91" s="27" t="str">
        <f t="shared" ref="O91" si="205">"4 POND"</f>
        <v>4 POND</v>
      </c>
      <c r="P91" s="107" t="str">
        <f>IF(IFERROR(VLOOKUP(P80,'Tabela de Apoio'!$D:$E,2,FALSE),1)=1,"",P92)</f>
        <v/>
      </c>
      <c r="Q91" s="107" t="str">
        <f>IF(IFERROR(VLOOKUP(Q80,'Tabela de Apoio'!$D:$E,2,FALSE),1)=1,"",Q92)</f>
        <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t="e">
        <f t="shared" si="47"/>
        <v>#VALUE!</v>
      </c>
      <c r="C92" s="128" t="e">
        <f t="shared" ca="1" si="48"/>
        <v>#NAME?</v>
      </c>
      <c r="D92" s="127">
        <f t="shared" ca="1" si="48"/>
        <v>1</v>
      </c>
      <c r="E92" s="198"/>
      <c r="F92" s="93"/>
      <c r="G92" s="200"/>
      <c r="H92" s="134">
        <f t="shared" ref="H92" si="206">COUNT($P92:$XX92)</f>
        <v>0</v>
      </c>
      <c r="I92" s="132" t="e">
        <f t="shared" ref="I92" si="207">_xlfn.STDEV.P($P91:$XX92)/AVERAGE($P91:$XX92)</f>
        <v>#DIV/0!</v>
      </c>
      <c r="J92" s="7">
        <f t="shared" ref="J92" si="208">IF(AND(H92&gt;2,
OR(L78="MÉDIA SANEADA",L78="MEDIANA SANEADA",
AND(L78="PREÇO ESTIMADO",NOT(AND(P80="Orçamento",COUNTA(P78:XX78)=COUNTIF(P80:XX80,"Orçamento")))))),
ROW(),0)</f>
        <v>0</v>
      </c>
      <c r="K92" s="66"/>
      <c r="L92" s="29" t="s">
        <v>42</v>
      </c>
      <c r="M92" s="30">
        <f t="shared" ref="M92" si="209">MIN($P84:$XX84)</f>
        <v>0</v>
      </c>
      <c r="N92" s="71"/>
      <c r="O92" s="27" t="str">
        <f t="shared" ref="O92" si="210">"4 RODADA"</f>
        <v>4 RODADA</v>
      </c>
      <c r="P92" s="107" t="str">
        <f t="shared" ref="P92:AI92" si="211">IF(P90="","",IF((_xlfn.STDEV.P($P89:$XX90)/AVERAGE($P89:$XX90))&lt;=25%,P90,IF(OR(P90&gt;(AVERAGE($P89:$XX90)+_xlfn.STDEV.P($P89:$XX90)),P90&lt;(AVERAGE($P89:$XX90)-_xlfn.STDEV.P($P89:$XX90))),"DESCARTADO",P90)))</f>
        <v/>
      </c>
      <c r="Q92" s="107" t="str">
        <f t="shared" si="211"/>
        <v/>
      </c>
      <c r="R92" s="107" t="str">
        <f t="shared" si="211"/>
        <v/>
      </c>
      <c r="S92" s="107" t="str">
        <f t="shared" si="211"/>
        <v/>
      </c>
      <c r="T92" s="107" t="str">
        <f t="shared" si="211"/>
        <v/>
      </c>
      <c r="U92" s="107" t="str">
        <f t="shared" si="211"/>
        <v/>
      </c>
      <c r="V92" s="107" t="str">
        <f t="shared" si="211"/>
        <v/>
      </c>
      <c r="W92" s="107" t="str">
        <f t="shared" si="211"/>
        <v/>
      </c>
      <c r="X92" s="107" t="str">
        <f t="shared" si="211"/>
        <v/>
      </c>
      <c r="Y92" s="107" t="str">
        <f t="shared" si="211"/>
        <v/>
      </c>
      <c r="Z92" s="107" t="str">
        <f t="shared" si="211"/>
        <v/>
      </c>
      <c r="AA92" s="107" t="str">
        <f t="shared" si="211"/>
        <v/>
      </c>
      <c r="AB92" s="107" t="str">
        <f t="shared" si="211"/>
        <v/>
      </c>
      <c r="AC92" s="107" t="str">
        <f t="shared" si="211"/>
        <v/>
      </c>
      <c r="AD92" s="107" t="str">
        <f t="shared" si="211"/>
        <v/>
      </c>
      <c r="AE92" s="107" t="str">
        <f t="shared" si="211"/>
        <v/>
      </c>
      <c r="AF92" s="107" t="str">
        <f t="shared" si="211"/>
        <v/>
      </c>
      <c r="AG92" s="107" t="str">
        <f t="shared" si="211"/>
        <v/>
      </c>
      <c r="AH92" s="107" t="str">
        <f t="shared" si="211"/>
        <v/>
      </c>
      <c r="AI92" s="107" t="str">
        <f t="shared" si="211"/>
        <v/>
      </c>
    </row>
    <row r="93" spans="1:35" hidden="1" x14ac:dyDescent="0.25">
      <c r="B93" s="128" t="e">
        <f t="shared" si="47"/>
        <v>#VALUE!</v>
      </c>
      <c r="C93" s="128" t="e">
        <f t="shared" ca="1" si="48"/>
        <v>#NAME?</v>
      </c>
      <c r="D93" s="127">
        <f t="shared" ca="1" si="48"/>
        <v>1</v>
      </c>
      <c r="E93" s="198"/>
      <c r="F93" s="93"/>
      <c r="G93" s="200"/>
      <c r="H93"/>
      <c r="I93"/>
      <c r="J93"/>
      <c r="K93" s="66"/>
      <c r="L93" s="29" t="s">
        <v>40</v>
      </c>
      <c r="M93" s="30">
        <f t="shared" ref="M93" si="212">MAX($P84:$XX84)</f>
        <v>0</v>
      </c>
      <c r="N93" s="71"/>
      <c r="O93" s="27" t="str">
        <f t="shared" ref="O93" si="213">"5 POND"</f>
        <v>5 POND</v>
      </c>
      <c r="P93" s="107" t="str">
        <f>IF(IFERROR(VLOOKUP(P80,'Tabela de Apoio'!$D:$E,2,FALSE),1)=1,"",P94)</f>
        <v/>
      </c>
      <c r="Q93" s="107" t="str">
        <f>IF(IFERROR(VLOOKUP(Q80,'Tabela de Apoio'!$D:$E,2,FALSE),1)=1,"",Q94)</f>
        <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t="e">
        <f t="shared" si="47"/>
        <v>#VALUE!</v>
      </c>
      <c r="C94" s="128" t="e">
        <f t="shared" ca="1" si="48"/>
        <v>#NAME?</v>
      </c>
      <c r="D94" s="127">
        <f t="shared" ca="1" si="48"/>
        <v>1</v>
      </c>
      <c r="E94" s="198"/>
      <c r="F94" s="93"/>
      <c r="G94" s="200"/>
      <c r="H94" s="134">
        <f t="shared" ref="H94" si="214">COUNT($P94:$XX94)</f>
        <v>0</v>
      </c>
      <c r="I94" s="132" t="e">
        <f t="shared" ref="I94" si="215">_xlfn.STDEV.P($P93:$XX94)/AVERAGE($P93:$XX94)</f>
        <v>#DIV/0!</v>
      </c>
      <c r="J94" s="7">
        <f t="shared" ref="J94" si="216">IF(AND(H94&gt;2,
OR(L78="MÉDIA SANEADA",L78="MEDIANA SANEADA",
AND(L78="PREÇO ESTIMADO",NOT(AND(P80="Orçamento",COUNTA(P78:XX78)=COUNTIF(P80:XX80,"Orçamento")))))),
ROW(),0)</f>
        <v>0</v>
      </c>
      <c r="K94" s="66"/>
      <c r="N94" s="71"/>
      <c r="O94" s="27" t="str">
        <f t="shared" ref="O94" si="217">"5 RODADA"</f>
        <v>5 RODADA</v>
      </c>
      <c r="P94" s="107" t="str">
        <f t="shared" ref="P94:AI94" si="218">IF(P92="","",IF((_xlfn.STDEV.P($P91:$XX92)/AVERAGE($P91:$XX92))&lt;=25%,P92,IF(OR(P92&gt;(AVERAGE($P91:$XX92)+_xlfn.STDEV.P($P91:$XX92)),P92&lt;(AVERAGE($P91:$XX92)-_xlfn.STDEV.P($P91:$XX92))),"DESCARTADO",P92)))</f>
        <v/>
      </c>
      <c r="Q94" s="107" t="str">
        <f t="shared" si="218"/>
        <v/>
      </c>
      <c r="R94" s="107" t="str">
        <f t="shared" si="218"/>
        <v/>
      </c>
      <c r="S94" s="107" t="str">
        <f t="shared" si="218"/>
        <v/>
      </c>
      <c r="T94" s="107" t="str">
        <f t="shared" si="218"/>
        <v/>
      </c>
      <c r="U94" s="107" t="str">
        <f t="shared" si="218"/>
        <v/>
      </c>
      <c r="V94" s="107" t="str">
        <f t="shared" si="218"/>
        <v/>
      </c>
      <c r="W94" s="107" t="str">
        <f t="shared" si="218"/>
        <v/>
      </c>
      <c r="X94" s="107" t="str">
        <f t="shared" si="218"/>
        <v/>
      </c>
      <c r="Y94" s="107" t="str">
        <f t="shared" si="218"/>
        <v/>
      </c>
      <c r="Z94" s="107" t="str">
        <f t="shared" si="218"/>
        <v/>
      </c>
      <c r="AA94" s="107" t="str">
        <f t="shared" si="218"/>
        <v/>
      </c>
      <c r="AB94" s="107" t="str">
        <f t="shared" si="218"/>
        <v/>
      </c>
      <c r="AC94" s="107" t="str">
        <f t="shared" si="218"/>
        <v/>
      </c>
      <c r="AD94" s="107" t="str">
        <f t="shared" si="218"/>
        <v/>
      </c>
      <c r="AE94" s="107" t="str">
        <f t="shared" si="218"/>
        <v/>
      </c>
      <c r="AF94" s="107" t="str">
        <f t="shared" si="218"/>
        <v/>
      </c>
      <c r="AG94" s="107" t="str">
        <f t="shared" si="218"/>
        <v/>
      </c>
      <c r="AH94" s="107" t="str">
        <f t="shared" si="218"/>
        <v/>
      </c>
      <c r="AI94" s="107" t="str">
        <f t="shared" si="218"/>
        <v/>
      </c>
    </row>
    <row r="95" spans="1:35" hidden="1" x14ac:dyDescent="0.25">
      <c r="B95" s="128" t="e">
        <f t="shared" si="47"/>
        <v>#VALUE!</v>
      </c>
      <c r="C95" s="128" t="e">
        <f t="shared" ca="1" si="48"/>
        <v>#NAME?</v>
      </c>
      <c r="D95" s="127">
        <f t="shared" ca="1" si="48"/>
        <v>1</v>
      </c>
      <c r="E95" s="198"/>
      <c r="F95" s="93"/>
      <c r="G95" s="200"/>
      <c r="H95"/>
      <c r="I95"/>
      <c r="J95"/>
      <c r="K95" s="66"/>
      <c r="L95" s="22"/>
      <c r="M95" s="22"/>
      <c r="N95" s="71"/>
      <c r="O95" s="27" t="str">
        <f t="shared" ref="O95" si="219">"6 POND"</f>
        <v>6 POND</v>
      </c>
      <c r="P95" s="107" t="str">
        <f>IF(IFERROR(VLOOKUP(P80,'Tabela de Apoio'!$D:$E,2,FALSE),1)=1,"",P96)</f>
        <v/>
      </c>
      <c r="Q95" s="107" t="str">
        <f>IF(IFERROR(VLOOKUP(Q80,'Tabela de Apoio'!$D:$E,2,FALSE),1)=1,"",Q96)</f>
        <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t="e">
        <f t="shared" si="47"/>
        <v>#VALUE!</v>
      </c>
      <c r="C96" s="128" t="e">
        <f t="shared" ca="1" si="48"/>
        <v>#NAME?</v>
      </c>
      <c r="D96" s="127">
        <f t="shared" ca="1" si="48"/>
        <v>1</v>
      </c>
      <c r="E96" s="198"/>
      <c r="F96" s="93"/>
      <c r="G96" s="200"/>
      <c r="H96" s="134">
        <f t="shared" ref="H96" si="220">COUNT($P96:$XX96)</f>
        <v>0</v>
      </c>
      <c r="I96" s="132" t="e">
        <f t="shared" ref="I96" si="221">_xlfn.STDEV.P($P95:$XX96)/AVERAGE($P95:$XX96)</f>
        <v>#DIV/0!</v>
      </c>
      <c r="J96" s="7">
        <f t="shared" ref="J96" si="222">IF(AND(H96&gt;2,
OR(L78="MÉDIA SANEADA",L78="MEDIANA SANEADA",
AND(L78="PREÇO ESTIMADO",NOT(AND(P80="Orçamento",COUNTA(P78:XX78)=COUNTIF(P80:XX80,"Orçamento")))))),
ROW(),0)</f>
        <v>0</v>
      </c>
      <c r="N96" s="71"/>
      <c r="O96" s="27" t="str">
        <f t="shared" ref="O96" si="223">"6 RODADA"</f>
        <v>6 RODADA</v>
      </c>
      <c r="P96" s="107" t="str">
        <f t="shared" ref="P96:AI96" si="224">IFERROR(IF(P94="","",IF((_xlfn.STDEV.P($P93:$XX94)/AVERAGE($P93:$XX94))&lt;=25%,P94,IF(OR(P94&gt;(AVERAGE($P93:$XX94)+_xlfn.STDEV.P($P93:$XX94)),P94&lt;(AVERAGE($P93:$XX94)-_xlfn.STDEV.P($P93:$XX94))),"DESCARTADO",P94))),)</f>
        <v/>
      </c>
      <c r="Q96" s="107" t="str">
        <f t="shared" si="224"/>
        <v/>
      </c>
      <c r="R96" s="107" t="str">
        <f t="shared" si="224"/>
        <v/>
      </c>
      <c r="S96" s="107" t="str">
        <f t="shared" si="224"/>
        <v/>
      </c>
      <c r="T96" s="107" t="str">
        <f t="shared" si="224"/>
        <v/>
      </c>
      <c r="U96" s="107" t="str">
        <f t="shared" si="224"/>
        <v/>
      </c>
      <c r="V96" s="107" t="str">
        <f t="shared" si="224"/>
        <v/>
      </c>
      <c r="W96" s="107" t="str">
        <f t="shared" si="224"/>
        <v/>
      </c>
      <c r="X96" s="107" t="str">
        <f t="shared" si="224"/>
        <v/>
      </c>
      <c r="Y96" s="107" t="str">
        <f t="shared" si="224"/>
        <v/>
      </c>
      <c r="Z96" s="107" t="str">
        <f t="shared" si="224"/>
        <v/>
      </c>
      <c r="AA96" s="107" t="str">
        <f t="shared" si="224"/>
        <v/>
      </c>
      <c r="AB96" s="107" t="str">
        <f t="shared" si="224"/>
        <v/>
      </c>
      <c r="AC96" s="107" t="str">
        <f t="shared" si="224"/>
        <v/>
      </c>
      <c r="AD96" s="107" t="str">
        <f t="shared" si="224"/>
        <v/>
      </c>
      <c r="AE96" s="107" t="str">
        <f t="shared" si="224"/>
        <v/>
      </c>
      <c r="AF96" s="107" t="str">
        <f t="shared" si="224"/>
        <v/>
      </c>
      <c r="AG96" s="107" t="str">
        <f t="shared" si="224"/>
        <v/>
      </c>
      <c r="AH96" s="107" t="str">
        <f t="shared" si="224"/>
        <v/>
      </c>
      <c r="AI96" s="107" t="str">
        <f t="shared" si="224"/>
        <v/>
      </c>
    </row>
    <row r="97" spans="1:167" x14ac:dyDescent="0.25">
      <c r="B97" s="128" t="e">
        <f t="shared" si="47"/>
        <v>#VALUE!</v>
      </c>
      <c r="C97" s="128" t="e">
        <f t="shared" ca="1" si="48"/>
        <v>#NAME?</v>
      </c>
      <c r="D97" s="127">
        <f t="shared" ca="1" si="48"/>
        <v>1</v>
      </c>
      <c r="E97" s="198"/>
      <c r="F97" s="136"/>
      <c r="G97" s="200"/>
      <c r="H97" s="203"/>
      <c r="I97" s="203"/>
      <c r="J97" s="204"/>
      <c r="K97" s="67"/>
      <c r="L97" s="1" t="s">
        <v>43</v>
      </c>
      <c r="M97" s="143" t="str">
        <f t="shared" ref="M97" si="225">IFERROR(ROUND(M78*M80,2),"")</f>
        <v/>
      </c>
      <c r="O97" s="27" t="s">
        <v>363</v>
      </c>
      <c r="P97" s="107" t="str">
        <f t="shared" ref="P97:AI118" si="226">INDEX(P84:P96,MATCH(MAX($J84:$J96),$J84:$J96,0))</f>
        <v/>
      </c>
      <c r="Q97" s="107" t="str">
        <f t="shared" si="226"/>
        <v/>
      </c>
      <c r="R97" s="107" t="str">
        <f t="shared" si="226"/>
        <v/>
      </c>
      <c r="S97" s="107" t="str">
        <f t="shared" si="226"/>
        <v/>
      </c>
      <c r="T97" s="107" t="str">
        <f t="shared" si="226"/>
        <v/>
      </c>
      <c r="U97" s="107" t="str">
        <f t="shared" si="226"/>
        <v/>
      </c>
      <c r="V97" s="107" t="str">
        <f t="shared" si="226"/>
        <v/>
      </c>
      <c r="W97" s="107" t="str">
        <f t="shared" si="226"/>
        <v/>
      </c>
      <c r="X97" s="107" t="str">
        <f t="shared" si="226"/>
        <v/>
      </c>
      <c r="Y97" s="107" t="str">
        <f t="shared" si="226"/>
        <v/>
      </c>
      <c r="Z97" s="107" t="str">
        <f t="shared" si="226"/>
        <v/>
      </c>
      <c r="AA97" s="107" t="str">
        <f t="shared" si="226"/>
        <v/>
      </c>
      <c r="AB97" s="107" t="str">
        <f t="shared" si="226"/>
        <v/>
      </c>
      <c r="AC97" s="107" t="str">
        <f t="shared" si="226"/>
        <v/>
      </c>
      <c r="AD97" s="107" t="str">
        <f t="shared" si="226"/>
        <v/>
      </c>
      <c r="AE97" s="107" t="str">
        <f t="shared" si="226"/>
        <v/>
      </c>
      <c r="AF97" s="107" t="str">
        <f t="shared" si="226"/>
        <v/>
      </c>
      <c r="AG97" s="107" t="str">
        <f t="shared" si="226"/>
        <v/>
      </c>
      <c r="AH97" s="107" t="str">
        <f t="shared" si="226"/>
        <v/>
      </c>
      <c r="AI97" s="107" t="str">
        <f t="shared" si="226"/>
        <v/>
      </c>
    </row>
    <row r="99" spans="1:167" s="117" customFormat="1" ht="15" customHeight="1" x14ac:dyDescent="0.25">
      <c r="A99" s="120"/>
      <c r="B99" s="127" t="e">
        <f t="shared" ref="B99" si="227">LARGE(IFERROR(IF(B97+1&gt;$H$8,"",B97+1),""),1)</f>
        <v>#VALUE!</v>
      </c>
      <c r="C99" s="127" t="e">
        <f ca="1">IF(_xlfn.ISFORMULA(E103),MAX(INDEX('BASE FORMAÇÃO'!A:A,B99+1),1),E103)</f>
        <v>#NAME?</v>
      </c>
      <c r="D99" s="127">
        <f t="shared" ref="D99" ca="1" si="228">IFERROR(IF(C99=C89,D89+1,1),1)</f>
        <v>1</v>
      </c>
      <c r="E99" s="38" t="s">
        <v>9</v>
      </c>
      <c r="F99" s="73"/>
      <c r="G99" s="38" t="s">
        <v>15</v>
      </c>
      <c r="H99" s="135" t="e">
        <f>INDEX('BASE FORMAÇÃO'!B:B,B99+1)</f>
        <v>#VALUE!</v>
      </c>
      <c r="I99" s="181" t="s">
        <v>16</v>
      </c>
      <c r="J99" s="6" t="e">
        <f>INDEX('BASE FORMAÇÃO'!K:K,B99+1)</f>
        <v>#VALUE!</v>
      </c>
      <c r="K99" s="65"/>
      <c r="L99" s="182" t="s">
        <v>10</v>
      </c>
      <c r="M99" s="184" t="str">
        <f>IF(OR(ISBLANK($O$8),ISBLANK($O$7),ISBLANK($H$8),ISBLANK($O$6),ISBLANK($O$5),ISBLANK($H$5)),"",IFERROR(IF(VLOOKUP(L99,L105:M114,2,FALSE)&lt;1,ROUND(VLOOKUP(L99,L105:M114,2,FALSE),4),ROUND(VLOOKUP(L99,L105:M114,2,FALSE),2)),""))</f>
        <v/>
      </c>
      <c r="N99" s="69"/>
      <c r="O99" s="27" t="s">
        <v>17</v>
      </c>
      <c r="P99" s="113"/>
      <c r="Q99" s="113"/>
      <c r="R99" s="113"/>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t="e">
        <f t="shared" ref="B100:D100" si="229">B99</f>
        <v>#VALUE!</v>
      </c>
      <c r="C100" s="128" t="e">
        <f t="shared" ca="1" si="229"/>
        <v>#NAME?</v>
      </c>
      <c r="D100" s="127">
        <f t="shared" ca="1" si="229"/>
        <v>1</v>
      </c>
      <c r="E100" s="186">
        <f t="shared" ref="E100" ca="1" si="230">D99</f>
        <v>1</v>
      </c>
      <c r="F100" s="92"/>
      <c r="G100" s="188" t="s">
        <v>1</v>
      </c>
      <c r="H100" s="191" t="e">
        <f>INDEX('BASE FORMAÇÃO'!C:C,B99+1)</f>
        <v>#VALUE!</v>
      </c>
      <c r="I100" s="191"/>
      <c r="J100" s="192"/>
      <c r="K100" s="66"/>
      <c r="L100" s="183"/>
      <c r="M100" s="185"/>
      <c r="N100" s="70"/>
      <c r="O100" s="27" t="s">
        <v>13</v>
      </c>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t="e">
        <f t="shared" ref="B101:D101" si="231">B100</f>
        <v>#VALUE!</v>
      </c>
      <c r="C101" s="128" t="e">
        <f t="shared" ca="1" si="231"/>
        <v>#NAME?</v>
      </c>
      <c r="D101" s="127">
        <f t="shared" ca="1" si="231"/>
        <v>1</v>
      </c>
      <c r="E101" s="187"/>
      <c r="F101" s="93"/>
      <c r="G101" s="189"/>
      <c r="H101" s="193"/>
      <c r="I101" s="193"/>
      <c r="J101" s="194"/>
      <c r="K101" s="64"/>
      <c r="L101" s="130" t="s">
        <v>44</v>
      </c>
      <c r="M101" s="131" t="e">
        <f>INDEX('BASE FORMAÇÃO'!H:H,B103+1)</f>
        <v>#VALUE!</v>
      </c>
      <c r="N101" s="71"/>
      <c r="O101" s="27" t="s">
        <v>380</v>
      </c>
      <c r="P101" s="114"/>
      <c r="Q101" s="114"/>
      <c r="R101" s="114"/>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t="e">
        <f t="shared" ref="B102:C102" si="232">B101</f>
        <v>#VALUE!</v>
      </c>
      <c r="C102" s="128" t="e">
        <f t="shared" ca="1" si="232"/>
        <v>#NAME?</v>
      </c>
      <c r="D102" s="127">
        <f t="shared" ca="1" si="48"/>
        <v>1</v>
      </c>
      <c r="E102" s="38" t="s">
        <v>313</v>
      </c>
      <c r="F102" s="93"/>
      <c r="G102" s="190"/>
      <c r="H102" s="195"/>
      <c r="I102" s="195"/>
      <c r="J102" s="196"/>
      <c r="K102" s="64"/>
      <c r="L102" s="1" t="s">
        <v>2</v>
      </c>
      <c r="M102" s="6" t="e">
        <f>INDEX('BASE FORMAÇÃO'!D:D,B103+1)</f>
        <v>#VALUE!</v>
      </c>
      <c r="N102" s="71"/>
      <c r="O102" s="27" t="s">
        <v>381</v>
      </c>
      <c r="P102" s="115"/>
      <c r="Q102" s="115"/>
      <c r="R102" s="115"/>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t="e">
        <f t="shared" ref="B103:C103" si="233">B101</f>
        <v>#VALUE!</v>
      </c>
      <c r="C103" s="128" t="e">
        <f t="shared" ca="1" si="233"/>
        <v>#NAME?</v>
      </c>
      <c r="D103" s="127">
        <f t="shared" ca="1" si="48"/>
        <v>1</v>
      </c>
      <c r="E103" s="197" t="e">
        <f t="shared" ref="E103" ca="1" si="234">C99</f>
        <v>#NAME?</v>
      </c>
      <c r="F103" s="93"/>
      <c r="G103" s="199" t="s">
        <v>304</v>
      </c>
      <c r="H103" s="201"/>
      <c r="I103" s="202"/>
      <c r="J103" s="202"/>
      <c r="K103" s="67"/>
      <c r="L103" s="28" t="s">
        <v>303</v>
      </c>
      <c r="M103" s="133" t="str">
        <f t="shared" ref="M103" si="235">IFERROR(INDEX(I105:I117,MATCH(MAX(J105:J117),J105:J117,0)),"")</f>
        <v/>
      </c>
      <c r="N103" s="71"/>
      <c r="O103" s="27" t="s">
        <v>18</v>
      </c>
      <c r="P103" s="106" t="str">
        <f>IF(P99="","",
IF(OR(P101="Orçamento",P100="",MAX('Tabela de Apoio'!$A:$A)&lt;=P100),
P99,
(INDEX('Tabela de Apoio'!$B:$B,MATCH('MAPA DE PREÇOS'!$O$8,'Tabela de Apoio'!$A:$A,1))/INDEX('Tabela de Apoio'!$B:$B,MATCH('MAPA DE PREÇOS'!P100,'Tabela de Apoio'!$A:$A,1)-1))*P99))</f>
        <v/>
      </c>
      <c r="Q103" s="106" t="str">
        <f>IF(Q99="","",
IF(OR(Q101="Orçamento",Q100="",MAX('Tabela de Apoio'!$A:$A)&lt;=Q100),
Q99,
(INDEX('Tabela de Apoio'!$B:$B,MATCH('MAPA DE PREÇOS'!$O$8,'Tabela de Apoio'!$A:$A,1))/INDEX('Tabela de Apoio'!$B:$B,MATCH('MAPA DE PREÇOS'!Q100,'Tabela de Apoio'!$A:$A,1)-1))*Q99))</f>
        <v/>
      </c>
      <c r="R103" s="106" t="str">
        <f>IF(R99="","",
IF(OR(R101="Orçamento",R100="",MAX('Tabela de Apoio'!$A:$A)&lt;=R100),
R99,
(INDEX('Tabela de Apoio'!$B:$B,MATCH('MAPA DE PREÇOS'!$O$8,'Tabela de Apoio'!$A:$A,1))/INDEX('Tabela de Apoio'!$B:$B,MATCH('MAPA DE PREÇOS'!R100,'Tabela de Apoio'!$A:$A,1)-1))*R99))</f>
        <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t="e">
        <f t="shared" ref="B104" si="236">B103</f>
        <v>#VALUE!</v>
      </c>
      <c r="C104" s="128" t="e">
        <f t="shared" ref="C104" ca="1" si="237">C103</f>
        <v>#NAME?</v>
      </c>
      <c r="D104" s="127">
        <f t="shared" ca="1" si="48"/>
        <v>1</v>
      </c>
      <c r="E104" s="198"/>
      <c r="F104" s="93"/>
      <c r="G104" s="200"/>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t="e">
        <f t="shared" ref="B105:C105" si="238">B104</f>
        <v>#VALUE!</v>
      </c>
      <c r="C105" s="128" t="e">
        <f t="shared" ca="1" si="238"/>
        <v>#NAME?</v>
      </c>
      <c r="D105" s="127">
        <f t="shared" ca="1" si="48"/>
        <v>1</v>
      </c>
      <c r="E105" s="198"/>
      <c r="F105" s="93"/>
      <c r="G105" s="200"/>
      <c r="H105" s="134">
        <f t="shared" ref="H105" si="239">COUNT($P105:$XX105)</f>
        <v>0</v>
      </c>
      <c r="I105" s="132" t="e">
        <f t="shared" ref="I105" si="240">_xlfn.STDEV.P($P104:$XX105)/AVERAGE($P104:$XX105)</f>
        <v>#DIV/0!</v>
      </c>
      <c r="J105" s="7">
        <f>ROW()</f>
        <v>105</v>
      </c>
      <c r="K105" s="67"/>
      <c r="L105" s="29" t="s">
        <v>10</v>
      </c>
      <c r="M105" s="30" t="str">
        <f t="shared" ref="M105" si="241">IFERROR(
IF(COUNTA(P99:AI99)=COUNTIF(P101:XX101,"Orçamento"),MIN(M110,M107),
IF(M108&lt;&gt;"",M108,
IF(M109&lt;&gt;"",M109,
M107
))),"")</f>
        <v/>
      </c>
      <c r="N105" s="71"/>
      <c r="O105" s="27" t="s">
        <v>376</v>
      </c>
      <c r="P105" s="106" t="str">
        <f t="shared" ref="P105:AI105" si="242">IFERROR(IF(P103="",
            "",
            IF(COUNT($P103:$XX103)&lt;=4,
               P103,
               IF(OR(P103&gt;(QUARTILE($P103:$XX103,3)+(QUARTILE($P103:$XX103,3)-QUARTILE($P103:$XX103,1))),
                     P103&lt;(QUARTILE($P103:$XX103,1)-(QUARTILE($P103:$XX103,3)-QUARTILE($P103:$XX103,1)))
                  ),
               "DESCARTADO",P103)
             )
  ),P103)</f>
        <v/>
      </c>
      <c r="Q105" s="106" t="str">
        <f t="shared" si="242"/>
        <v/>
      </c>
      <c r="R105" s="106" t="str">
        <f t="shared" si="242"/>
        <v/>
      </c>
      <c r="S105" s="106" t="str">
        <f t="shared" si="242"/>
        <v/>
      </c>
      <c r="T105" s="106" t="str">
        <f t="shared" si="242"/>
        <v/>
      </c>
      <c r="U105" s="106" t="str">
        <f t="shared" si="242"/>
        <v/>
      </c>
      <c r="V105" s="106" t="str">
        <f t="shared" si="242"/>
        <v/>
      </c>
      <c r="W105" s="106" t="str">
        <f t="shared" si="242"/>
        <v/>
      </c>
      <c r="X105" s="106" t="str">
        <f t="shared" si="242"/>
        <v/>
      </c>
      <c r="Y105" s="106" t="str">
        <f t="shared" si="242"/>
        <v/>
      </c>
      <c r="Z105" s="106" t="str">
        <f t="shared" si="242"/>
        <v/>
      </c>
      <c r="AA105" s="106" t="str">
        <f t="shared" si="242"/>
        <v/>
      </c>
      <c r="AB105" s="106" t="str">
        <f t="shared" si="242"/>
        <v/>
      </c>
      <c r="AC105" s="106" t="str">
        <f t="shared" si="242"/>
        <v/>
      </c>
      <c r="AD105" s="106" t="str">
        <f t="shared" si="242"/>
        <v/>
      </c>
      <c r="AE105" s="106" t="str">
        <f t="shared" si="242"/>
        <v/>
      </c>
      <c r="AF105" s="106" t="str">
        <f t="shared" si="242"/>
        <v/>
      </c>
      <c r="AG105" s="106" t="str">
        <f t="shared" si="242"/>
        <v/>
      </c>
      <c r="AH105" s="106" t="str">
        <f t="shared" si="242"/>
        <v/>
      </c>
      <c r="AI105" s="106" t="str">
        <f t="shared" si="242"/>
        <v/>
      </c>
    </row>
    <row r="106" spans="1:167" hidden="1" x14ac:dyDescent="0.25">
      <c r="B106" s="128" t="e">
        <f t="shared" ref="B106:B160" si="243">B105</f>
        <v>#VALUE!</v>
      </c>
      <c r="C106" s="128" t="e">
        <f t="shared" ref="C106:D169" ca="1" si="244">C105</f>
        <v>#NAME?</v>
      </c>
      <c r="D106" s="127">
        <f t="shared" ca="1" si="48"/>
        <v>1</v>
      </c>
      <c r="E106" s="198"/>
      <c r="F106" s="93"/>
      <c r="G106" s="200"/>
      <c r="H106"/>
      <c r="I106"/>
      <c r="J106"/>
      <c r="K106" s="66"/>
      <c r="L106" s="29" t="s">
        <v>360</v>
      </c>
      <c r="M106" s="30" t="e">
        <f t="shared" ref="M106" si="245">AVERAGE($P105:$XX105)</f>
        <v>#DIV/0!</v>
      </c>
      <c r="N106" s="71"/>
      <c r="O106" s="27" t="str">
        <f t="shared" ref="O106" si="246">"1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t="e">
        <f t="shared" si="243"/>
        <v>#VALUE!</v>
      </c>
      <c r="C107" s="128" t="e">
        <f t="shared" ca="1" si="244"/>
        <v>#NAME?</v>
      </c>
      <c r="D107" s="127">
        <f t="shared" ca="1" si="244"/>
        <v>1</v>
      </c>
      <c r="E107" s="198"/>
      <c r="F107" s="93"/>
      <c r="G107" s="200"/>
      <c r="H107" s="134">
        <f t="shared" ref="H107" si="247">COUNT($P107:$XX107)</f>
        <v>0</v>
      </c>
      <c r="I107" s="132" t="e">
        <f t="shared" ref="I107" si="248">_xlfn.STDEV.P($P106:$XX107)/AVERAGE($P106:$XX107)</f>
        <v>#DIV/0!</v>
      </c>
      <c r="J107" s="7">
        <f t="shared" ref="J107" si="249">IF(AND(H107&gt;2,
OR(L99="MÉDIA SANEADA",L99="MEDIANA SANEADA",
AND(L99="PREÇO ESTIMADO",NOT(AND(P101="Orçamento",COUNTA(P99:XX99)=COUNTIF(P101:XX101,"Orçamento")))))),
ROW(),0)</f>
        <v>0</v>
      </c>
      <c r="K107" s="66"/>
      <c r="L107" s="29" t="s">
        <v>361</v>
      </c>
      <c r="M107" s="30" t="e">
        <f t="shared" ref="M107" si="250">MEDIAN($P105:$XX105)</f>
        <v>#NUM!</v>
      </c>
      <c r="N107" s="71"/>
      <c r="O107" s="27" t="str">
        <f t="shared" ref="O107" si="251">"1 RODADA"</f>
        <v>1 RODADA</v>
      </c>
      <c r="P107" s="107" t="str">
        <f t="shared" ref="P107:AI107" si="252">IF(P105="","",IF((_xlfn.STDEV.P($P104:$XX105)/AVERAGE($P104:$XX105))&lt;=25%,P105,IF(OR(P105&gt;(AVERAGE($P104:$XX105)+_xlfn.STDEV.P($P104:$XX105)),P105&lt;(AVERAGE($P104:$XX105)-_xlfn.STDEV.P($P104:$XX105))),"DESCARTADO",P105)))</f>
        <v/>
      </c>
      <c r="Q107" s="107" t="str">
        <f t="shared" si="252"/>
        <v/>
      </c>
      <c r="R107" s="107" t="str">
        <f t="shared" si="252"/>
        <v/>
      </c>
      <c r="S107" s="107" t="str">
        <f t="shared" si="252"/>
        <v/>
      </c>
      <c r="T107" s="107" t="str">
        <f t="shared" si="252"/>
        <v/>
      </c>
      <c r="U107" s="107" t="str">
        <f t="shared" si="252"/>
        <v/>
      </c>
      <c r="V107" s="107" t="str">
        <f t="shared" si="252"/>
        <v/>
      </c>
      <c r="W107" s="107" t="str">
        <f t="shared" si="252"/>
        <v/>
      </c>
      <c r="X107" s="107" t="str">
        <f t="shared" si="252"/>
        <v/>
      </c>
      <c r="Y107" s="107" t="str">
        <f t="shared" si="252"/>
        <v/>
      </c>
      <c r="Z107" s="107" t="str">
        <f t="shared" si="252"/>
        <v/>
      </c>
      <c r="AA107" s="107" t="str">
        <f t="shared" si="252"/>
        <v/>
      </c>
      <c r="AB107" s="107" t="str">
        <f t="shared" si="252"/>
        <v/>
      </c>
      <c r="AC107" s="107" t="str">
        <f t="shared" si="252"/>
        <v/>
      </c>
      <c r="AD107" s="107" t="str">
        <f t="shared" si="252"/>
        <v/>
      </c>
      <c r="AE107" s="107" t="str">
        <f t="shared" si="252"/>
        <v/>
      </c>
      <c r="AF107" s="107" t="str">
        <f t="shared" si="252"/>
        <v/>
      </c>
      <c r="AG107" s="107" t="str">
        <f t="shared" si="252"/>
        <v/>
      </c>
      <c r="AH107" s="107" t="str">
        <f t="shared" si="252"/>
        <v/>
      </c>
      <c r="AI107" s="107" t="str">
        <f t="shared" si="252"/>
        <v/>
      </c>
    </row>
    <row r="108" spans="1:167" hidden="1" x14ac:dyDescent="0.25">
      <c r="B108" s="128" t="e">
        <f t="shared" si="243"/>
        <v>#VALUE!</v>
      </c>
      <c r="C108" s="128" t="e">
        <f t="shared" ca="1" si="244"/>
        <v>#NAME?</v>
      </c>
      <c r="D108" s="127">
        <f t="shared" ca="1" si="244"/>
        <v>1</v>
      </c>
      <c r="E108" s="198"/>
      <c r="F108" s="93"/>
      <c r="G108" s="200"/>
      <c r="H108"/>
      <c r="I108"/>
      <c r="J108"/>
      <c r="L108" s="29" t="s">
        <v>38</v>
      </c>
      <c r="M108" s="30" t="str">
        <f t="shared" ref="M108" si="253">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4">"2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t="e">
        <f t="shared" si="243"/>
        <v>#VALUE!</v>
      </c>
      <c r="C109" s="128" t="e">
        <f t="shared" ca="1" si="244"/>
        <v>#NAME?</v>
      </c>
      <c r="D109" s="127">
        <f t="shared" ca="1" si="244"/>
        <v>1</v>
      </c>
      <c r="E109" s="198"/>
      <c r="F109" s="93"/>
      <c r="G109" s="200"/>
      <c r="H109" s="134">
        <f t="shared" ref="H109" si="255">COUNT($P109:$XX109)</f>
        <v>0</v>
      </c>
      <c r="I109" s="132" t="e">
        <f t="shared" ref="I109" si="256">_xlfn.STDEV.P($P108:$XX109)/AVERAGE($P108:$XX109)</f>
        <v>#DIV/0!</v>
      </c>
      <c r="J109" s="7">
        <f t="shared" ref="J109" si="257">IF(AND(H109&gt;2,
OR(L99="MÉDIA SANEADA",L99="MEDIANA SANEADA",
AND(L99="PREÇO ESTIMADO",NOT(AND(P101="Orçamento",COUNTA(P99:XX99)=COUNTIF(P101:XX101,"Orçamento")))))),
ROW(),0)</f>
        <v>0</v>
      </c>
      <c r="K109" s="66"/>
      <c r="L109" s="29" t="s">
        <v>362</v>
      </c>
      <c r="M109" s="30" t="e">
        <f t="shared" ref="M109" si="258" xml:space="preserve">
IF(H107&gt;2,MEDIAN(P106:XX107),
IF(H109&gt;2,MEDIAN(P108:XX109),
IF(H111&gt;2,MEDIAN(P110:XX111),
IF(H113&gt;2,MEDIAN(P112:XX113),
IF(H115&gt;2,MEDIAN(P114:XX115),
IF(H117&gt;2,MEDIAN(P116:XX117),
MEDIAN(P104:XX105)))))))</f>
        <v>#NUM!</v>
      </c>
      <c r="N109" s="71"/>
      <c r="O109" s="27" t="str">
        <f t="shared" ref="O109" si="259">"2 RODADA"</f>
        <v>2 RODADA</v>
      </c>
      <c r="P109" s="107" t="str">
        <f t="shared" ref="P109:AI109" si="260">IF(P107="","",IF((_xlfn.STDEV.P($P106:$XX107)/AVERAGE($P106:$XX107))&lt;=25%,P107,IF(OR(P107&gt;(AVERAGE($P106:$XX107)+_xlfn.STDEV.P($P106:$XX107)),P107&lt;(AVERAGE($P106:$XX107)-_xlfn.STDEV.P($P106:$XX107))),"DESCARTADO",P107)))</f>
        <v/>
      </c>
      <c r="Q109" s="107" t="str">
        <f t="shared" si="260"/>
        <v/>
      </c>
      <c r="R109" s="107" t="str">
        <f t="shared" si="260"/>
        <v/>
      </c>
      <c r="S109" s="107" t="str">
        <f t="shared" si="260"/>
        <v/>
      </c>
      <c r="T109" s="107" t="str">
        <f t="shared" si="260"/>
        <v/>
      </c>
      <c r="U109" s="107" t="str">
        <f t="shared" si="260"/>
        <v/>
      </c>
      <c r="V109" s="107" t="str">
        <f t="shared" si="260"/>
        <v/>
      </c>
      <c r="W109" s="107" t="str">
        <f t="shared" si="260"/>
        <v/>
      </c>
      <c r="X109" s="107" t="str">
        <f t="shared" si="260"/>
        <v/>
      </c>
      <c r="Y109" s="107" t="str">
        <f t="shared" si="260"/>
        <v/>
      </c>
      <c r="Z109" s="107" t="str">
        <f t="shared" si="260"/>
        <v/>
      </c>
      <c r="AA109" s="107" t="str">
        <f t="shared" si="260"/>
        <v/>
      </c>
      <c r="AB109" s="107" t="str">
        <f t="shared" si="260"/>
        <v/>
      </c>
      <c r="AC109" s="107" t="str">
        <f t="shared" si="260"/>
        <v/>
      </c>
      <c r="AD109" s="107" t="str">
        <f t="shared" si="260"/>
        <v/>
      </c>
      <c r="AE109" s="107" t="str">
        <f t="shared" si="260"/>
        <v/>
      </c>
      <c r="AF109" s="107" t="str">
        <f t="shared" si="260"/>
        <v/>
      </c>
      <c r="AG109" s="107" t="str">
        <f t="shared" si="260"/>
        <v/>
      </c>
      <c r="AH109" s="107" t="str">
        <f t="shared" si="260"/>
        <v/>
      </c>
      <c r="AI109" s="107" t="str">
        <f t="shared" si="260"/>
        <v/>
      </c>
    </row>
    <row r="110" spans="1:167" hidden="1" x14ac:dyDescent="0.25">
      <c r="B110" s="128" t="e">
        <f t="shared" si="243"/>
        <v>#VALUE!</v>
      </c>
      <c r="C110" s="128" t="e">
        <f t="shared" ca="1" si="244"/>
        <v>#NAME?</v>
      </c>
      <c r="D110" s="127">
        <f t="shared" ca="1" si="244"/>
        <v>1</v>
      </c>
      <c r="E110" s="198"/>
      <c r="F110" s="93"/>
      <c r="G110" s="200"/>
      <c r="H110"/>
      <c r="I110"/>
      <c r="J110"/>
      <c r="K110" s="66"/>
      <c r="L110" s="29" t="s">
        <v>359</v>
      </c>
      <c r="M110" s="30" t="e">
        <f t="shared" ref="M110" si="261">HARMEAN($P104:$XX105)</f>
        <v>#N/A</v>
      </c>
      <c r="N110" s="71"/>
      <c r="O110" s="27" t="str">
        <f t="shared" ref="O110" si="262">"3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t="e">
        <f t="shared" si="243"/>
        <v>#VALUE!</v>
      </c>
      <c r="C111" s="128" t="e">
        <f t="shared" ca="1" si="244"/>
        <v>#NAME?</v>
      </c>
      <c r="D111" s="127">
        <f t="shared" ca="1" si="244"/>
        <v>1</v>
      </c>
      <c r="E111" s="198"/>
      <c r="F111" s="93"/>
      <c r="G111" s="200"/>
      <c r="H111" s="134">
        <f t="shared" ref="H111" si="263">COUNT($P111:$XX111)</f>
        <v>0</v>
      </c>
      <c r="I111" s="132" t="e">
        <f t="shared" ref="I111" si="264">_xlfn.STDEV.P($P110:$XX111)/AVERAGE($P110:$XX111)</f>
        <v>#DIV/0!</v>
      </c>
      <c r="J111" s="7">
        <f t="shared" ref="J111" si="265">IF(AND(H111&gt;2,
OR(L99="MÉDIA SANEADA",L99="MEDIANA SANEADA",
AND(L99="PREÇO ESTIMADO",NOT(AND(P101="Orçamento",COUNTA(P99:XX99)=COUNTIF(P101:XX101,"Orçamento")))))),
ROW(),0)</f>
        <v>0</v>
      </c>
      <c r="K111" s="66"/>
      <c r="L111" s="29" t="s">
        <v>41</v>
      </c>
      <c r="M111" s="30" t="str">
        <f t="shared" ref="M111" si="266">IFERROR(_xlfn.QUARTILE.EXC($P105:$XX105,1),"")</f>
        <v/>
      </c>
      <c r="N111" s="71"/>
      <c r="O111" s="27" t="str">
        <f t="shared" ref="O111" si="267">"3 RODADA"</f>
        <v>3 RODADA</v>
      </c>
      <c r="P111" s="107" t="str">
        <f t="shared" ref="P111:AI111" si="268">IF(P109="","",IF((_xlfn.STDEV.P($P108:$XX109)/AVERAGE($P108:$XX109))&lt;=25%,P109,IF(OR(P109&gt;(AVERAGE($P108:$XX109)+_xlfn.STDEV.P($P108:$XX109)),P109&lt;(AVERAGE($P108:$XX109)-_xlfn.STDEV.P($P108:$XX109))),"DESCARTADO",P109)))</f>
        <v/>
      </c>
      <c r="Q111" s="107" t="str">
        <f t="shared" si="268"/>
        <v/>
      </c>
      <c r="R111" s="107" t="str">
        <f t="shared" si="268"/>
        <v/>
      </c>
      <c r="S111" s="107" t="str">
        <f t="shared" si="268"/>
        <v/>
      </c>
      <c r="T111" s="107" t="str">
        <f t="shared" si="268"/>
        <v/>
      </c>
      <c r="U111" s="107" t="str">
        <f t="shared" si="268"/>
        <v/>
      </c>
      <c r="V111" s="107" t="str">
        <f t="shared" si="268"/>
        <v/>
      </c>
      <c r="W111" s="107" t="str">
        <f t="shared" si="268"/>
        <v/>
      </c>
      <c r="X111" s="107" t="str">
        <f t="shared" si="268"/>
        <v/>
      </c>
      <c r="Y111" s="107" t="str">
        <f t="shared" si="268"/>
        <v/>
      </c>
      <c r="Z111" s="107" t="str">
        <f t="shared" si="268"/>
        <v/>
      </c>
      <c r="AA111" s="107" t="str">
        <f t="shared" si="268"/>
        <v/>
      </c>
      <c r="AB111" s="107" t="str">
        <f t="shared" si="268"/>
        <v/>
      </c>
      <c r="AC111" s="107" t="str">
        <f t="shared" si="268"/>
        <v/>
      </c>
      <c r="AD111" s="107" t="str">
        <f t="shared" si="268"/>
        <v/>
      </c>
      <c r="AE111" s="107" t="str">
        <f t="shared" si="268"/>
        <v/>
      </c>
      <c r="AF111" s="107" t="str">
        <f t="shared" si="268"/>
        <v/>
      </c>
      <c r="AG111" s="107" t="str">
        <f t="shared" si="268"/>
        <v/>
      </c>
      <c r="AH111" s="107" t="str">
        <f t="shared" si="268"/>
        <v/>
      </c>
      <c r="AI111" s="107" t="str">
        <f t="shared" si="268"/>
        <v/>
      </c>
    </row>
    <row r="112" spans="1:167" hidden="1" x14ac:dyDescent="0.25">
      <c r="B112" s="128" t="e">
        <f t="shared" si="243"/>
        <v>#VALUE!</v>
      </c>
      <c r="C112" s="128" t="e">
        <f t="shared" ca="1" si="244"/>
        <v>#NAME?</v>
      </c>
      <c r="D112" s="127">
        <f t="shared" ca="1" si="244"/>
        <v>1</v>
      </c>
      <c r="E112" s="198"/>
      <c r="F112" s="93"/>
      <c r="G112" s="200"/>
      <c r="H112"/>
      <c r="I112"/>
      <c r="J112"/>
      <c r="K112" s="66"/>
      <c r="L112" s="29" t="s">
        <v>39</v>
      </c>
      <c r="M112" s="30" t="str">
        <f t="shared" ref="M112" si="269">IFERROR(_xlfn.QUARTILE.EXC($P105:$XX105,3),"")</f>
        <v/>
      </c>
      <c r="N112" s="71"/>
      <c r="O112" s="27" t="str">
        <f t="shared" ref="O112" si="270">"4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t="e">
        <f t="shared" si="243"/>
        <v>#VALUE!</v>
      </c>
      <c r="C113" s="128" t="e">
        <f t="shared" ca="1" si="244"/>
        <v>#NAME?</v>
      </c>
      <c r="D113" s="127">
        <f t="shared" ca="1" si="244"/>
        <v>1</v>
      </c>
      <c r="E113" s="198"/>
      <c r="F113" s="93"/>
      <c r="G113" s="200"/>
      <c r="H113" s="134">
        <f t="shared" ref="H113" si="271">COUNT($P113:$XX113)</f>
        <v>0</v>
      </c>
      <c r="I113" s="132" t="e">
        <f t="shared" ref="I113" si="272">_xlfn.STDEV.P($P112:$XX113)/AVERAGE($P112:$XX113)</f>
        <v>#DIV/0!</v>
      </c>
      <c r="J113" s="7">
        <f t="shared" ref="J113" si="273">IF(AND(H113&gt;2,
OR(L99="MÉDIA SANEADA",L99="MEDIANA SANEADA",
AND(L99="PREÇO ESTIMADO",NOT(AND(P101="Orçamento",COUNTA(P99:XX99)=COUNTIF(P101:XX101,"Orçamento")))))),
ROW(),0)</f>
        <v>0</v>
      </c>
      <c r="K113" s="66"/>
      <c r="L113" s="29" t="s">
        <v>42</v>
      </c>
      <c r="M113" s="30">
        <f t="shared" ref="M113" si="274">MIN($P105:$XX105)</f>
        <v>0</v>
      </c>
      <c r="N113" s="71"/>
      <c r="O113" s="27" t="str">
        <f t="shared" ref="O113" si="275">"4 RODADA"</f>
        <v>4 RODADA</v>
      </c>
      <c r="P113" s="107" t="str">
        <f t="shared" ref="P113:AI113" si="276">IF(P111="","",IF((_xlfn.STDEV.P($P110:$XX111)/AVERAGE($P110:$XX111))&lt;=25%,P111,IF(OR(P111&gt;(AVERAGE($P110:$XX111)+_xlfn.STDEV.P($P110:$XX111)),P111&lt;(AVERAGE($P110:$XX111)-_xlfn.STDEV.P($P110:$XX111))),"DESCARTADO",P111)))</f>
        <v/>
      </c>
      <c r="Q113" s="107" t="str">
        <f t="shared" si="276"/>
        <v/>
      </c>
      <c r="R113" s="107" t="str">
        <f t="shared" si="276"/>
        <v/>
      </c>
      <c r="S113" s="107" t="str">
        <f t="shared" si="276"/>
        <v/>
      </c>
      <c r="T113" s="107" t="str">
        <f t="shared" si="276"/>
        <v/>
      </c>
      <c r="U113" s="107" t="str">
        <f t="shared" si="276"/>
        <v/>
      </c>
      <c r="V113" s="107" t="str">
        <f t="shared" si="276"/>
        <v/>
      </c>
      <c r="W113" s="107" t="str">
        <f t="shared" si="276"/>
        <v/>
      </c>
      <c r="X113" s="107" t="str">
        <f t="shared" si="276"/>
        <v/>
      </c>
      <c r="Y113" s="107" t="str">
        <f t="shared" si="276"/>
        <v/>
      </c>
      <c r="Z113" s="107" t="str">
        <f t="shared" si="276"/>
        <v/>
      </c>
      <c r="AA113" s="107" t="str">
        <f t="shared" si="276"/>
        <v/>
      </c>
      <c r="AB113" s="107" t="str">
        <f t="shared" si="276"/>
        <v/>
      </c>
      <c r="AC113" s="107" t="str">
        <f t="shared" si="276"/>
        <v/>
      </c>
      <c r="AD113" s="107" t="str">
        <f t="shared" si="276"/>
        <v/>
      </c>
      <c r="AE113" s="107" t="str">
        <f t="shared" si="276"/>
        <v/>
      </c>
      <c r="AF113" s="107" t="str">
        <f t="shared" si="276"/>
        <v/>
      </c>
      <c r="AG113" s="107" t="str">
        <f t="shared" si="276"/>
        <v/>
      </c>
      <c r="AH113" s="107" t="str">
        <f t="shared" si="276"/>
        <v/>
      </c>
      <c r="AI113" s="107" t="str">
        <f t="shared" si="276"/>
        <v/>
      </c>
    </row>
    <row r="114" spans="1:167" hidden="1" x14ac:dyDescent="0.25">
      <c r="B114" s="128" t="e">
        <f t="shared" si="243"/>
        <v>#VALUE!</v>
      </c>
      <c r="C114" s="128" t="e">
        <f t="shared" ca="1" si="244"/>
        <v>#NAME?</v>
      </c>
      <c r="D114" s="127">
        <f t="shared" ca="1" si="244"/>
        <v>1</v>
      </c>
      <c r="E114" s="198"/>
      <c r="F114" s="93"/>
      <c r="G114" s="200"/>
      <c r="H114"/>
      <c r="I114"/>
      <c r="J114"/>
      <c r="K114" s="66"/>
      <c r="L114" s="29" t="s">
        <v>40</v>
      </c>
      <c r="M114" s="30">
        <f t="shared" ref="M114" si="277">MAX($P105:$XX105)</f>
        <v>0</v>
      </c>
      <c r="N114" s="71"/>
      <c r="O114" s="27" t="str">
        <f t="shared" ref="O114" si="278">"5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t="e">
        <f t="shared" si="243"/>
        <v>#VALUE!</v>
      </c>
      <c r="C115" s="128" t="e">
        <f t="shared" ca="1" si="244"/>
        <v>#NAME?</v>
      </c>
      <c r="D115" s="127">
        <f t="shared" ca="1" si="244"/>
        <v>1</v>
      </c>
      <c r="E115" s="198"/>
      <c r="F115" s="93"/>
      <c r="G115" s="200"/>
      <c r="H115" s="134">
        <f t="shared" ref="H115" si="279">COUNT($P115:$XX115)</f>
        <v>0</v>
      </c>
      <c r="I115" s="132" t="e">
        <f t="shared" ref="I115" si="280">_xlfn.STDEV.P($P114:$XX115)/AVERAGE($P114:$XX115)</f>
        <v>#DIV/0!</v>
      </c>
      <c r="J115" s="7">
        <f t="shared" ref="J115" si="281">IF(AND(H115&gt;2,
OR(L99="MÉDIA SANEADA",L99="MEDIANA SANEADA",
AND(L99="PREÇO ESTIMADO",NOT(AND(P101="Orçamento",COUNTA(P99:XX99)=COUNTIF(P101:XX101,"Orçamento")))))),
ROW(),0)</f>
        <v>0</v>
      </c>
      <c r="K115" s="66"/>
      <c r="N115" s="71"/>
      <c r="O115" s="27" t="str">
        <f t="shared" ref="O115" si="282">"5 RODADA"</f>
        <v>5 RODADA</v>
      </c>
      <c r="P115" s="107" t="str">
        <f t="shared" ref="P115:AI115" si="283">IF(P113="","",IF((_xlfn.STDEV.P($P112:$XX113)/AVERAGE($P112:$XX113))&lt;=25%,P113,IF(OR(P113&gt;(AVERAGE($P112:$XX113)+_xlfn.STDEV.P($P112:$XX113)),P113&lt;(AVERAGE($P112:$XX113)-_xlfn.STDEV.P($P112:$XX113))),"DESCARTADO",P113)))</f>
        <v/>
      </c>
      <c r="Q115" s="107" t="str">
        <f t="shared" si="283"/>
        <v/>
      </c>
      <c r="R115" s="107" t="str">
        <f t="shared" si="283"/>
        <v/>
      </c>
      <c r="S115" s="107" t="str">
        <f t="shared" si="283"/>
        <v/>
      </c>
      <c r="T115" s="107" t="str">
        <f t="shared" si="283"/>
        <v/>
      </c>
      <c r="U115" s="107" t="str">
        <f t="shared" si="283"/>
        <v/>
      </c>
      <c r="V115" s="107" t="str">
        <f t="shared" si="283"/>
        <v/>
      </c>
      <c r="W115" s="107" t="str">
        <f t="shared" si="283"/>
        <v/>
      </c>
      <c r="X115" s="107" t="str">
        <f t="shared" si="283"/>
        <v/>
      </c>
      <c r="Y115" s="107" t="str">
        <f t="shared" si="283"/>
        <v/>
      </c>
      <c r="Z115" s="107" t="str">
        <f t="shared" si="283"/>
        <v/>
      </c>
      <c r="AA115" s="107" t="str">
        <f t="shared" si="283"/>
        <v/>
      </c>
      <c r="AB115" s="107" t="str">
        <f t="shared" si="283"/>
        <v/>
      </c>
      <c r="AC115" s="107" t="str">
        <f t="shared" si="283"/>
        <v/>
      </c>
      <c r="AD115" s="107" t="str">
        <f t="shared" si="283"/>
        <v/>
      </c>
      <c r="AE115" s="107" t="str">
        <f t="shared" si="283"/>
        <v/>
      </c>
      <c r="AF115" s="107" t="str">
        <f t="shared" si="283"/>
        <v/>
      </c>
      <c r="AG115" s="107" t="str">
        <f t="shared" si="283"/>
        <v/>
      </c>
      <c r="AH115" s="107" t="str">
        <f t="shared" si="283"/>
        <v/>
      </c>
      <c r="AI115" s="107" t="str">
        <f t="shared" si="283"/>
        <v/>
      </c>
    </row>
    <row r="116" spans="1:167" hidden="1" x14ac:dyDescent="0.25">
      <c r="B116" s="128" t="e">
        <f t="shared" si="243"/>
        <v>#VALUE!</v>
      </c>
      <c r="C116" s="128" t="e">
        <f t="shared" ca="1" si="244"/>
        <v>#NAME?</v>
      </c>
      <c r="D116" s="127">
        <f t="shared" ca="1" si="244"/>
        <v>1</v>
      </c>
      <c r="E116" s="198"/>
      <c r="F116" s="93"/>
      <c r="G116" s="200"/>
      <c r="H116"/>
      <c r="I116"/>
      <c r="J116"/>
      <c r="K116" s="66"/>
      <c r="L116" s="22"/>
      <c r="M116" s="22"/>
      <c r="N116" s="71"/>
      <c r="O116" s="27" t="str">
        <f t="shared" ref="O116" si="284">"6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t="e">
        <f t="shared" si="243"/>
        <v>#VALUE!</v>
      </c>
      <c r="C117" s="128" t="e">
        <f t="shared" ca="1" si="244"/>
        <v>#NAME?</v>
      </c>
      <c r="D117" s="127">
        <f t="shared" ca="1" si="244"/>
        <v>1</v>
      </c>
      <c r="E117" s="198"/>
      <c r="F117" s="93"/>
      <c r="G117" s="200"/>
      <c r="H117" s="134">
        <f t="shared" ref="H117" si="285">COUNT($P117:$XX117)</f>
        <v>0</v>
      </c>
      <c r="I117" s="132" t="e">
        <f t="shared" ref="I117" si="286">_xlfn.STDEV.P($P116:$XX117)/AVERAGE($P116:$XX117)</f>
        <v>#DIV/0!</v>
      </c>
      <c r="J117" s="7">
        <f t="shared" ref="J117" si="287">IF(AND(H117&gt;2,
OR(L99="MÉDIA SANEADA",L99="MEDIANA SANEADA",
AND(L99="PREÇO ESTIMADO",NOT(AND(P101="Orçamento",COUNTA(P99:XX99)=COUNTIF(P101:XX101,"Orçamento")))))),
ROW(),0)</f>
        <v>0</v>
      </c>
      <c r="N117" s="71"/>
      <c r="O117" s="27" t="str">
        <f t="shared" ref="O117" si="288">"6 RODADA"</f>
        <v>6 RODADA</v>
      </c>
      <c r="P117" s="107" t="str">
        <f t="shared" ref="P117:AI117" si="289">IFERROR(IF(P115="","",IF((_xlfn.STDEV.P($P114:$XX115)/AVERAGE($P114:$XX115))&lt;=25%,P115,IF(OR(P115&gt;(AVERAGE($P114:$XX115)+_xlfn.STDEV.P($P114:$XX115)),P115&lt;(AVERAGE($P114:$XX115)-_xlfn.STDEV.P($P114:$XX115))),"DESCARTADO",P115))),)</f>
        <v/>
      </c>
      <c r="Q117" s="107" t="str">
        <f t="shared" si="289"/>
        <v/>
      </c>
      <c r="R117" s="107" t="str">
        <f t="shared" si="289"/>
        <v/>
      </c>
      <c r="S117" s="107" t="str">
        <f t="shared" si="289"/>
        <v/>
      </c>
      <c r="T117" s="107" t="str">
        <f t="shared" si="289"/>
        <v/>
      </c>
      <c r="U117" s="107" t="str">
        <f t="shared" si="289"/>
        <v/>
      </c>
      <c r="V117" s="107" t="str">
        <f t="shared" si="289"/>
        <v/>
      </c>
      <c r="W117" s="107" t="str">
        <f t="shared" si="289"/>
        <v/>
      </c>
      <c r="X117" s="107" t="str">
        <f t="shared" si="289"/>
        <v/>
      </c>
      <c r="Y117" s="107" t="str">
        <f t="shared" si="289"/>
        <v/>
      </c>
      <c r="Z117" s="107" t="str">
        <f t="shared" si="289"/>
        <v/>
      </c>
      <c r="AA117" s="107" t="str">
        <f t="shared" si="289"/>
        <v/>
      </c>
      <c r="AB117" s="107" t="str">
        <f t="shared" si="289"/>
        <v/>
      </c>
      <c r="AC117" s="107" t="str">
        <f t="shared" si="289"/>
        <v/>
      </c>
      <c r="AD117" s="107" t="str">
        <f t="shared" si="289"/>
        <v/>
      </c>
      <c r="AE117" s="107" t="str">
        <f t="shared" si="289"/>
        <v/>
      </c>
      <c r="AF117" s="107" t="str">
        <f t="shared" si="289"/>
        <v/>
      </c>
      <c r="AG117" s="107" t="str">
        <f t="shared" si="289"/>
        <v/>
      </c>
      <c r="AH117" s="107" t="str">
        <f t="shared" si="289"/>
        <v/>
      </c>
      <c r="AI117" s="107" t="str">
        <f t="shared" si="289"/>
        <v/>
      </c>
    </row>
    <row r="118" spans="1:167" x14ac:dyDescent="0.25">
      <c r="B118" s="128" t="e">
        <f t="shared" si="243"/>
        <v>#VALUE!</v>
      </c>
      <c r="C118" s="128" t="e">
        <f t="shared" ca="1" si="244"/>
        <v>#NAME?</v>
      </c>
      <c r="D118" s="127">
        <f t="shared" ca="1" si="244"/>
        <v>1</v>
      </c>
      <c r="E118" s="198"/>
      <c r="F118" s="136"/>
      <c r="G118" s="200"/>
      <c r="H118" s="203"/>
      <c r="I118" s="203"/>
      <c r="J118" s="204"/>
      <c r="K118" s="67"/>
      <c r="L118" s="1" t="s">
        <v>43</v>
      </c>
      <c r="M118" s="143" t="str">
        <f t="shared" ref="M118" si="290">IFERROR(ROUND(M99*M101,2),"")</f>
        <v/>
      </c>
      <c r="O118" s="27" t="s">
        <v>363</v>
      </c>
      <c r="P118" s="107" t="str">
        <f t="shared" ref="P118:R118" si="291">INDEX(P105:P117,MATCH(MAX($J105:$J117),$J105:$J117,0))</f>
        <v/>
      </c>
      <c r="Q118" s="107" t="str">
        <f t="shared" si="291"/>
        <v/>
      </c>
      <c r="R118" s="107" t="str">
        <f t="shared" si="291"/>
        <v/>
      </c>
      <c r="S118" s="107" t="str">
        <f t="shared" si="226"/>
        <v/>
      </c>
      <c r="T118" s="107" t="str">
        <f t="shared" si="226"/>
        <v/>
      </c>
      <c r="U118" s="107" t="str">
        <f t="shared" si="226"/>
        <v/>
      </c>
      <c r="V118" s="107" t="str">
        <f t="shared" si="226"/>
        <v/>
      </c>
      <c r="W118" s="107" t="str">
        <f t="shared" si="226"/>
        <v/>
      </c>
      <c r="X118" s="107" t="str">
        <f t="shared" si="226"/>
        <v/>
      </c>
      <c r="Y118" s="107" t="str">
        <f t="shared" si="226"/>
        <v/>
      </c>
      <c r="Z118" s="107" t="str">
        <f t="shared" si="226"/>
        <v/>
      </c>
      <c r="AA118" s="107" t="str">
        <f t="shared" si="226"/>
        <v/>
      </c>
      <c r="AB118" s="107" t="str">
        <f t="shared" si="226"/>
        <v/>
      </c>
      <c r="AC118" s="107" t="str">
        <f t="shared" si="226"/>
        <v/>
      </c>
      <c r="AD118" s="107" t="str">
        <f t="shared" si="226"/>
        <v/>
      </c>
      <c r="AE118" s="107" t="str">
        <f t="shared" si="226"/>
        <v/>
      </c>
      <c r="AF118" s="107" t="str">
        <f t="shared" si="226"/>
        <v/>
      </c>
      <c r="AG118" s="107" t="str">
        <f t="shared" si="226"/>
        <v/>
      </c>
      <c r="AH118" s="107" t="str">
        <f t="shared" si="226"/>
        <v/>
      </c>
      <c r="AI118" s="107" t="str">
        <f t="shared" si="226"/>
        <v/>
      </c>
    </row>
    <row r="120" spans="1:167" s="117" customFormat="1" ht="15" customHeight="1" x14ac:dyDescent="0.25">
      <c r="A120" s="120"/>
      <c r="B120" s="127" t="e">
        <f t="shared" ref="B120" si="292">LARGE(IFERROR(IF(B118+1&gt;$H$8,"",B118+1),""),1)</f>
        <v>#VALUE!</v>
      </c>
      <c r="C120" s="127" t="e">
        <f ca="1">IF(_xlfn.ISFORMULA(E124),MAX(INDEX('BASE FORMAÇÃO'!A:A,B120+1),1),E124)</f>
        <v>#NAME?</v>
      </c>
      <c r="D120" s="127">
        <f t="shared" ref="D120" ca="1" si="293">IFERROR(IF(C120=C110,D110+1,1),1)</f>
        <v>1</v>
      </c>
      <c r="E120" s="38" t="s">
        <v>9</v>
      </c>
      <c r="F120" s="73"/>
      <c r="G120" s="38" t="s">
        <v>15</v>
      </c>
      <c r="H120" s="135" t="e">
        <f>INDEX('BASE FORMAÇÃO'!B:B,B120+1)</f>
        <v>#VALUE!</v>
      </c>
      <c r="I120" s="181" t="s">
        <v>16</v>
      </c>
      <c r="J120" s="6" t="e">
        <f>INDEX('BASE FORMAÇÃO'!K:K,B120+1)</f>
        <v>#VALUE!</v>
      </c>
      <c r="K120" s="65"/>
      <c r="L120" s="182" t="s">
        <v>10</v>
      </c>
      <c r="M120" s="184" t="str">
        <f>IF(OR(ISBLANK($O$8),ISBLANK($O$7),ISBLANK($H$8),ISBLANK($O$6),ISBLANK($O$5),ISBLANK($H$5)),"",IFERROR(IF(VLOOKUP(L120,L126:M135,2,FALSE)&lt;1,ROUND(VLOOKUP(L120,L126:M135,2,FALSE),4),ROUND(VLOOKUP(L120,L126:M135,2,FALSE),2)),""))</f>
        <v/>
      </c>
      <c r="N120" s="69"/>
      <c r="O120" s="27" t="s">
        <v>17</v>
      </c>
      <c r="P120" s="113"/>
      <c r="Q120" s="113"/>
      <c r="R120" s="113"/>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t="e">
        <f t="shared" ref="B121:D121" si="294">B120</f>
        <v>#VALUE!</v>
      </c>
      <c r="C121" s="128" t="e">
        <f t="shared" ca="1" si="294"/>
        <v>#NAME?</v>
      </c>
      <c r="D121" s="127">
        <f t="shared" ca="1" si="294"/>
        <v>1</v>
      </c>
      <c r="E121" s="186">
        <f t="shared" ref="E121" ca="1" si="295">D120</f>
        <v>1</v>
      </c>
      <c r="F121" s="92"/>
      <c r="G121" s="188" t="s">
        <v>1</v>
      </c>
      <c r="H121" s="191" t="e">
        <f>INDEX('BASE FORMAÇÃO'!C:C,B120+1)</f>
        <v>#VALUE!</v>
      </c>
      <c r="I121" s="191"/>
      <c r="J121" s="192"/>
      <c r="K121" s="66"/>
      <c r="L121" s="183"/>
      <c r="M121" s="185"/>
      <c r="N121" s="70"/>
      <c r="O121" s="27" t="s">
        <v>13</v>
      </c>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t="e">
        <f t="shared" ref="B122:D122" si="296">B121</f>
        <v>#VALUE!</v>
      </c>
      <c r="C122" s="128" t="e">
        <f t="shared" ca="1" si="296"/>
        <v>#NAME?</v>
      </c>
      <c r="D122" s="127">
        <f t="shared" ca="1" si="296"/>
        <v>1</v>
      </c>
      <c r="E122" s="187"/>
      <c r="F122" s="93"/>
      <c r="G122" s="189"/>
      <c r="H122" s="193"/>
      <c r="I122" s="193"/>
      <c r="J122" s="194"/>
      <c r="K122" s="64"/>
      <c r="L122" s="130" t="s">
        <v>44</v>
      </c>
      <c r="M122" s="131" t="e">
        <f>INDEX('BASE FORMAÇÃO'!H:H,B124+1)</f>
        <v>#VALUE!</v>
      </c>
      <c r="N122" s="71"/>
      <c r="O122" s="27" t="s">
        <v>380</v>
      </c>
      <c r="P122" s="114"/>
      <c r="Q122" s="114"/>
      <c r="R122" s="114"/>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t="e">
        <f t="shared" ref="B123:C123" si="297">B122</f>
        <v>#VALUE!</v>
      </c>
      <c r="C123" s="128" t="e">
        <f t="shared" ca="1" si="297"/>
        <v>#NAME?</v>
      </c>
      <c r="D123" s="127">
        <f t="shared" ca="1" si="244"/>
        <v>1</v>
      </c>
      <c r="E123" s="38" t="s">
        <v>313</v>
      </c>
      <c r="F123" s="93"/>
      <c r="G123" s="190"/>
      <c r="H123" s="195"/>
      <c r="I123" s="195"/>
      <c r="J123" s="196"/>
      <c r="K123" s="64"/>
      <c r="L123" s="1" t="s">
        <v>2</v>
      </c>
      <c r="M123" s="6" t="e">
        <f>INDEX('BASE FORMAÇÃO'!D:D,B124+1)</f>
        <v>#VALUE!</v>
      </c>
      <c r="N123" s="71"/>
      <c r="O123" s="27" t="s">
        <v>381</v>
      </c>
      <c r="P123" s="115"/>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t="e">
        <f t="shared" ref="B124:C124" si="298">B122</f>
        <v>#VALUE!</v>
      </c>
      <c r="C124" s="128" t="e">
        <f t="shared" ca="1" si="298"/>
        <v>#NAME?</v>
      </c>
      <c r="D124" s="127">
        <f t="shared" ca="1" si="244"/>
        <v>1</v>
      </c>
      <c r="E124" s="197" t="e">
        <f t="shared" ref="E124" ca="1" si="299">C120</f>
        <v>#NAME?</v>
      </c>
      <c r="F124" s="93"/>
      <c r="G124" s="199" t="s">
        <v>304</v>
      </c>
      <c r="H124" s="201"/>
      <c r="I124" s="202"/>
      <c r="J124" s="202"/>
      <c r="K124" s="67"/>
      <c r="L124" s="28" t="s">
        <v>303</v>
      </c>
      <c r="M124" s="133" t="str">
        <f t="shared" ref="M124" si="300">IFERROR(INDEX(I126:I138,MATCH(MAX(J126:J138),J126:J138,0)),"")</f>
        <v/>
      </c>
      <c r="N124" s="71"/>
      <c r="O124" s="27" t="s">
        <v>18</v>
      </c>
      <c r="P124" s="106" t="str">
        <f>IF(P120="","",
IF(OR(P122="Orçamento",P121="",MAX('Tabela de Apoio'!$A:$A)&lt;=P121),
P120,
(INDEX('Tabela de Apoio'!$B:$B,MATCH('MAPA DE PREÇOS'!$O$8,'Tabela de Apoio'!$A:$A,1))/INDEX('Tabela de Apoio'!$B:$B,MATCH('MAPA DE PREÇOS'!P121,'Tabela de Apoio'!$A:$A,1)-1))*P120))</f>
        <v/>
      </c>
      <c r="Q124" s="106" t="str">
        <f>IF(Q120="","",
IF(OR(Q122="Orçamento",Q121="",MAX('Tabela de Apoio'!$A:$A)&lt;=Q121),
Q120,
(INDEX('Tabela de Apoio'!$B:$B,MATCH('MAPA DE PREÇOS'!$O$8,'Tabela de Apoio'!$A:$A,1))/INDEX('Tabela de Apoio'!$B:$B,MATCH('MAPA DE PREÇOS'!Q121,'Tabela de Apoio'!$A:$A,1)-1))*Q120))</f>
        <v/>
      </c>
      <c r="R124" s="106" t="str">
        <f>IF(R120="","",
IF(OR(R122="Orçamento",R121="",MAX('Tabela de Apoio'!$A:$A)&lt;=R121),
R120,
(INDEX('Tabela de Apoio'!$B:$B,MATCH('MAPA DE PREÇOS'!$O$8,'Tabela de Apoio'!$A:$A,1))/INDEX('Tabela de Apoio'!$B:$B,MATCH('MAPA DE PREÇOS'!R121,'Tabela de Apoio'!$A:$A,1)-1))*R120))</f>
        <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t="e">
        <f t="shared" ref="B125" si="301">B124</f>
        <v>#VALUE!</v>
      </c>
      <c r="C125" s="128" t="e">
        <f t="shared" ref="C125" ca="1" si="302">C124</f>
        <v>#NAME?</v>
      </c>
      <c r="D125" s="127">
        <f t="shared" ca="1" si="244"/>
        <v>1</v>
      </c>
      <c r="E125" s="198"/>
      <c r="F125" s="93"/>
      <c r="G125" s="200"/>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t="e">
        <f t="shared" ref="B126:C126" si="303">B125</f>
        <v>#VALUE!</v>
      </c>
      <c r="C126" s="128" t="e">
        <f t="shared" ca="1" si="303"/>
        <v>#NAME?</v>
      </c>
      <c r="D126" s="127">
        <f t="shared" ca="1" si="244"/>
        <v>1</v>
      </c>
      <c r="E126" s="198"/>
      <c r="F126" s="93"/>
      <c r="G126" s="200"/>
      <c r="H126" s="134">
        <f t="shared" ref="H126" si="304">COUNT($P126:$XX126)</f>
        <v>0</v>
      </c>
      <c r="I126" s="132" t="e">
        <f t="shared" ref="I126" si="305">_xlfn.STDEV.P($P125:$XX126)/AVERAGE($P125:$XX126)</f>
        <v>#DIV/0!</v>
      </c>
      <c r="J126" s="7">
        <f>ROW()</f>
        <v>126</v>
      </c>
      <c r="K126" s="67"/>
      <c r="L126" s="29" t="s">
        <v>10</v>
      </c>
      <c r="M126" s="30" t="str">
        <f t="shared" ref="M126" si="306">IFERROR(
IF(COUNTA(P120:AI120)=COUNTIF(P122:XX122,"Orçamento"),MIN(M131,M128),
IF(M129&lt;&gt;"",M129,
IF(M130&lt;&gt;"",M130,
M128
))),"")</f>
        <v/>
      </c>
      <c r="N126" s="71"/>
      <c r="O126" s="27" t="s">
        <v>376</v>
      </c>
      <c r="P126" s="106" t="str">
        <f t="shared" ref="P126:AI126" si="307">IFERROR(IF(P124="",
            "",
            IF(COUNT($P124:$XX124)&lt;=4,
               P124,
               IF(OR(P124&gt;(QUARTILE($P124:$XX124,3)+(QUARTILE($P124:$XX124,3)-QUARTILE($P124:$XX124,1))),
                     P124&lt;(QUARTILE($P124:$XX124,1)-(QUARTILE($P124:$XX124,3)-QUARTILE($P124:$XX124,1)))
                  ),
               "DESCARTADO",P124)
             )
  ),P124)</f>
        <v/>
      </c>
      <c r="Q126" s="106" t="str">
        <f t="shared" si="307"/>
        <v/>
      </c>
      <c r="R126" s="106" t="str">
        <f t="shared" si="307"/>
        <v/>
      </c>
      <c r="S126" s="106" t="str">
        <f t="shared" si="307"/>
        <v/>
      </c>
      <c r="T126" s="106" t="str">
        <f t="shared" si="307"/>
        <v/>
      </c>
      <c r="U126" s="106" t="str">
        <f t="shared" si="307"/>
        <v/>
      </c>
      <c r="V126" s="106" t="str">
        <f t="shared" si="307"/>
        <v/>
      </c>
      <c r="W126" s="106" t="str">
        <f t="shared" si="307"/>
        <v/>
      </c>
      <c r="X126" s="106" t="str">
        <f t="shared" si="307"/>
        <v/>
      </c>
      <c r="Y126" s="106" t="str">
        <f t="shared" si="307"/>
        <v/>
      </c>
      <c r="Z126" s="106" t="str">
        <f t="shared" si="307"/>
        <v/>
      </c>
      <c r="AA126" s="106" t="str">
        <f t="shared" si="307"/>
        <v/>
      </c>
      <c r="AB126" s="106" t="str">
        <f t="shared" si="307"/>
        <v/>
      </c>
      <c r="AC126" s="106" t="str">
        <f t="shared" si="307"/>
        <v/>
      </c>
      <c r="AD126" s="106" t="str">
        <f t="shared" si="307"/>
        <v/>
      </c>
      <c r="AE126" s="106" t="str">
        <f t="shared" si="307"/>
        <v/>
      </c>
      <c r="AF126" s="106" t="str">
        <f t="shared" si="307"/>
        <v/>
      </c>
      <c r="AG126" s="106" t="str">
        <f t="shared" si="307"/>
        <v/>
      </c>
      <c r="AH126" s="106" t="str">
        <f t="shared" si="307"/>
        <v/>
      </c>
      <c r="AI126" s="106" t="str">
        <f t="shared" si="307"/>
        <v/>
      </c>
    </row>
    <row r="127" spans="1:167" hidden="1" x14ac:dyDescent="0.25">
      <c r="B127" s="128" t="e">
        <f t="shared" ref="B127" si="308">B126</f>
        <v>#VALUE!</v>
      </c>
      <c r="C127" s="128" t="e">
        <f t="shared" ref="C127" ca="1" si="309">C126</f>
        <v>#NAME?</v>
      </c>
      <c r="D127" s="127">
        <f t="shared" ca="1" si="244"/>
        <v>1</v>
      </c>
      <c r="E127" s="198"/>
      <c r="F127" s="93"/>
      <c r="G127" s="200"/>
      <c r="H127"/>
      <c r="I127"/>
      <c r="J127"/>
      <c r="K127" s="66"/>
      <c r="L127" s="29" t="s">
        <v>360</v>
      </c>
      <c r="M127" s="30" t="e">
        <f t="shared" ref="M127" si="310">AVERAGE($P126:$XX126)</f>
        <v>#DIV/0!</v>
      </c>
      <c r="N127" s="71"/>
      <c r="O127" s="27" t="str">
        <f t="shared" ref="O127" si="311">"1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t="e">
        <f t="shared" si="243"/>
        <v>#VALUE!</v>
      </c>
      <c r="C128" s="128" t="e">
        <f t="shared" ca="1" si="244"/>
        <v>#NAME?</v>
      </c>
      <c r="D128" s="127">
        <f t="shared" ca="1" si="244"/>
        <v>1</v>
      </c>
      <c r="E128" s="198"/>
      <c r="F128" s="93"/>
      <c r="G128" s="200"/>
      <c r="H128" s="134">
        <f t="shared" ref="H128" si="312">COUNT($P128:$XX128)</f>
        <v>0</v>
      </c>
      <c r="I128" s="132" t="e">
        <f t="shared" ref="I128" si="313">_xlfn.STDEV.P($P127:$XX128)/AVERAGE($P127:$XX128)</f>
        <v>#DIV/0!</v>
      </c>
      <c r="J128" s="7">
        <f t="shared" ref="J128" si="314">IF(AND(H128&gt;2,
OR(L120="MÉDIA SANEADA",L120="MEDIANA SANEADA",
AND(L120="PREÇO ESTIMADO",NOT(AND(P122="Orçamento",COUNTA(P120:XX120)=COUNTIF(P122:XX122,"Orçamento")))))),
ROW(),0)</f>
        <v>0</v>
      </c>
      <c r="K128" s="66"/>
      <c r="L128" s="29" t="s">
        <v>361</v>
      </c>
      <c r="M128" s="30" t="e">
        <f t="shared" ref="M128" si="315">MEDIAN($P126:$XX126)</f>
        <v>#NUM!</v>
      </c>
      <c r="N128" s="71"/>
      <c r="O128" s="27" t="str">
        <f t="shared" ref="O128" si="316">"1 RODADA"</f>
        <v>1 RODADA</v>
      </c>
      <c r="P128" s="107" t="str">
        <f t="shared" ref="P128:AI128" si="317">IF(P126="","",IF((_xlfn.STDEV.P($P125:$XX126)/AVERAGE($P125:$XX126))&lt;=25%,P126,IF(OR(P126&gt;(AVERAGE($P125:$XX126)+_xlfn.STDEV.P($P125:$XX126)),P126&lt;(AVERAGE($P125:$XX126)-_xlfn.STDEV.P($P125:$XX126))),"DESCARTADO",P126)))</f>
        <v/>
      </c>
      <c r="Q128" s="107" t="str">
        <f t="shared" si="317"/>
        <v/>
      </c>
      <c r="R128" s="107" t="str">
        <f t="shared" si="317"/>
        <v/>
      </c>
      <c r="S128" s="107" t="str">
        <f t="shared" si="317"/>
        <v/>
      </c>
      <c r="T128" s="107" t="str">
        <f t="shared" si="317"/>
        <v/>
      </c>
      <c r="U128" s="107" t="str">
        <f t="shared" si="317"/>
        <v/>
      </c>
      <c r="V128" s="107" t="str">
        <f t="shared" si="317"/>
        <v/>
      </c>
      <c r="W128" s="107" t="str">
        <f t="shared" si="317"/>
        <v/>
      </c>
      <c r="X128" s="107" t="str">
        <f t="shared" si="317"/>
        <v/>
      </c>
      <c r="Y128" s="107" t="str">
        <f t="shared" si="317"/>
        <v/>
      </c>
      <c r="Z128" s="107" t="str">
        <f t="shared" si="317"/>
        <v/>
      </c>
      <c r="AA128" s="107" t="str">
        <f t="shared" si="317"/>
        <v/>
      </c>
      <c r="AB128" s="107" t="str">
        <f t="shared" si="317"/>
        <v/>
      </c>
      <c r="AC128" s="107" t="str">
        <f t="shared" si="317"/>
        <v/>
      </c>
      <c r="AD128" s="107" t="str">
        <f t="shared" si="317"/>
        <v/>
      </c>
      <c r="AE128" s="107" t="str">
        <f t="shared" si="317"/>
        <v/>
      </c>
      <c r="AF128" s="107" t="str">
        <f t="shared" si="317"/>
        <v/>
      </c>
      <c r="AG128" s="107" t="str">
        <f t="shared" si="317"/>
        <v/>
      </c>
      <c r="AH128" s="107" t="str">
        <f t="shared" si="317"/>
        <v/>
      </c>
      <c r="AI128" s="107" t="str">
        <f t="shared" si="317"/>
        <v/>
      </c>
    </row>
    <row r="129" spans="1:167" hidden="1" x14ac:dyDescent="0.25">
      <c r="B129" s="128" t="e">
        <f t="shared" si="243"/>
        <v>#VALUE!</v>
      </c>
      <c r="C129" s="128" t="e">
        <f t="shared" ca="1" si="244"/>
        <v>#NAME?</v>
      </c>
      <c r="D129" s="127">
        <f t="shared" ca="1" si="244"/>
        <v>1</v>
      </c>
      <c r="E129" s="198"/>
      <c r="F129" s="93"/>
      <c r="G129" s="200"/>
      <c r="H129"/>
      <c r="I129"/>
      <c r="J129"/>
      <c r="L129" s="29" t="s">
        <v>38</v>
      </c>
      <c r="M129" s="30" t="str">
        <f t="shared" ref="M129" si="318">IFERROR(
IF(AND(H128&gt;2,I128&lt;=25%),AVERAGE(P127:XX128),
IF(AND(H130&gt;2,I130&lt;=25%),AVERAGE(P129:XX130),
IF(AND(H132&gt;2,I132&lt;=25%),AVERAGE(P131:XX132),
IF(AND(H134&gt;2,I134&lt;=25%),AVERAGE(P133:XX134),
IF(AND(H136&gt;2,I136&lt;=25%),AVERAGE(P135:XX136),
IF(AND(H138&gt;2,I138&lt;=25%),AVERAGE(P137:XX138),
IF(I126&lt;=25%,AVERAGE(P125:XX126),""))))))),"")</f>
        <v/>
      </c>
      <c r="N129" s="71"/>
      <c r="O129" s="27" t="str">
        <f t="shared" ref="O129" si="319">"2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t="e">
        <f t="shared" si="243"/>
        <v>#VALUE!</v>
      </c>
      <c r="C130" s="128" t="e">
        <f t="shared" ca="1" si="244"/>
        <v>#NAME?</v>
      </c>
      <c r="D130" s="127">
        <f t="shared" ca="1" si="244"/>
        <v>1</v>
      </c>
      <c r="E130" s="198"/>
      <c r="F130" s="93"/>
      <c r="G130" s="200"/>
      <c r="H130" s="134">
        <f t="shared" ref="H130" si="320">COUNT($P130:$XX130)</f>
        <v>0</v>
      </c>
      <c r="I130" s="132" t="e">
        <f t="shared" ref="I130" si="321">_xlfn.STDEV.P($P129:$XX130)/AVERAGE($P129:$XX130)</f>
        <v>#DIV/0!</v>
      </c>
      <c r="J130" s="7">
        <f t="shared" ref="J130" si="322">IF(AND(H130&gt;2,
OR(L120="MÉDIA SANEADA",L120="MEDIANA SANEADA",
AND(L120="PREÇO ESTIMADO",NOT(AND(P122="Orçamento",COUNTA(P120:XX120)=COUNTIF(P122:XX122,"Orçamento")))))),
ROW(),0)</f>
        <v>0</v>
      </c>
      <c r="K130" s="66"/>
      <c r="L130" s="29" t="s">
        <v>362</v>
      </c>
      <c r="M130" s="30" t="e">
        <f t="shared" ref="M130" si="323" xml:space="preserve">
IF(H128&gt;2,MEDIAN(P127:XX128),
IF(H130&gt;2,MEDIAN(P129:XX130),
IF(H132&gt;2,MEDIAN(P131:XX132),
IF(H134&gt;2,MEDIAN(P133:XX134),
IF(H136&gt;2,MEDIAN(P135:XX136),
IF(H138&gt;2,MEDIAN(P137:XX138),
MEDIAN(P125:XX126)))))))</f>
        <v>#NUM!</v>
      </c>
      <c r="N130" s="71"/>
      <c r="O130" s="27" t="str">
        <f t="shared" ref="O130" si="324">"2 RODADA"</f>
        <v>2 RODADA</v>
      </c>
      <c r="P130" s="107" t="str">
        <f t="shared" ref="P130:AI130" si="325">IF(P128="","",IF((_xlfn.STDEV.P($P127:$XX128)/AVERAGE($P127:$XX128))&lt;=25%,P128,IF(OR(P128&gt;(AVERAGE($P127:$XX128)+_xlfn.STDEV.P($P127:$XX128)),P128&lt;(AVERAGE($P127:$XX128)-_xlfn.STDEV.P($P127:$XX128))),"DESCARTADO",P128)))</f>
        <v/>
      </c>
      <c r="Q130" s="107" t="str">
        <f t="shared" si="325"/>
        <v/>
      </c>
      <c r="R130" s="107" t="str">
        <f t="shared" si="325"/>
        <v/>
      </c>
      <c r="S130" s="107" t="str">
        <f t="shared" si="325"/>
        <v/>
      </c>
      <c r="T130" s="107" t="str">
        <f t="shared" si="325"/>
        <v/>
      </c>
      <c r="U130" s="107" t="str">
        <f t="shared" si="325"/>
        <v/>
      </c>
      <c r="V130" s="107" t="str">
        <f t="shared" si="325"/>
        <v/>
      </c>
      <c r="W130" s="107" t="str">
        <f t="shared" si="325"/>
        <v/>
      </c>
      <c r="X130" s="107" t="str">
        <f t="shared" si="325"/>
        <v/>
      </c>
      <c r="Y130" s="107" t="str">
        <f t="shared" si="325"/>
        <v/>
      </c>
      <c r="Z130" s="107" t="str">
        <f t="shared" si="325"/>
        <v/>
      </c>
      <c r="AA130" s="107" t="str">
        <f t="shared" si="325"/>
        <v/>
      </c>
      <c r="AB130" s="107" t="str">
        <f t="shared" si="325"/>
        <v/>
      </c>
      <c r="AC130" s="107" t="str">
        <f t="shared" si="325"/>
        <v/>
      </c>
      <c r="AD130" s="107" t="str">
        <f t="shared" si="325"/>
        <v/>
      </c>
      <c r="AE130" s="107" t="str">
        <f t="shared" si="325"/>
        <v/>
      </c>
      <c r="AF130" s="107" t="str">
        <f t="shared" si="325"/>
        <v/>
      </c>
      <c r="AG130" s="107" t="str">
        <f t="shared" si="325"/>
        <v/>
      </c>
      <c r="AH130" s="107" t="str">
        <f t="shared" si="325"/>
        <v/>
      </c>
      <c r="AI130" s="107" t="str">
        <f t="shared" si="325"/>
        <v/>
      </c>
    </row>
    <row r="131" spans="1:167" hidden="1" x14ac:dyDescent="0.25">
      <c r="B131" s="128" t="e">
        <f t="shared" si="243"/>
        <v>#VALUE!</v>
      </c>
      <c r="C131" s="128" t="e">
        <f t="shared" ca="1" si="244"/>
        <v>#NAME?</v>
      </c>
      <c r="D131" s="127">
        <f t="shared" ca="1" si="244"/>
        <v>1</v>
      </c>
      <c r="E131" s="198"/>
      <c r="F131" s="93"/>
      <c r="G131" s="200"/>
      <c r="H131"/>
      <c r="I131"/>
      <c r="J131"/>
      <c r="K131" s="66"/>
      <c r="L131" s="29" t="s">
        <v>359</v>
      </c>
      <c r="M131" s="30" t="e">
        <f t="shared" ref="M131" si="326">HARMEAN($P125:$XX126)</f>
        <v>#N/A</v>
      </c>
      <c r="N131" s="71"/>
      <c r="O131" s="27" t="str">
        <f t="shared" ref="O131" si="327">"3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t="e">
        <f t="shared" si="243"/>
        <v>#VALUE!</v>
      </c>
      <c r="C132" s="128" t="e">
        <f t="shared" ca="1" si="244"/>
        <v>#NAME?</v>
      </c>
      <c r="D132" s="127">
        <f t="shared" ca="1" si="244"/>
        <v>1</v>
      </c>
      <c r="E132" s="198"/>
      <c r="F132" s="93"/>
      <c r="G132" s="200"/>
      <c r="H132" s="134">
        <f t="shared" ref="H132" si="328">COUNT($P132:$XX132)</f>
        <v>0</v>
      </c>
      <c r="I132" s="132" t="e">
        <f t="shared" ref="I132" si="329">_xlfn.STDEV.P($P131:$XX132)/AVERAGE($P131:$XX132)</f>
        <v>#DIV/0!</v>
      </c>
      <c r="J132" s="7">
        <f t="shared" ref="J132" si="330">IF(AND(H132&gt;2,
OR(L120="MÉDIA SANEADA",L120="MEDIANA SANEADA",
AND(L120="PREÇO ESTIMADO",NOT(AND(P122="Orçamento",COUNTA(P120:XX120)=COUNTIF(P122:XX122,"Orçamento")))))),
ROW(),0)</f>
        <v>0</v>
      </c>
      <c r="K132" s="66"/>
      <c r="L132" s="29" t="s">
        <v>41</v>
      </c>
      <c r="M132" s="30" t="str">
        <f t="shared" ref="M132" si="331">IFERROR(_xlfn.QUARTILE.EXC($P126:$XX126,1),"")</f>
        <v/>
      </c>
      <c r="N132" s="71"/>
      <c r="O132" s="27" t="str">
        <f t="shared" ref="O132" si="332">"3 RODADA"</f>
        <v>3 RODADA</v>
      </c>
      <c r="P132" s="107" t="str">
        <f t="shared" ref="P132:AI132" si="333">IF(P130="","",IF((_xlfn.STDEV.P($P129:$XX130)/AVERAGE($P129:$XX130))&lt;=25%,P130,IF(OR(P130&gt;(AVERAGE($P129:$XX130)+_xlfn.STDEV.P($P129:$XX130)),P130&lt;(AVERAGE($P129:$XX130)-_xlfn.STDEV.P($P129:$XX130))),"DESCARTADO",P130)))</f>
        <v/>
      </c>
      <c r="Q132" s="107" t="str">
        <f t="shared" si="333"/>
        <v/>
      </c>
      <c r="R132" s="107" t="str">
        <f t="shared" si="333"/>
        <v/>
      </c>
      <c r="S132" s="107" t="str">
        <f t="shared" si="333"/>
        <v/>
      </c>
      <c r="T132" s="107" t="str">
        <f t="shared" si="333"/>
        <v/>
      </c>
      <c r="U132" s="107" t="str">
        <f t="shared" si="333"/>
        <v/>
      </c>
      <c r="V132" s="107" t="str">
        <f t="shared" si="333"/>
        <v/>
      </c>
      <c r="W132" s="107" t="str">
        <f t="shared" si="333"/>
        <v/>
      </c>
      <c r="X132" s="107" t="str">
        <f t="shared" si="333"/>
        <v/>
      </c>
      <c r="Y132" s="107" t="str">
        <f t="shared" si="333"/>
        <v/>
      </c>
      <c r="Z132" s="107" t="str">
        <f t="shared" si="333"/>
        <v/>
      </c>
      <c r="AA132" s="107" t="str">
        <f t="shared" si="333"/>
        <v/>
      </c>
      <c r="AB132" s="107" t="str">
        <f t="shared" si="333"/>
        <v/>
      </c>
      <c r="AC132" s="107" t="str">
        <f t="shared" si="333"/>
        <v/>
      </c>
      <c r="AD132" s="107" t="str">
        <f t="shared" si="333"/>
        <v/>
      </c>
      <c r="AE132" s="107" t="str">
        <f t="shared" si="333"/>
        <v/>
      </c>
      <c r="AF132" s="107" t="str">
        <f t="shared" si="333"/>
        <v/>
      </c>
      <c r="AG132" s="107" t="str">
        <f t="shared" si="333"/>
        <v/>
      </c>
      <c r="AH132" s="107" t="str">
        <f t="shared" si="333"/>
        <v/>
      </c>
      <c r="AI132" s="107" t="str">
        <f t="shared" si="333"/>
        <v/>
      </c>
    </row>
    <row r="133" spans="1:167" hidden="1" x14ac:dyDescent="0.25">
      <c r="B133" s="128" t="e">
        <f t="shared" si="243"/>
        <v>#VALUE!</v>
      </c>
      <c r="C133" s="128" t="e">
        <f t="shared" ca="1" si="244"/>
        <v>#NAME?</v>
      </c>
      <c r="D133" s="127">
        <f t="shared" ca="1" si="244"/>
        <v>1</v>
      </c>
      <c r="E133" s="198"/>
      <c r="F133" s="93"/>
      <c r="G133" s="200"/>
      <c r="H133"/>
      <c r="I133"/>
      <c r="J133"/>
      <c r="K133" s="66"/>
      <c r="L133" s="29" t="s">
        <v>39</v>
      </c>
      <c r="M133" s="30" t="str">
        <f t="shared" ref="M133" si="334">IFERROR(_xlfn.QUARTILE.EXC($P126:$XX126,3),"")</f>
        <v/>
      </c>
      <c r="N133" s="71"/>
      <c r="O133" s="27" t="str">
        <f t="shared" ref="O133" si="335">"4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t="e">
        <f t="shared" si="243"/>
        <v>#VALUE!</v>
      </c>
      <c r="C134" s="128" t="e">
        <f t="shared" ca="1" si="244"/>
        <v>#NAME?</v>
      </c>
      <c r="D134" s="127">
        <f t="shared" ca="1" si="244"/>
        <v>1</v>
      </c>
      <c r="E134" s="198"/>
      <c r="F134" s="93"/>
      <c r="G134" s="200"/>
      <c r="H134" s="134">
        <f t="shared" ref="H134" si="336">COUNT($P134:$XX134)</f>
        <v>0</v>
      </c>
      <c r="I134" s="132" t="e">
        <f t="shared" ref="I134" si="337">_xlfn.STDEV.P($P133:$XX134)/AVERAGE($P133:$XX134)</f>
        <v>#DIV/0!</v>
      </c>
      <c r="J134" s="7">
        <f t="shared" ref="J134" si="338">IF(AND(H134&gt;2,
OR(L120="MÉDIA SANEADA",L120="MEDIANA SANEADA",
AND(L120="PREÇO ESTIMADO",NOT(AND(P122="Orçamento",COUNTA(P120:XX120)=COUNTIF(P122:XX122,"Orçamento")))))),
ROW(),0)</f>
        <v>0</v>
      </c>
      <c r="K134" s="66"/>
      <c r="L134" s="29" t="s">
        <v>42</v>
      </c>
      <c r="M134" s="30">
        <f t="shared" ref="M134" si="339">MIN($P126:$XX126)</f>
        <v>0</v>
      </c>
      <c r="N134" s="71"/>
      <c r="O134" s="27" t="str">
        <f t="shared" ref="O134" si="340">"4 RODADA"</f>
        <v>4 RODADA</v>
      </c>
      <c r="P134" s="107" t="str">
        <f t="shared" ref="P134:AI134" si="341">IF(P132="","",IF((_xlfn.STDEV.P($P131:$XX132)/AVERAGE($P131:$XX132))&lt;=25%,P132,IF(OR(P132&gt;(AVERAGE($P131:$XX132)+_xlfn.STDEV.P($P131:$XX132)),P132&lt;(AVERAGE($P131:$XX132)-_xlfn.STDEV.P($P131:$XX132))),"DESCARTADO",P132)))</f>
        <v/>
      </c>
      <c r="Q134" s="107" t="str">
        <f t="shared" si="341"/>
        <v/>
      </c>
      <c r="R134" s="107" t="str">
        <f t="shared" si="341"/>
        <v/>
      </c>
      <c r="S134" s="107" t="str">
        <f t="shared" si="341"/>
        <v/>
      </c>
      <c r="T134" s="107" t="str">
        <f t="shared" si="341"/>
        <v/>
      </c>
      <c r="U134" s="107" t="str">
        <f t="shared" si="341"/>
        <v/>
      </c>
      <c r="V134" s="107" t="str">
        <f t="shared" si="341"/>
        <v/>
      </c>
      <c r="W134" s="107" t="str">
        <f t="shared" si="341"/>
        <v/>
      </c>
      <c r="X134" s="107" t="str">
        <f t="shared" si="341"/>
        <v/>
      </c>
      <c r="Y134" s="107" t="str">
        <f t="shared" si="341"/>
        <v/>
      </c>
      <c r="Z134" s="107" t="str">
        <f t="shared" si="341"/>
        <v/>
      </c>
      <c r="AA134" s="107" t="str">
        <f t="shared" si="341"/>
        <v/>
      </c>
      <c r="AB134" s="107" t="str">
        <f t="shared" si="341"/>
        <v/>
      </c>
      <c r="AC134" s="107" t="str">
        <f t="shared" si="341"/>
        <v/>
      </c>
      <c r="AD134" s="107" t="str">
        <f t="shared" si="341"/>
        <v/>
      </c>
      <c r="AE134" s="107" t="str">
        <f t="shared" si="341"/>
        <v/>
      </c>
      <c r="AF134" s="107" t="str">
        <f t="shared" si="341"/>
        <v/>
      </c>
      <c r="AG134" s="107" t="str">
        <f t="shared" si="341"/>
        <v/>
      </c>
      <c r="AH134" s="107" t="str">
        <f t="shared" si="341"/>
        <v/>
      </c>
      <c r="AI134" s="107" t="str">
        <f t="shared" si="341"/>
        <v/>
      </c>
    </row>
    <row r="135" spans="1:167" hidden="1" x14ac:dyDescent="0.25">
      <c r="B135" s="128" t="e">
        <f t="shared" si="243"/>
        <v>#VALUE!</v>
      </c>
      <c r="C135" s="128" t="e">
        <f t="shared" ca="1" si="244"/>
        <v>#NAME?</v>
      </c>
      <c r="D135" s="127">
        <f t="shared" ca="1" si="244"/>
        <v>1</v>
      </c>
      <c r="E135" s="198"/>
      <c r="F135" s="93"/>
      <c r="G135" s="200"/>
      <c r="H135"/>
      <c r="I135"/>
      <c r="J135"/>
      <c r="K135" s="66"/>
      <c r="L135" s="29" t="s">
        <v>40</v>
      </c>
      <c r="M135" s="30">
        <f t="shared" ref="M135" si="342">MAX($P126:$XX126)</f>
        <v>0</v>
      </c>
      <c r="N135" s="71"/>
      <c r="O135" s="27" t="str">
        <f t="shared" ref="O135" si="343">"5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t="e">
        <f t="shared" si="243"/>
        <v>#VALUE!</v>
      </c>
      <c r="C136" s="128" t="e">
        <f t="shared" ca="1" si="244"/>
        <v>#NAME?</v>
      </c>
      <c r="D136" s="127">
        <f t="shared" ca="1" si="244"/>
        <v>1</v>
      </c>
      <c r="E136" s="198"/>
      <c r="F136" s="93"/>
      <c r="G136" s="200"/>
      <c r="H136" s="134">
        <f t="shared" ref="H136" si="344">COUNT($P136:$XX136)</f>
        <v>0</v>
      </c>
      <c r="I136" s="132" t="e">
        <f t="shared" ref="I136" si="345">_xlfn.STDEV.P($P135:$XX136)/AVERAGE($P135:$XX136)</f>
        <v>#DIV/0!</v>
      </c>
      <c r="J136" s="7">
        <f t="shared" ref="J136" si="346">IF(AND(H136&gt;2,
OR(L120="MÉDIA SANEADA",L120="MEDIANA SANEADA",
AND(L120="PREÇO ESTIMADO",NOT(AND(P122="Orçamento",COUNTA(P120:XX120)=COUNTIF(P122:XX122,"Orçamento")))))),
ROW(),0)</f>
        <v>0</v>
      </c>
      <c r="K136" s="66"/>
      <c r="N136" s="71"/>
      <c r="O136" s="27" t="str">
        <f t="shared" ref="O136" si="347">"5 RODADA"</f>
        <v>5 RODADA</v>
      </c>
      <c r="P136" s="107" t="str">
        <f t="shared" ref="P136:AI136" si="348">IF(P134="","",IF((_xlfn.STDEV.P($P133:$XX134)/AVERAGE($P133:$XX134))&lt;=25%,P134,IF(OR(P134&gt;(AVERAGE($P133:$XX134)+_xlfn.STDEV.P($P133:$XX134)),P134&lt;(AVERAGE($P133:$XX134)-_xlfn.STDEV.P($P133:$XX134))),"DESCARTADO",P134)))</f>
        <v/>
      </c>
      <c r="Q136" s="107" t="str">
        <f t="shared" si="348"/>
        <v/>
      </c>
      <c r="R136" s="107" t="str">
        <f t="shared" si="348"/>
        <v/>
      </c>
      <c r="S136" s="107" t="str">
        <f t="shared" si="348"/>
        <v/>
      </c>
      <c r="T136" s="107" t="str">
        <f t="shared" si="348"/>
        <v/>
      </c>
      <c r="U136" s="107" t="str">
        <f t="shared" si="348"/>
        <v/>
      </c>
      <c r="V136" s="107" t="str">
        <f t="shared" si="348"/>
        <v/>
      </c>
      <c r="W136" s="107" t="str">
        <f t="shared" si="348"/>
        <v/>
      </c>
      <c r="X136" s="107" t="str">
        <f t="shared" si="348"/>
        <v/>
      </c>
      <c r="Y136" s="107" t="str">
        <f t="shared" si="348"/>
        <v/>
      </c>
      <c r="Z136" s="107" t="str">
        <f t="shared" si="348"/>
        <v/>
      </c>
      <c r="AA136" s="107" t="str">
        <f t="shared" si="348"/>
        <v/>
      </c>
      <c r="AB136" s="107" t="str">
        <f t="shared" si="348"/>
        <v/>
      </c>
      <c r="AC136" s="107" t="str">
        <f t="shared" si="348"/>
        <v/>
      </c>
      <c r="AD136" s="107" t="str">
        <f t="shared" si="348"/>
        <v/>
      </c>
      <c r="AE136" s="107" t="str">
        <f t="shared" si="348"/>
        <v/>
      </c>
      <c r="AF136" s="107" t="str">
        <f t="shared" si="348"/>
        <v/>
      </c>
      <c r="AG136" s="107" t="str">
        <f t="shared" si="348"/>
        <v/>
      </c>
      <c r="AH136" s="107" t="str">
        <f t="shared" si="348"/>
        <v/>
      </c>
      <c r="AI136" s="107" t="str">
        <f t="shared" si="348"/>
        <v/>
      </c>
    </row>
    <row r="137" spans="1:167" hidden="1" x14ac:dyDescent="0.25">
      <c r="B137" s="128" t="e">
        <f t="shared" si="243"/>
        <v>#VALUE!</v>
      </c>
      <c r="C137" s="128" t="e">
        <f t="shared" ca="1" si="244"/>
        <v>#NAME?</v>
      </c>
      <c r="D137" s="127">
        <f t="shared" ca="1" si="244"/>
        <v>1</v>
      </c>
      <c r="E137" s="198"/>
      <c r="F137" s="93"/>
      <c r="G137" s="200"/>
      <c r="H137"/>
      <c r="I137"/>
      <c r="J137"/>
      <c r="K137" s="66"/>
      <c r="L137" s="22"/>
      <c r="M137" s="22"/>
      <c r="N137" s="71"/>
      <c r="O137" s="27" t="str">
        <f t="shared" ref="O137" si="349">"6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t="e">
        <f t="shared" si="243"/>
        <v>#VALUE!</v>
      </c>
      <c r="C138" s="128" t="e">
        <f t="shared" ca="1" si="244"/>
        <v>#NAME?</v>
      </c>
      <c r="D138" s="127">
        <f t="shared" ca="1" si="244"/>
        <v>1</v>
      </c>
      <c r="E138" s="198"/>
      <c r="F138" s="93"/>
      <c r="G138" s="200"/>
      <c r="H138" s="134">
        <f t="shared" ref="H138" si="350">COUNT($P138:$XX138)</f>
        <v>0</v>
      </c>
      <c r="I138" s="132" t="e">
        <f t="shared" ref="I138" si="351">_xlfn.STDEV.P($P137:$XX138)/AVERAGE($P137:$XX138)</f>
        <v>#DIV/0!</v>
      </c>
      <c r="J138" s="7">
        <f t="shared" ref="J138" si="352">IF(AND(H138&gt;2,
OR(L120="MÉDIA SANEADA",L120="MEDIANA SANEADA",
AND(L120="PREÇO ESTIMADO",NOT(AND(P122="Orçamento",COUNTA(P120:XX120)=COUNTIF(P122:XX122,"Orçamento")))))),
ROW(),0)</f>
        <v>0</v>
      </c>
      <c r="N138" s="71"/>
      <c r="O138" s="27" t="str">
        <f t="shared" ref="O138" si="353">"6 RODADA"</f>
        <v>6 RODADA</v>
      </c>
      <c r="P138" s="107" t="str">
        <f t="shared" ref="P138:AI138" si="354">IFERROR(IF(P136="","",IF((_xlfn.STDEV.P($P135:$XX136)/AVERAGE($P135:$XX136))&lt;=25%,P136,IF(OR(P136&gt;(AVERAGE($P135:$XX136)+_xlfn.STDEV.P($P135:$XX136)),P136&lt;(AVERAGE($P135:$XX136)-_xlfn.STDEV.P($P135:$XX136))),"DESCARTADO",P136))),)</f>
        <v/>
      </c>
      <c r="Q138" s="107" t="str">
        <f t="shared" si="354"/>
        <v/>
      </c>
      <c r="R138" s="107" t="str">
        <f t="shared" si="354"/>
        <v/>
      </c>
      <c r="S138" s="107" t="str">
        <f t="shared" si="354"/>
        <v/>
      </c>
      <c r="T138" s="107" t="str">
        <f t="shared" si="354"/>
        <v/>
      </c>
      <c r="U138" s="107" t="str">
        <f t="shared" si="354"/>
        <v/>
      </c>
      <c r="V138" s="107" t="str">
        <f t="shared" si="354"/>
        <v/>
      </c>
      <c r="W138" s="107" t="str">
        <f t="shared" si="354"/>
        <v/>
      </c>
      <c r="X138" s="107" t="str">
        <f t="shared" si="354"/>
        <v/>
      </c>
      <c r="Y138" s="107" t="str">
        <f t="shared" si="354"/>
        <v/>
      </c>
      <c r="Z138" s="107" t="str">
        <f t="shared" si="354"/>
        <v/>
      </c>
      <c r="AA138" s="107" t="str">
        <f t="shared" si="354"/>
        <v/>
      </c>
      <c r="AB138" s="107" t="str">
        <f t="shared" si="354"/>
        <v/>
      </c>
      <c r="AC138" s="107" t="str">
        <f t="shared" si="354"/>
        <v/>
      </c>
      <c r="AD138" s="107" t="str">
        <f t="shared" si="354"/>
        <v/>
      </c>
      <c r="AE138" s="107" t="str">
        <f t="shared" si="354"/>
        <v/>
      </c>
      <c r="AF138" s="107" t="str">
        <f t="shared" si="354"/>
        <v/>
      </c>
      <c r="AG138" s="107" t="str">
        <f t="shared" si="354"/>
        <v/>
      </c>
      <c r="AH138" s="107" t="str">
        <f t="shared" si="354"/>
        <v/>
      </c>
      <c r="AI138" s="107" t="str">
        <f t="shared" si="354"/>
        <v/>
      </c>
    </row>
    <row r="139" spans="1:167" x14ac:dyDescent="0.25">
      <c r="B139" s="128" t="e">
        <f t="shared" si="243"/>
        <v>#VALUE!</v>
      </c>
      <c r="C139" s="128" t="e">
        <f t="shared" ca="1" si="244"/>
        <v>#NAME?</v>
      </c>
      <c r="D139" s="127">
        <f t="shared" ca="1" si="244"/>
        <v>1</v>
      </c>
      <c r="E139" s="198"/>
      <c r="F139" s="136"/>
      <c r="G139" s="200"/>
      <c r="H139" s="203"/>
      <c r="I139" s="203"/>
      <c r="J139" s="204"/>
      <c r="K139" s="67"/>
      <c r="L139" s="1" t="s">
        <v>43</v>
      </c>
      <c r="M139" s="143" t="str">
        <f t="shared" ref="M139" si="355">IFERROR(ROUND(M120*M122,2),"")</f>
        <v/>
      </c>
      <c r="O139" s="27" t="s">
        <v>363</v>
      </c>
      <c r="P139" s="107" t="str">
        <f t="shared" ref="P139:AI160" si="356">INDEX(P126:P138,MATCH(MAX($J126:$J138),$J126:$J138,0))</f>
        <v/>
      </c>
      <c r="Q139" s="107" t="str">
        <f t="shared" si="356"/>
        <v/>
      </c>
      <c r="R139" s="107" t="str">
        <f t="shared" si="356"/>
        <v/>
      </c>
      <c r="S139" s="107" t="str">
        <f t="shared" si="356"/>
        <v/>
      </c>
      <c r="T139" s="107" t="str">
        <f t="shared" si="356"/>
        <v/>
      </c>
      <c r="U139" s="107" t="str">
        <f t="shared" si="356"/>
        <v/>
      </c>
      <c r="V139" s="107" t="str">
        <f t="shared" si="356"/>
        <v/>
      </c>
      <c r="W139" s="107" t="str">
        <f t="shared" si="356"/>
        <v/>
      </c>
      <c r="X139" s="107" t="str">
        <f t="shared" si="356"/>
        <v/>
      </c>
      <c r="Y139" s="107" t="str">
        <f t="shared" si="356"/>
        <v/>
      </c>
      <c r="Z139" s="107" t="str">
        <f t="shared" si="356"/>
        <v/>
      </c>
      <c r="AA139" s="107" t="str">
        <f t="shared" si="356"/>
        <v/>
      </c>
      <c r="AB139" s="107" t="str">
        <f t="shared" si="356"/>
        <v/>
      </c>
      <c r="AC139" s="107" t="str">
        <f t="shared" si="356"/>
        <v/>
      </c>
      <c r="AD139" s="107" t="str">
        <f t="shared" si="356"/>
        <v/>
      </c>
      <c r="AE139" s="107" t="str">
        <f t="shared" si="356"/>
        <v/>
      </c>
      <c r="AF139" s="107" t="str">
        <f t="shared" si="356"/>
        <v/>
      </c>
      <c r="AG139" s="107" t="str">
        <f t="shared" si="356"/>
        <v/>
      </c>
      <c r="AH139" s="107" t="str">
        <f t="shared" si="356"/>
        <v/>
      </c>
      <c r="AI139" s="107" t="str">
        <f t="shared" si="356"/>
        <v/>
      </c>
    </row>
    <row r="141" spans="1:167" s="117" customFormat="1" ht="15" customHeight="1" x14ac:dyDescent="0.25">
      <c r="A141" s="120"/>
      <c r="B141" s="127" t="e">
        <f t="shared" ref="B141" si="357">LARGE(IFERROR(IF(B139+1&gt;$H$8,"",B139+1),""),1)</f>
        <v>#VALUE!</v>
      </c>
      <c r="C141" s="127" t="e">
        <f ca="1">IF(_xlfn.ISFORMULA(E145),MAX(INDEX('BASE FORMAÇÃO'!A:A,B141+1),1),E145)</f>
        <v>#NAME?</v>
      </c>
      <c r="D141" s="127">
        <f t="shared" ref="D141" ca="1" si="358">IFERROR(IF(C141=C131,D131+1,1),1)</f>
        <v>1</v>
      </c>
      <c r="E141" s="38" t="s">
        <v>9</v>
      </c>
      <c r="F141" s="73"/>
      <c r="G141" s="38" t="s">
        <v>15</v>
      </c>
      <c r="H141" s="135" t="e">
        <f>INDEX('BASE FORMAÇÃO'!B:B,B141+1)</f>
        <v>#VALUE!</v>
      </c>
      <c r="I141" s="181" t="s">
        <v>16</v>
      </c>
      <c r="J141" s="6" t="e">
        <f>INDEX('BASE FORMAÇÃO'!K:K,B141+1)</f>
        <v>#VALUE!</v>
      </c>
      <c r="K141" s="65"/>
      <c r="L141" s="182" t="s">
        <v>10</v>
      </c>
      <c r="M141" s="184" t="str">
        <f>IF(OR(ISBLANK($O$8),ISBLANK($O$7),ISBLANK($H$8),ISBLANK($O$6),ISBLANK($O$5),ISBLANK($H$5)),"",IFERROR(IF(VLOOKUP(L141,L147:M156,2,FALSE)&lt;1,ROUND(VLOOKUP(L141,L147:M156,2,FALSE),4),ROUND(VLOOKUP(L141,L147:M156,2,FALSE),2)),""))</f>
        <v/>
      </c>
      <c r="N141" s="69"/>
      <c r="O141" s="27" t="s">
        <v>17</v>
      </c>
      <c r="P141" s="113"/>
      <c r="Q141" s="113"/>
      <c r="R141" s="113"/>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t="e">
        <f t="shared" ref="B142:D142" si="359">B141</f>
        <v>#VALUE!</v>
      </c>
      <c r="C142" s="128" t="e">
        <f t="shared" ca="1" si="359"/>
        <v>#NAME?</v>
      </c>
      <c r="D142" s="127">
        <f t="shared" ca="1" si="359"/>
        <v>1</v>
      </c>
      <c r="E142" s="186">
        <f t="shared" ref="E142" ca="1" si="360">D141</f>
        <v>1</v>
      </c>
      <c r="F142" s="92"/>
      <c r="G142" s="188" t="s">
        <v>1</v>
      </c>
      <c r="H142" s="191" t="e">
        <f>INDEX('BASE FORMAÇÃO'!C:C,B141+1)</f>
        <v>#VALUE!</v>
      </c>
      <c r="I142" s="191"/>
      <c r="J142" s="192"/>
      <c r="K142" s="66"/>
      <c r="L142" s="183"/>
      <c r="M142" s="185"/>
      <c r="N142" s="70"/>
      <c r="O142" s="27" t="s">
        <v>13</v>
      </c>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t="e">
        <f t="shared" ref="B143:D143" si="361">B142</f>
        <v>#VALUE!</v>
      </c>
      <c r="C143" s="128" t="e">
        <f t="shared" ca="1" si="361"/>
        <v>#NAME?</v>
      </c>
      <c r="D143" s="127">
        <f t="shared" ca="1" si="361"/>
        <v>1</v>
      </c>
      <c r="E143" s="187"/>
      <c r="F143" s="93"/>
      <c r="G143" s="189"/>
      <c r="H143" s="193"/>
      <c r="I143" s="193"/>
      <c r="J143" s="194"/>
      <c r="K143" s="64"/>
      <c r="L143" s="130" t="s">
        <v>44</v>
      </c>
      <c r="M143" s="131" t="e">
        <f>INDEX('BASE FORMAÇÃO'!H:H,B145+1)</f>
        <v>#VALUE!</v>
      </c>
      <c r="N143" s="71"/>
      <c r="O143" s="27" t="s">
        <v>380</v>
      </c>
      <c r="P143" s="114"/>
      <c r="Q143" s="114"/>
      <c r="R143" s="114"/>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t="e">
        <f t="shared" ref="B144:C144" si="362">B143</f>
        <v>#VALUE!</v>
      </c>
      <c r="C144" s="128" t="e">
        <f t="shared" ca="1" si="362"/>
        <v>#NAME?</v>
      </c>
      <c r="D144" s="127">
        <f t="shared" ca="1" si="244"/>
        <v>1</v>
      </c>
      <c r="E144" s="38" t="s">
        <v>313</v>
      </c>
      <c r="F144" s="93"/>
      <c r="G144" s="190"/>
      <c r="H144" s="195"/>
      <c r="I144" s="195"/>
      <c r="J144" s="196"/>
      <c r="K144" s="64"/>
      <c r="L144" s="1" t="s">
        <v>2</v>
      </c>
      <c r="M144" s="6" t="e">
        <f>INDEX('BASE FORMAÇÃO'!D:D,B145+1)</f>
        <v>#VALUE!</v>
      </c>
      <c r="N144" s="71"/>
      <c r="O144" s="27" t="s">
        <v>381</v>
      </c>
      <c r="P144" s="115"/>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t="e">
        <f t="shared" ref="B145:C145" si="363">B143</f>
        <v>#VALUE!</v>
      </c>
      <c r="C145" s="128" t="e">
        <f t="shared" ca="1" si="363"/>
        <v>#NAME?</v>
      </c>
      <c r="D145" s="127">
        <f t="shared" ca="1" si="244"/>
        <v>1</v>
      </c>
      <c r="E145" s="197" t="e">
        <f t="shared" ref="E145" ca="1" si="364">C141</f>
        <v>#NAME?</v>
      </c>
      <c r="F145" s="93"/>
      <c r="G145" s="199" t="s">
        <v>304</v>
      </c>
      <c r="H145" s="201"/>
      <c r="I145" s="202"/>
      <c r="J145" s="202"/>
      <c r="K145" s="67"/>
      <c r="L145" s="28" t="s">
        <v>303</v>
      </c>
      <c r="M145" s="133" t="str">
        <f t="shared" ref="M145" si="365">IFERROR(INDEX(I147:I159,MATCH(MAX(J147:J159),J147:J159,0)),"")</f>
        <v/>
      </c>
      <c r="N145" s="71"/>
      <c r="O145" s="27" t="s">
        <v>18</v>
      </c>
      <c r="P145" s="106" t="str">
        <f>IF(P141="","",
IF(OR(P143="Orçamento",P142="",MAX('Tabela de Apoio'!$A:$A)&lt;=P142),
P141,
(INDEX('Tabela de Apoio'!$B:$B,MATCH('MAPA DE PREÇOS'!$O$8,'Tabela de Apoio'!$A:$A,1))/INDEX('Tabela de Apoio'!$B:$B,MATCH('MAPA DE PREÇOS'!P142,'Tabela de Apoio'!$A:$A,1)-1))*P141))</f>
        <v/>
      </c>
      <c r="Q145" s="106" t="str">
        <f>IF(Q141="","",
IF(OR(Q143="Orçamento",Q142="",MAX('Tabela de Apoio'!$A:$A)&lt;=Q142),
Q141,
(INDEX('Tabela de Apoio'!$B:$B,MATCH('MAPA DE PREÇOS'!$O$8,'Tabela de Apoio'!$A:$A,1))/INDEX('Tabela de Apoio'!$B:$B,MATCH('MAPA DE PREÇOS'!Q142,'Tabela de Apoio'!$A:$A,1)-1))*Q141))</f>
        <v/>
      </c>
      <c r="R145" s="106" t="str">
        <f>IF(R141="","",
IF(OR(R143="Orçamento",R142="",MAX('Tabela de Apoio'!$A:$A)&lt;=R142),
R141,
(INDEX('Tabela de Apoio'!$B:$B,MATCH('MAPA DE PREÇOS'!$O$8,'Tabela de Apoio'!$A:$A,1))/INDEX('Tabela de Apoio'!$B:$B,MATCH('MAPA DE PREÇOS'!R142,'Tabela de Apoio'!$A:$A,1)-1))*R141))</f>
        <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t="e">
        <f t="shared" ref="B146" si="366">B145</f>
        <v>#VALUE!</v>
      </c>
      <c r="C146" s="128" t="e">
        <f t="shared" ref="C146" ca="1" si="367">C145</f>
        <v>#NAME?</v>
      </c>
      <c r="D146" s="127">
        <f t="shared" ca="1" si="244"/>
        <v>1</v>
      </c>
      <c r="E146" s="198"/>
      <c r="F146" s="93"/>
      <c r="G146" s="200"/>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t="e">
        <f t="shared" ref="B147:C147" si="368">B146</f>
        <v>#VALUE!</v>
      </c>
      <c r="C147" s="128" t="e">
        <f t="shared" ca="1" si="368"/>
        <v>#NAME?</v>
      </c>
      <c r="D147" s="127">
        <f t="shared" ca="1" si="244"/>
        <v>1</v>
      </c>
      <c r="E147" s="198"/>
      <c r="F147" s="93"/>
      <c r="G147" s="200"/>
      <c r="H147" s="134">
        <f t="shared" ref="H147" si="369">COUNT($P147:$XX147)</f>
        <v>0</v>
      </c>
      <c r="I147" s="132" t="e">
        <f t="shared" ref="I147" si="370">_xlfn.STDEV.P($P146:$XX147)/AVERAGE($P146:$XX147)</f>
        <v>#DIV/0!</v>
      </c>
      <c r="J147" s="7">
        <f>ROW()</f>
        <v>147</v>
      </c>
      <c r="K147" s="67"/>
      <c r="L147" s="29" t="s">
        <v>10</v>
      </c>
      <c r="M147" s="30" t="str">
        <f t="shared" ref="M147" si="371">IFERROR(
IF(COUNTA(P141:AI141)=COUNTIF(P143:XX143,"Orçamento"),MIN(M152,M149),
IF(M150&lt;&gt;"",M150,
IF(M151&lt;&gt;"",M151,
M149
))),"")</f>
        <v/>
      </c>
      <c r="N147" s="71"/>
      <c r="O147" s="27" t="s">
        <v>376</v>
      </c>
      <c r="P147" s="106" t="str">
        <f t="shared" ref="P147:AI147" si="372">IFERROR(IF(P145="",
            "",
            IF(COUNT($P145:$XX145)&lt;=4,
               P145,
               IF(OR(P145&gt;(QUARTILE($P145:$XX145,3)+(QUARTILE($P145:$XX145,3)-QUARTILE($P145:$XX145,1))),
                     P145&lt;(QUARTILE($P145:$XX145,1)-(QUARTILE($P145:$XX145,3)-QUARTILE($P145:$XX145,1)))
                  ),
               "DESCARTADO",P145)
             )
  ),P145)</f>
        <v/>
      </c>
      <c r="Q147" s="106" t="str">
        <f t="shared" si="372"/>
        <v/>
      </c>
      <c r="R147" s="106" t="str">
        <f t="shared" si="372"/>
        <v/>
      </c>
      <c r="S147" s="106" t="str">
        <f t="shared" si="372"/>
        <v/>
      </c>
      <c r="T147" s="106" t="str">
        <f t="shared" si="372"/>
        <v/>
      </c>
      <c r="U147" s="106" t="str">
        <f t="shared" si="372"/>
        <v/>
      </c>
      <c r="V147" s="106" t="str">
        <f t="shared" si="372"/>
        <v/>
      </c>
      <c r="W147" s="106" t="str">
        <f t="shared" si="372"/>
        <v/>
      </c>
      <c r="X147" s="106" t="str">
        <f t="shared" si="372"/>
        <v/>
      </c>
      <c r="Y147" s="106" t="str">
        <f t="shared" si="372"/>
        <v/>
      </c>
      <c r="Z147" s="106" t="str">
        <f t="shared" si="372"/>
        <v/>
      </c>
      <c r="AA147" s="106" t="str">
        <f t="shared" si="372"/>
        <v/>
      </c>
      <c r="AB147" s="106" t="str">
        <f t="shared" si="372"/>
        <v/>
      </c>
      <c r="AC147" s="106" t="str">
        <f t="shared" si="372"/>
        <v/>
      </c>
      <c r="AD147" s="106" t="str">
        <f t="shared" si="372"/>
        <v/>
      </c>
      <c r="AE147" s="106" t="str">
        <f t="shared" si="372"/>
        <v/>
      </c>
      <c r="AF147" s="106" t="str">
        <f t="shared" si="372"/>
        <v/>
      </c>
      <c r="AG147" s="106" t="str">
        <f t="shared" si="372"/>
        <v/>
      </c>
      <c r="AH147" s="106" t="str">
        <f t="shared" si="372"/>
        <v/>
      </c>
      <c r="AI147" s="106" t="str">
        <f t="shared" si="372"/>
        <v/>
      </c>
    </row>
    <row r="148" spans="2:35" hidden="1" x14ac:dyDescent="0.25">
      <c r="B148" s="128" t="e">
        <f t="shared" ref="B148" si="373">B147</f>
        <v>#VALUE!</v>
      </c>
      <c r="C148" s="128" t="e">
        <f t="shared" ref="C148" ca="1" si="374">C147</f>
        <v>#NAME?</v>
      </c>
      <c r="D148" s="127">
        <f t="shared" ca="1" si="244"/>
        <v>1</v>
      </c>
      <c r="E148" s="198"/>
      <c r="F148" s="93"/>
      <c r="G148" s="200"/>
      <c r="H148"/>
      <c r="I148"/>
      <c r="J148"/>
      <c r="K148" s="66"/>
      <c r="L148" s="29" t="s">
        <v>360</v>
      </c>
      <c r="M148" s="30" t="e">
        <f t="shared" ref="M148" si="375">AVERAGE($P147:$XX147)</f>
        <v>#DIV/0!</v>
      </c>
      <c r="N148" s="71"/>
      <c r="O148" s="27" t="str">
        <f t="shared" ref="O148" si="376">"1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t="e">
        <f t="shared" si="243"/>
        <v>#VALUE!</v>
      </c>
      <c r="C149" s="128" t="e">
        <f t="shared" ca="1" si="244"/>
        <v>#NAME?</v>
      </c>
      <c r="D149" s="127">
        <f t="shared" ca="1" si="244"/>
        <v>1</v>
      </c>
      <c r="E149" s="198"/>
      <c r="F149" s="93"/>
      <c r="G149" s="200"/>
      <c r="H149" s="134">
        <f t="shared" ref="H149" si="377">COUNT($P149:$XX149)</f>
        <v>0</v>
      </c>
      <c r="I149" s="132" t="e">
        <f t="shared" ref="I149" si="378">_xlfn.STDEV.P($P148:$XX149)/AVERAGE($P148:$XX149)</f>
        <v>#DIV/0!</v>
      </c>
      <c r="J149" s="7">
        <f t="shared" ref="J149" si="379">IF(AND(H149&gt;2,
OR(L141="MÉDIA SANEADA",L141="MEDIANA SANEADA",
AND(L141="PREÇO ESTIMADO",NOT(AND(P143="Orçamento",COUNTA(P141:XX141)=COUNTIF(P143:XX143,"Orçamento")))))),
ROW(),0)</f>
        <v>0</v>
      </c>
      <c r="K149" s="66"/>
      <c r="L149" s="29" t="s">
        <v>361</v>
      </c>
      <c r="M149" s="30" t="e">
        <f t="shared" ref="M149" si="380">MEDIAN($P147:$XX147)</f>
        <v>#NUM!</v>
      </c>
      <c r="N149" s="71"/>
      <c r="O149" s="27" t="str">
        <f t="shared" ref="O149" si="381">"1 RODADA"</f>
        <v>1 RODADA</v>
      </c>
      <c r="P149" s="107" t="str">
        <f t="shared" ref="P149:AI149" si="382">IF(P147="","",IF((_xlfn.STDEV.P($P146:$XX147)/AVERAGE($P146:$XX147))&lt;=25%,P147,IF(OR(P147&gt;(AVERAGE($P146:$XX147)+_xlfn.STDEV.P($P146:$XX147)),P147&lt;(AVERAGE($P146:$XX147)-_xlfn.STDEV.P($P146:$XX147))),"DESCARTADO",P147)))</f>
        <v/>
      </c>
      <c r="Q149" s="107" t="str">
        <f t="shared" si="382"/>
        <v/>
      </c>
      <c r="R149" s="107" t="str">
        <f t="shared" si="382"/>
        <v/>
      </c>
      <c r="S149" s="107" t="str">
        <f t="shared" si="382"/>
        <v/>
      </c>
      <c r="T149" s="107" t="str">
        <f t="shared" si="382"/>
        <v/>
      </c>
      <c r="U149" s="107" t="str">
        <f t="shared" si="382"/>
        <v/>
      </c>
      <c r="V149" s="107" t="str">
        <f t="shared" si="382"/>
        <v/>
      </c>
      <c r="W149" s="107" t="str">
        <f t="shared" si="382"/>
        <v/>
      </c>
      <c r="X149" s="107" t="str">
        <f t="shared" si="382"/>
        <v/>
      </c>
      <c r="Y149" s="107" t="str">
        <f t="shared" si="382"/>
        <v/>
      </c>
      <c r="Z149" s="107" t="str">
        <f t="shared" si="382"/>
        <v/>
      </c>
      <c r="AA149" s="107" t="str">
        <f t="shared" si="382"/>
        <v/>
      </c>
      <c r="AB149" s="107" t="str">
        <f t="shared" si="382"/>
        <v/>
      </c>
      <c r="AC149" s="107" t="str">
        <f t="shared" si="382"/>
        <v/>
      </c>
      <c r="AD149" s="107" t="str">
        <f t="shared" si="382"/>
        <v/>
      </c>
      <c r="AE149" s="107" t="str">
        <f t="shared" si="382"/>
        <v/>
      </c>
      <c r="AF149" s="107" t="str">
        <f t="shared" si="382"/>
        <v/>
      </c>
      <c r="AG149" s="107" t="str">
        <f t="shared" si="382"/>
        <v/>
      </c>
      <c r="AH149" s="107" t="str">
        <f t="shared" si="382"/>
        <v/>
      </c>
      <c r="AI149" s="107" t="str">
        <f t="shared" si="382"/>
        <v/>
      </c>
    </row>
    <row r="150" spans="2:35" hidden="1" x14ac:dyDescent="0.25">
      <c r="B150" s="128" t="e">
        <f t="shared" si="243"/>
        <v>#VALUE!</v>
      </c>
      <c r="C150" s="128" t="e">
        <f t="shared" ca="1" si="244"/>
        <v>#NAME?</v>
      </c>
      <c r="D150" s="127">
        <f t="shared" ca="1" si="244"/>
        <v>1</v>
      </c>
      <c r="E150" s="198"/>
      <c r="F150" s="93"/>
      <c r="G150" s="200"/>
      <c r="H150"/>
      <c r="I150"/>
      <c r="J150"/>
      <c r="L150" s="29" t="s">
        <v>38</v>
      </c>
      <c r="M150" s="30" t="str">
        <f t="shared" ref="M150" si="383">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84">"2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t="e">
        <f t="shared" si="243"/>
        <v>#VALUE!</v>
      </c>
      <c r="C151" s="128" t="e">
        <f t="shared" ca="1" si="244"/>
        <v>#NAME?</v>
      </c>
      <c r="D151" s="127">
        <f t="shared" ca="1" si="244"/>
        <v>1</v>
      </c>
      <c r="E151" s="198"/>
      <c r="F151" s="93"/>
      <c r="G151" s="200"/>
      <c r="H151" s="134">
        <f t="shared" ref="H151" si="385">COUNT($P151:$XX151)</f>
        <v>0</v>
      </c>
      <c r="I151" s="132" t="e">
        <f t="shared" ref="I151" si="386">_xlfn.STDEV.P($P150:$XX151)/AVERAGE($P150:$XX151)</f>
        <v>#DIV/0!</v>
      </c>
      <c r="J151" s="7">
        <f t="shared" ref="J151" si="387">IF(AND(H151&gt;2,
OR(L141="MÉDIA SANEADA",L141="MEDIANA SANEADA",
AND(L141="PREÇO ESTIMADO",NOT(AND(P143="Orçamento",COUNTA(P141:XX141)=COUNTIF(P143:XX143,"Orçamento")))))),
ROW(),0)</f>
        <v>0</v>
      </c>
      <c r="K151" s="66"/>
      <c r="L151" s="29" t="s">
        <v>362</v>
      </c>
      <c r="M151" s="30" t="e">
        <f t="shared" ref="M151" si="388" xml:space="preserve">
IF(H149&gt;2,MEDIAN(P148:XX149),
IF(H151&gt;2,MEDIAN(P150:XX151),
IF(H153&gt;2,MEDIAN(P152:XX153),
IF(H155&gt;2,MEDIAN(P154:XX155),
IF(H157&gt;2,MEDIAN(P156:XX157),
IF(H159&gt;2,MEDIAN(P158:XX159),
MEDIAN(P146:XX147)))))))</f>
        <v>#NUM!</v>
      </c>
      <c r="N151" s="71"/>
      <c r="O151" s="27" t="str">
        <f t="shared" ref="O151" si="389">"2 RODADA"</f>
        <v>2 RODADA</v>
      </c>
      <c r="P151" s="107" t="str">
        <f t="shared" ref="P151:AI151" si="390">IF(P149="","",IF((_xlfn.STDEV.P($P148:$XX149)/AVERAGE($P148:$XX149))&lt;=25%,P149,IF(OR(P149&gt;(AVERAGE($P148:$XX149)+_xlfn.STDEV.P($P148:$XX149)),P149&lt;(AVERAGE($P148:$XX149)-_xlfn.STDEV.P($P148:$XX149))),"DESCARTADO",P149)))</f>
        <v/>
      </c>
      <c r="Q151" s="107" t="str">
        <f t="shared" si="390"/>
        <v/>
      </c>
      <c r="R151" s="107" t="str">
        <f t="shared" si="390"/>
        <v/>
      </c>
      <c r="S151" s="107" t="str">
        <f t="shared" si="390"/>
        <v/>
      </c>
      <c r="T151" s="107" t="str">
        <f t="shared" si="390"/>
        <v/>
      </c>
      <c r="U151" s="107" t="str">
        <f t="shared" si="390"/>
        <v/>
      </c>
      <c r="V151" s="107" t="str">
        <f t="shared" si="390"/>
        <v/>
      </c>
      <c r="W151" s="107" t="str">
        <f t="shared" si="390"/>
        <v/>
      </c>
      <c r="X151" s="107" t="str">
        <f t="shared" si="390"/>
        <v/>
      </c>
      <c r="Y151" s="107" t="str">
        <f t="shared" si="390"/>
        <v/>
      </c>
      <c r="Z151" s="107" t="str">
        <f t="shared" si="390"/>
        <v/>
      </c>
      <c r="AA151" s="107" t="str">
        <f t="shared" si="390"/>
        <v/>
      </c>
      <c r="AB151" s="107" t="str">
        <f t="shared" si="390"/>
        <v/>
      </c>
      <c r="AC151" s="107" t="str">
        <f t="shared" si="390"/>
        <v/>
      </c>
      <c r="AD151" s="107" t="str">
        <f t="shared" si="390"/>
        <v/>
      </c>
      <c r="AE151" s="107" t="str">
        <f t="shared" si="390"/>
        <v/>
      </c>
      <c r="AF151" s="107" t="str">
        <f t="shared" si="390"/>
        <v/>
      </c>
      <c r="AG151" s="107" t="str">
        <f t="shared" si="390"/>
        <v/>
      </c>
      <c r="AH151" s="107" t="str">
        <f t="shared" si="390"/>
        <v/>
      </c>
      <c r="AI151" s="107" t="str">
        <f t="shared" si="390"/>
        <v/>
      </c>
    </row>
    <row r="152" spans="2:35" hidden="1" x14ac:dyDescent="0.25">
      <c r="B152" s="128" t="e">
        <f t="shared" si="243"/>
        <v>#VALUE!</v>
      </c>
      <c r="C152" s="128" t="e">
        <f t="shared" ca="1" si="244"/>
        <v>#NAME?</v>
      </c>
      <c r="D152" s="127">
        <f t="shared" ca="1" si="244"/>
        <v>1</v>
      </c>
      <c r="E152" s="198"/>
      <c r="F152" s="93"/>
      <c r="G152" s="200"/>
      <c r="H152"/>
      <c r="I152"/>
      <c r="J152"/>
      <c r="K152" s="66"/>
      <c r="L152" s="29" t="s">
        <v>359</v>
      </c>
      <c r="M152" s="30" t="e">
        <f t="shared" ref="M152" si="391">HARMEAN($P146:$XX147)</f>
        <v>#N/A</v>
      </c>
      <c r="N152" s="71"/>
      <c r="O152" s="27" t="str">
        <f t="shared" ref="O152" si="392">"3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t="e">
        <f t="shared" si="243"/>
        <v>#VALUE!</v>
      </c>
      <c r="C153" s="128" t="e">
        <f t="shared" ca="1" si="244"/>
        <v>#NAME?</v>
      </c>
      <c r="D153" s="127">
        <f t="shared" ca="1" si="244"/>
        <v>1</v>
      </c>
      <c r="E153" s="198"/>
      <c r="F153" s="93"/>
      <c r="G153" s="200"/>
      <c r="H153" s="134">
        <f t="shared" ref="H153" si="393">COUNT($P153:$XX153)</f>
        <v>0</v>
      </c>
      <c r="I153" s="132" t="e">
        <f t="shared" ref="I153" si="394">_xlfn.STDEV.P($P152:$XX153)/AVERAGE($P152:$XX153)</f>
        <v>#DIV/0!</v>
      </c>
      <c r="J153" s="7">
        <f t="shared" ref="J153" si="395">IF(AND(H153&gt;2,
OR(L141="MÉDIA SANEADA",L141="MEDIANA SANEADA",
AND(L141="PREÇO ESTIMADO",NOT(AND(P143="Orçamento",COUNTA(P141:XX141)=COUNTIF(P143:XX143,"Orçamento")))))),
ROW(),0)</f>
        <v>0</v>
      </c>
      <c r="K153" s="66"/>
      <c r="L153" s="29" t="s">
        <v>41</v>
      </c>
      <c r="M153" s="30" t="str">
        <f t="shared" ref="M153" si="396">IFERROR(_xlfn.QUARTILE.EXC($P147:$XX147,1),"")</f>
        <v/>
      </c>
      <c r="N153" s="71"/>
      <c r="O153" s="27" t="str">
        <f t="shared" ref="O153" si="397">"3 RODADA"</f>
        <v>3 RODADA</v>
      </c>
      <c r="P153" s="107" t="str">
        <f t="shared" ref="P153:AI153" si="398">IF(P151="","",IF((_xlfn.STDEV.P($P150:$XX151)/AVERAGE($P150:$XX151))&lt;=25%,P151,IF(OR(P151&gt;(AVERAGE($P150:$XX151)+_xlfn.STDEV.P($P150:$XX151)),P151&lt;(AVERAGE($P150:$XX151)-_xlfn.STDEV.P($P150:$XX151))),"DESCARTADO",P151)))</f>
        <v/>
      </c>
      <c r="Q153" s="107" t="str">
        <f t="shared" si="398"/>
        <v/>
      </c>
      <c r="R153" s="107" t="str">
        <f t="shared" si="398"/>
        <v/>
      </c>
      <c r="S153" s="107" t="str">
        <f t="shared" si="398"/>
        <v/>
      </c>
      <c r="T153" s="107" t="str">
        <f t="shared" si="398"/>
        <v/>
      </c>
      <c r="U153" s="107" t="str">
        <f t="shared" si="398"/>
        <v/>
      </c>
      <c r="V153" s="107" t="str">
        <f t="shared" si="398"/>
        <v/>
      </c>
      <c r="W153" s="107" t="str">
        <f t="shared" si="398"/>
        <v/>
      </c>
      <c r="X153" s="107" t="str">
        <f t="shared" si="398"/>
        <v/>
      </c>
      <c r="Y153" s="107" t="str">
        <f t="shared" si="398"/>
        <v/>
      </c>
      <c r="Z153" s="107" t="str">
        <f t="shared" si="398"/>
        <v/>
      </c>
      <c r="AA153" s="107" t="str">
        <f t="shared" si="398"/>
        <v/>
      </c>
      <c r="AB153" s="107" t="str">
        <f t="shared" si="398"/>
        <v/>
      </c>
      <c r="AC153" s="107" t="str">
        <f t="shared" si="398"/>
        <v/>
      </c>
      <c r="AD153" s="107" t="str">
        <f t="shared" si="398"/>
        <v/>
      </c>
      <c r="AE153" s="107" t="str">
        <f t="shared" si="398"/>
        <v/>
      </c>
      <c r="AF153" s="107" t="str">
        <f t="shared" si="398"/>
        <v/>
      </c>
      <c r="AG153" s="107" t="str">
        <f t="shared" si="398"/>
        <v/>
      </c>
      <c r="AH153" s="107" t="str">
        <f t="shared" si="398"/>
        <v/>
      </c>
      <c r="AI153" s="107" t="str">
        <f t="shared" si="398"/>
        <v/>
      </c>
    </row>
    <row r="154" spans="2:35" hidden="1" x14ac:dyDescent="0.25">
      <c r="B154" s="128" t="e">
        <f t="shared" si="243"/>
        <v>#VALUE!</v>
      </c>
      <c r="C154" s="128" t="e">
        <f t="shared" ca="1" si="244"/>
        <v>#NAME?</v>
      </c>
      <c r="D154" s="127">
        <f t="shared" ca="1" si="244"/>
        <v>1</v>
      </c>
      <c r="E154" s="198"/>
      <c r="F154" s="93"/>
      <c r="G154" s="200"/>
      <c r="H154"/>
      <c r="I154"/>
      <c r="J154"/>
      <c r="K154" s="66"/>
      <c r="L154" s="29" t="s">
        <v>39</v>
      </c>
      <c r="M154" s="30" t="str">
        <f t="shared" ref="M154" si="399">IFERROR(_xlfn.QUARTILE.EXC($P147:$XX147,3),"")</f>
        <v/>
      </c>
      <c r="N154" s="71"/>
      <c r="O154" s="27" t="str">
        <f t="shared" ref="O154" si="400">"4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t="e">
        <f t="shared" si="243"/>
        <v>#VALUE!</v>
      </c>
      <c r="C155" s="128" t="e">
        <f t="shared" ca="1" si="244"/>
        <v>#NAME?</v>
      </c>
      <c r="D155" s="127">
        <f t="shared" ca="1" si="244"/>
        <v>1</v>
      </c>
      <c r="E155" s="198"/>
      <c r="F155" s="93"/>
      <c r="G155" s="200"/>
      <c r="H155" s="134">
        <f t="shared" ref="H155" si="401">COUNT($P155:$XX155)</f>
        <v>0</v>
      </c>
      <c r="I155" s="132" t="e">
        <f t="shared" ref="I155" si="402">_xlfn.STDEV.P($P154:$XX155)/AVERAGE($P154:$XX155)</f>
        <v>#DIV/0!</v>
      </c>
      <c r="J155" s="7">
        <f t="shared" ref="J155" si="403">IF(AND(H155&gt;2,
OR(L141="MÉDIA SANEADA",L141="MEDIANA SANEADA",
AND(L141="PREÇO ESTIMADO",NOT(AND(P143="Orçamento",COUNTA(P141:XX141)=COUNTIF(P143:XX143,"Orçamento")))))),
ROW(),0)</f>
        <v>0</v>
      </c>
      <c r="K155" s="66"/>
      <c r="L155" s="29" t="s">
        <v>42</v>
      </c>
      <c r="M155" s="30">
        <f t="shared" ref="M155" si="404">MIN($P147:$XX147)</f>
        <v>0</v>
      </c>
      <c r="N155" s="71"/>
      <c r="O155" s="27" t="str">
        <f t="shared" ref="O155" si="405">"4 RODADA"</f>
        <v>4 RODADA</v>
      </c>
      <c r="P155" s="107" t="str">
        <f t="shared" ref="P155:AI155" si="406">IF(P153="","",IF((_xlfn.STDEV.P($P152:$XX153)/AVERAGE($P152:$XX153))&lt;=25%,P153,IF(OR(P153&gt;(AVERAGE($P152:$XX153)+_xlfn.STDEV.P($P152:$XX153)),P153&lt;(AVERAGE($P152:$XX153)-_xlfn.STDEV.P($P152:$XX153))),"DESCARTADO",P153)))</f>
        <v/>
      </c>
      <c r="Q155" s="107" t="str">
        <f t="shared" si="406"/>
        <v/>
      </c>
      <c r="R155" s="107" t="str">
        <f t="shared" si="406"/>
        <v/>
      </c>
      <c r="S155" s="107" t="str">
        <f t="shared" si="406"/>
        <v/>
      </c>
      <c r="T155" s="107" t="str">
        <f t="shared" si="406"/>
        <v/>
      </c>
      <c r="U155" s="107" t="str">
        <f t="shared" si="406"/>
        <v/>
      </c>
      <c r="V155" s="107" t="str">
        <f t="shared" si="406"/>
        <v/>
      </c>
      <c r="W155" s="107" t="str">
        <f t="shared" si="406"/>
        <v/>
      </c>
      <c r="X155" s="107" t="str">
        <f t="shared" si="406"/>
        <v/>
      </c>
      <c r="Y155" s="107" t="str">
        <f t="shared" si="406"/>
        <v/>
      </c>
      <c r="Z155" s="107" t="str">
        <f t="shared" si="406"/>
        <v/>
      </c>
      <c r="AA155" s="107" t="str">
        <f t="shared" si="406"/>
        <v/>
      </c>
      <c r="AB155" s="107" t="str">
        <f t="shared" si="406"/>
        <v/>
      </c>
      <c r="AC155" s="107" t="str">
        <f t="shared" si="406"/>
        <v/>
      </c>
      <c r="AD155" s="107" t="str">
        <f t="shared" si="406"/>
        <v/>
      </c>
      <c r="AE155" s="107" t="str">
        <f t="shared" si="406"/>
        <v/>
      </c>
      <c r="AF155" s="107" t="str">
        <f t="shared" si="406"/>
        <v/>
      </c>
      <c r="AG155" s="107" t="str">
        <f t="shared" si="406"/>
        <v/>
      </c>
      <c r="AH155" s="107" t="str">
        <f t="shared" si="406"/>
        <v/>
      </c>
      <c r="AI155" s="107" t="str">
        <f t="shared" si="406"/>
        <v/>
      </c>
    </row>
    <row r="156" spans="2:35" hidden="1" x14ac:dyDescent="0.25">
      <c r="B156" s="128" t="e">
        <f t="shared" si="243"/>
        <v>#VALUE!</v>
      </c>
      <c r="C156" s="128" t="e">
        <f t="shared" ca="1" si="244"/>
        <v>#NAME?</v>
      </c>
      <c r="D156" s="127">
        <f t="shared" ca="1" si="244"/>
        <v>1</v>
      </c>
      <c r="E156" s="198"/>
      <c r="F156" s="93"/>
      <c r="G156" s="200"/>
      <c r="H156"/>
      <c r="I156"/>
      <c r="J156"/>
      <c r="K156" s="66"/>
      <c r="L156" s="29" t="s">
        <v>40</v>
      </c>
      <c r="M156" s="30">
        <f t="shared" ref="M156" si="407">MAX($P147:$XX147)</f>
        <v>0</v>
      </c>
      <c r="N156" s="71"/>
      <c r="O156" s="27" t="str">
        <f t="shared" ref="O156" si="408">"5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t="e">
        <f t="shared" si="243"/>
        <v>#VALUE!</v>
      </c>
      <c r="C157" s="128" t="e">
        <f t="shared" ca="1" si="244"/>
        <v>#NAME?</v>
      </c>
      <c r="D157" s="127">
        <f t="shared" ca="1" si="244"/>
        <v>1</v>
      </c>
      <c r="E157" s="198"/>
      <c r="F157" s="93"/>
      <c r="G157" s="200"/>
      <c r="H157" s="134">
        <f t="shared" ref="H157" si="409">COUNT($P157:$XX157)</f>
        <v>0</v>
      </c>
      <c r="I157" s="132" t="e">
        <f t="shared" ref="I157" si="410">_xlfn.STDEV.P($P156:$XX157)/AVERAGE($P156:$XX157)</f>
        <v>#DIV/0!</v>
      </c>
      <c r="J157" s="7">
        <f t="shared" ref="J157" si="411">IF(AND(H157&gt;2,
OR(L141="MÉDIA SANEADA",L141="MEDIANA SANEADA",
AND(L141="PREÇO ESTIMADO",NOT(AND(P143="Orçamento",COUNTA(P141:XX141)=COUNTIF(P143:XX143,"Orçamento")))))),
ROW(),0)</f>
        <v>0</v>
      </c>
      <c r="K157" s="66"/>
      <c r="N157" s="71"/>
      <c r="O157" s="27" t="str">
        <f t="shared" ref="O157" si="412">"5 RODADA"</f>
        <v>5 RODADA</v>
      </c>
      <c r="P157" s="107" t="str">
        <f t="shared" ref="P157:AI157" si="413">IF(P155="","",IF((_xlfn.STDEV.P($P154:$XX155)/AVERAGE($P154:$XX155))&lt;=25%,P155,IF(OR(P155&gt;(AVERAGE($P154:$XX155)+_xlfn.STDEV.P($P154:$XX155)),P155&lt;(AVERAGE($P154:$XX155)-_xlfn.STDEV.P($P154:$XX155))),"DESCARTADO",P155)))</f>
        <v/>
      </c>
      <c r="Q157" s="107" t="str">
        <f t="shared" si="413"/>
        <v/>
      </c>
      <c r="R157" s="107" t="str">
        <f t="shared" si="413"/>
        <v/>
      </c>
      <c r="S157" s="107" t="str">
        <f t="shared" si="413"/>
        <v/>
      </c>
      <c r="T157" s="107" t="str">
        <f t="shared" si="413"/>
        <v/>
      </c>
      <c r="U157" s="107" t="str">
        <f t="shared" si="413"/>
        <v/>
      </c>
      <c r="V157" s="107" t="str">
        <f t="shared" si="413"/>
        <v/>
      </c>
      <c r="W157" s="107" t="str">
        <f t="shared" si="413"/>
        <v/>
      </c>
      <c r="X157" s="107" t="str">
        <f t="shared" si="413"/>
        <v/>
      </c>
      <c r="Y157" s="107" t="str">
        <f t="shared" si="413"/>
        <v/>
      </c>
      <c r="Z157" s="107" t="str">
        <f t="shared" si="413"/>
        <v/>
      </c>
      <c r="AA157" s="107" t="str">
        <f t="shared" si="413"/>
        <v/>
      </c>
      <c r="AB157" s="107" t="str">
        <f t="shared" si="413"/>
        <v/>
      </c>
      <c r="AC157" s="107" t="str">
        <f t="shared" si="413"/>
        <v/>
      </c>
      <c r="AD157" s="107" t="str">
        <f t="shared" si="413"/>
        <v/>
      </c>
      <c r="AE157" s="107" t="str">
        <f t="shared" si="413"/>
        <v/>
      </c>
      <c r="AF157" s="107" t="str">
        <f t="shared" si="413"/>
        <v/>
      </c>
      <c r="AG157" s="107" t="str">
        <f t="shared" si="413"/>
        <v/>
      </c>
      <c r="AH157" s="107" t="str">
        <f t="shared" si="413"/>
        <v/>
      </c>
      <c r="AI157" s="107" t="str">
        <f t="shared" si="413"/>
        <v/>
      </c>
    </row>
    <row r="158" spans="2:35" hidden="1" x14ac:dyDescent="0.25">
      <c r="B158" s="128" t="e">
        <f t="shared" si="243"/>
        <v>#VALUE!</v>
      </c>
      <c r="C158" s="128" t="e">
        <f t="shared" ca="1" si="244"/>
        <v>#NAME?</v>
      </c>
      <c r="D158" s="127">
        <f t="shared" ca="1" si="244"/>
        <v>1</v>
      </c>
      <c r="E158" s="198"/>
      <c r="F158" s="93"/>
      <c r="G158" s="200"/>
      <c r="H158"/>
      <c r="I158"/>
      <c r="J158"/>
      <c r="K158" s="66"/>
      <c r="L158" s="22"/>
      <c r="M158" s="22"/>
      <c r="N158" s="71"/>
      <c r="O158" s="27" t="str">
        <f t="shared" ref="O158" si="414">"6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t="e">
        <f t="shared" si="243"/>
        <v>#VALUE!</v>
      </c>
      <c r="C159" s="128" t="e">
        <f t="shared" ca="1" si="244"/>
        <v>#NAME?</v>
      </c>
      <c r="D159" s="127">
        <f t="shared" ca="1" si="244"/>
        <v>1</v>
      </c>
      <c r="E159" s="198"/>
      <c r="F159" s="93"/>
      <c r="G159" s="200"/>
      <c r="H159" s="134">
        <f t="shared" ref="H159" si="415">COUNT($P159:$XX159)</f>
        <v>0</v>
      </c>
      <c r="I159" s="132" t="e">
        <f t="shared" ref="I159" si="416">_xlfn.STDEV.P($P158:$XX159)/AVERAGE($P158:$XX159)</f>
        <v>#DIV/0!</v>
      </c>
      <c r="J159" s="7">
        <f t="shared" ref="J159" si="417">IF(AND(H159&gt;2,
OR(L141="MÉDIA SANEADA",L141="MEDIANA SANEADA",
AND(L141="PREÇO ESTIMADO",NOT(AND(P143="Orçamento",COUNTA(P141:XX141)=COUNTIF(P143:XX143,"Orçamento")))))),
ROW(),0)</f>
        <v>0</v>
      </c>
      <c r="N159" s="71"/>
      <c r="O159" s="27" t="str">
        <f t="shared" ref="O159" si="418">"6 RODADA"</f>
        <v>6 RODADA</v>
      </c>
      <c r="P159" s="107" t="str">
        <f t="shared" ref="P159:AI159" si="419">IFERROR(IF(P157="","",IF((_xlfn.STDEV.P($P156:$XX157)/AVERAGE($P156:$XX157))&lt;=25%,P157,IF(OR(P157&gt;(AVERAGE($P156:$XX157)+_xlfn.STDEV.P($P156:$XX157)),P157&lt;(AVERAGE($P156:$XX157)-_xlfn.STDEV.P($P156:$XX157))),"DESCARTADO",P157))),)</f>
        <v/>
      </c>
      <c r="Q159" s="107" t="str">
        <f t="shared" si="419"/>
        <v/>
      </c>
      <c r="R159" s="107" t="str">
        <f t="shared" si="419"/>
        <v/>
      </c>
      <c r="S159" s="107" t="str">
        <f t="shared" si="419"/>
        <v/>
      </c>
      <c r="T159" s="107" t="str">
        <f t="shared" si="419"/>
        <v/>
      </c>
      <c r="U159" s="107" t="str">
        <f t="shared" si="419"/>
        <v/>
      </c>
      <c r="V159" s="107" t="str">
        <f t="shared" si="419"/>
        <v/>
      </c>
      <c r="W159" s="107" t="str">
        <f t="shared" si="419"/>
        <v/>
      </c>
      <c r="X159" s="107" t="str">
        <f t="shared" si="419"/>
        <v/>
      </c>
      <c r="Y159" s="107" t="str">
        <f t="shared" si="419"/>
        <v/>
      </c>
      <c r="Z159" s="107" t="str">
        <f t="shared" si="419"/>
        <v/>
      </c>
      <c r="AA159" s="107" t="str">
        <f t="shared" si="419"/>
        <v/>
      </c>
      <c r="AB159" s="107" t="str">
        <f t="shared" si="419"/>
        <v/>
      </c>
      <c r="AC159" s="107" t="str">
        <f t="shared" si="419"/>
        <v/>
      </c>
      <c r="AD159" s="107" t="str">
        <f t="shared" si="419"/>
        <v/>
      </c>
      <c r="AE159" s="107" t="str">
        <f t="shared" si="419"/>
        <v/>
      </c>
      <c r="AF159" s="107" t="str">
        <f t="shared" si="419"/>
        <v/>
      </c>
      <c r="AG159" s="107" t="str">
        <f t="shared" si="419"/>
        <v/>
      </c>
      <c r="AH159" s="107" t="str">
        <f t="shared" si="419"/>
        <v/>
      </c>
      <c r="AI159" s="107" t="str">
        <f t="shared" si="419"/>
        <v/>
      </c>
    </row>
    <row r="160" spans="2:35" x14ac:dyDescent="0.25">
      <c r="B160" s="128" t="e">
        <f t="shared" si="243"/>
        <v>#VALUE!</v>
      </c>
      <c r="C160" s="128" t="e">
        <f t="shared" ca="1" si="244"/>
        <v>#NAME?</v>
      </c>
      <c r="D160" s="127">
        <f t="shared" ca="1" si="244"/>
        <v>1</v>
      </c>
      <c r="E160" s="198"/>
      <c r="F160" s="136"/>
      <c r="G160" s="200"/>
      <c r="H160" s="203"/>
      <c r="I160" s="203"/>
      <c r="J160" s="204"/>
      <c r="K160" s="67"/>
      <c r="L160" s="1" t="s">
        <v>43</v>
      </c>
      <c r="M160" s="143" t="str">
        <f t="shared" ref="M160" si="420">IFERROR(ROUND(M141*M143,2),"")</f>
        <v/>
      </c>
      <c r="O160" s="27" t="s">
        <v>363</v>
      </c>
      <c r="P160" s="107" t="str">
        <f t="shared" ref="P160:R160" si="421">INDEX(P147:P159,MATCH(MAX($J147:$J159),$J147:$J159,0))</f>
        <v/>
      </c>
      <c r="Q160" s="107" t="str">
        <f t="shared" si="421"/>
        <v/>
      </c>
      <c r="R160" s="107" t="str">
        <f t="shared" si="421"/>
        <v/>
      </c>
      <c r="S160" s="107" t="str">
        <f t="shared" si="356"/>
        <v/>
      </c>
      <c r="T160" s="107" t="str">
        <f t="shared" si="356"/>
        <v/>
      </c>
      <c r="U160" s="107" t="str">
        <f t="shared" si="356"/>
        <v/>
      </c>
      <c r="V160" s="107" t="str">
        <f t="shared" si="356"/>
        <v/>
      </c>
      <c r="W160" s="107" t="str">
        <f t="shared" si="356"/>
        <v/>
      </c>
      <c r="X160" s="107" t="str">
        <f t="shared" si="356"/>
        <v/>
      </c>
      <c r="Y160" s="107" t="str">
        <f t="shared" si="356"/>
        <v/>
      </c>
      <c r="Z160" s="107" t="str">
        <f t="shared" si="356"/>
        <v/>
      </c>
      <c r="AA160" s="107" t="str">
        <f t="shared" si="356"/>
        <v/>
      </c>
      <c r="AB160" s="107" t="str">
        <f t="shared" si="356"/>
        <v/>
      </c>
      <c r="AC160" s="107" t="str">
        <f t="shared" si="356"/>
        <v/>
      </c>
      <c r="AD160" s="107" t="str">
        <f t="shared" si="356"/>
        <v/>
      </c>
      <c r="AE160" s="107" t="str">
        <f t="shared" si="356"/>
        <v/>
      </c>
      <c r="AF160" s="107" t="str">
        <f t="shared" si="356"/>
        <v/>
      </c>
      <c r="AG160" s="107" t="str">
        <f t="shared" si="356"/>
        <v/>
      </c>
      <c r="AH160" s="107" t="str">
        <f t="shared" si="356"/>
        <v/>
      </c>
      <c r="AI160" s="107" t="str">
        <f t="shared" si="356"/>
        <v/>
      </c>
    </row>
    <row r="162" spans="1:167" s="117" customFormat="1" ht="15" customHeight="1" x14ac:dyDescent="0.25">
      <c r="A162" s="120"/>
      <c r="B162" s="127" t="e">
        <f t="shared" ref="B162" si="422">LARGE(IFERROR(IF(B160+1&gt;$H$8,"",B160+1),""),1)</f>
        <v>#VALUE!</v>
      </c>
      <c r="C162" s="127" t="e">
        <f ca="1">IF(_xlfn.ISFORMULA(E166),MAX(INDEX('BASE FORMAÇÃO'!A:A,B162+1),1),E166)</f>
        <v>#NAME?</v>
      </c>
      <c r="D162" s="127">
        <f t="shared" ref="D162" ca="1" si="423">IFERROR(IF(C162=C152,D152+1,1),1)</f>
        <v>1</v>
      </c>
      <c r="E162" s="38" t="s">
        <v>9</v>
      </c>
      <c r="F162" s="73"/>
      <c r="G162" s="38" t="s">
        <v>15</v>
      </c>
      <c r="H162" s="135" t="e">
        <f>INDEX('BASE FORMAÇÃO'!B:B,B162+1)</f>
        <v>#VALUE!</v>
      </c>
      <c r="I162" s="181" t="s">
        <v>16</v>
      </c>
      <c r="J162" s="6" t="e">
        <f>INDEX('BASE FORMAÇÃO'!K:K,B162+1)</f>
        <v>#VALUE!</v>
      </c>
      <c r="K162" s="65"/>
      <c r="L162" s="182" t="s">
        <v>10</v>
      </c>
      <c r="M162" s="184" t="str">
        <f>IF(OR(ISBLANK($O$8),ISBLANK($O$7),ISBLANK($H$8),ISBLANK($O$6),ISBLANK($O$5),ISBLANK($H$5)),"",IFERROR(IF(VLOOKUP(L162,L168:M177,2,FALSE)&lt;1,ROUND(VLOOKUP(L162,L168:M177,2,FALSE),4),ROUND(VLOOKUP(L162,L168:M177,2,FALSE),2)),""))</f>
        <v/>
      </c>
      <c r="N162" s="69"/>
      <c r="O162" s="27" t="s">
        <v>17</v>
      </c>
      <c r="P162" s="113"/>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t="e">
        <f t="shared" ref="B163:D163" si="424">B162</f>
        <v>#VALUE!</v>
      </c>
      <c r="C163" s="128" t="e">
        <f t="shared" ca="1" si="424"/>
        <v>#NAME?</v>
      </c>
      <c r="D163" s="127">
        <f t="shared" ca="1" si="424"/>
        <v>1</v>
      </c>
      <c r="E163" s="186">
        <f t="shared" ref="E163" ca="1" si="425">D162</f>
        <v>1</v>
      </c>
      <c r="F163" s="92"/>
      <c r="G163" s="188" t="s">
        <v>1</v>
      </c>
      <c r="H163" s="191" t="e">
        <f>INDEX('BASE FORMAÇÃO'!C:C,B162+1)</f>
        <v>#VALUE!</v>
      </c>
      <c r="I163" s="191"/>
      <c r="J163" s="192"/>
      <c r="K163" s="66"/>
      <c r="L163" s="183"/>
      <c r="M163" s="185"/>
      <c r="N163" s="70"/>
      <c r="O163" s="27" t="s">
        <v>13</v>
      </c>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t="e">
        <f t="shared" ref="B164:D164" si="426">B163</f>
        <v>#VALUE!</v>
      </c>
      <c r="C164" s="128" t="e">
        <f t="shared" ca="1" si="426"/>
        <v>#NAME?</v>
      </c>
      <c r="D164" s="127">
        <f t="shared" ca="1" si="426"/>
        <v>1</v>
      </c>
      <c r="E164" s="187"/>
      <c r="F164" s="93"/>
      <c r="G164" s="189"/>
      <c r="H164" s="193"/>
      <c r="I164" s="193"/>
      <c r="J164" s="194"/>
      <c r="K164" s="64"/>
      <c r="L164" s="130" t="s">
        <v>44</v>
      </c>
      <c r="M164" s="131" t="e">
        <f>INDEX('BASE FORMAÇÃO'!H:H,B166+1)</f>
        <v>#VALUE!</v>
      </c>
      <c r="N164" s="71"/>
      <c r="O164" s="27" t="s">
        <v>380</v>
      </c>
      <c r="P164" s="114"/>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t="e">
        <f t="shared" ref="B165:C165" si="427">B164</f>
        <v>#VALUE!</v>
      </c>
      <c r="C165" s="128" t="e">
        <f t="shared" ca="1" si="427"/>
        <v>#NAME?</v>
      </c>
      <c r="D165" s="127">
        <f t="shared" ca="1" si="244"/>
        <v>1</v>
      </c>
      <c r="E165" s="38" t="s">
        <v>313</v>
      </c>
      <c r="F165" s="93"/>
      <c r="G165" s="190"/>
      <c r="H165" s="195"/>
      <c r="I165" s="195"/>
      <c r="J165" s="196"/>
      <c r="K165" s="64"/>
      <c r="L165" s="1" t="s">
        <v>2</v>
      </c>
      <c r="M165" s="6" t="e">
        <f>INDEX('BASE FORMAÇÃO'!D:D,B166+1)</f>
        <v>#VALUE!</v>
      </c>
      <c r="N165" s="71"/>
      <c r="O165" s="27" t="s">
        <v>381</v>
      </c>
      <c r="P165" s="115"/>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t="e">
        <f t="shared" ref="B166:C166" si="428">B164</f>
        <v>#VALUE!</v>
      </c>
      <c r="C166" s="128" t="e">
        <f t="shared" ca="1" si="428"/>
        <v>#NAME?</v>
      </c>
      <c r="D166" s="127">
        <f t="shared" ca="1" si="244"/>
        <v>1</v>
      </c>
      <c r="E166" s="197" t="e">
        <f t="shared" ref="E166" ca="1" si="429">C162</f>
        <v>#NAME?</v>
      </c>
      <c r="F166" s="93"/>
      <c r="G166" s="199" t="s">
        <v>304</v>
      </c>
      <c r="H166" s="201"/>
      <c r="I166" s="202"/>
      <c r="J166" s="202"/>
      <c r="K166" s="67"/>
      <c r="L166" s="28" t="s">
        <v>303</v>
      </c>
      <c r="M166" s="133" t="str">
        <f t="shared" ref="M166" si="430">IFERROR(INDEX(I168:I180,MATCH(MAX(J168:J180),J168:J180,0)),"")</f>
        <v/>
      </c>
      <c r="N166" s="71"/>
      <c r="O166" s="27" t="s">
        <v>18</v>
      </c>
      <c r="P166" s="106" t="str">
        <f>IF(P162="","",
IF(OR(P164="Orçamento",P163="",MAX('Tabela de Apoio'!$A:$A)&lt;=P163),
P162,
(INDEX('Tabela de Apoio'!$B:$B,MATCH('MAPA DE PREÇOS'!$O$8,'Tabela de Apoio'!$A:$A,1))/INDEX('Tabela de Apoio'!$B:$B,MATCH('MAPA DE PREÇOS'!P163,'Tabela de Apoio'!$A:$A,1)-1))*P162))</f>
        <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t="e">
        <f t="shared" ref="B167" si="431">B166</f>
        <v>#VALUE!</v>
      </c>
      <c r="C167" s="128" t="e">
        <f t="shared" ref="C167" ca="1" si="432">C166</f>
        <v>#NAME?</v>
      </c>
      <c r="D167" s="127">
        <f t="shared" ca="1" si="244"/>
        <v>1</v>
      </c>
      <c r="E167" s="198"/>
      <c r="F167" s="93"/>
      <c r="G167" s="200"/>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t="e">
        <f t="shared" ref="B168:C168" si="433">B167</f>
        <v>#VALUE!</v>
      </c>
      <c r="C168" s="128" t="e">
        <f t="shared" ca="1" si="433"/>
        <v>#NAME?</v>
      </c>
      <c r="D168" s="127">
        <f t="shared" ca="1" si="244"/>
        <v>1</v>
      </c>
      <c r="E168" s="198"/>
      <c r="F168" s="93"/>
      <c r="G168" s="200"/>
      <c r="H168" s="134">
        <f t="shared" ref="H168" si="434">COUNT($P168:$XX168)</f>
        <v>0</v>
      </c>
      <c r="I168" s="132" t="e">
        <f t="shared" ref="I168" si="435">_xlfn.STDEV.P($P167:$XX168)/AVERAGE($P167:$XX168)</f>
        <v>#DIV/0!</v>
      </c>
      <c r="J168" s="7">
        <f>ROW()</f>
        <v>168</v>
      </c>
      <c r="K168" s="67"/>
      <c r="L168" s="29" t="s">
        <v>10</v>
      </c>
      <c r="M168" s="30" t="str">
        <f t="shared" ref="M168" si="436">IFERROR(
IF(COUNTA(P162:AI162)=COUNTIF(P164:XX164,"Orçamento"),MIN(M173,M170),
IF(M171&lt;&gt;"",M171,
IF(M172&lt;&gt;"",M172,
M170
))),"")</f>
        <v/>
      </c>
      <c r="N168" s="71"/>
      <c r="O168" s="27" t="s">
        <v>376</v>
      </c>
      <c r="P168" s="106" t="str">
        <f t="shared" ref="P168:AI168" si="437">IFERROR(IF(P166="",
            "",
            IF(COUNT($P166:$XX166)&lt;=4,
               P166,
               IF(OR(P166&gt;(QUARTILE($P166:$XX166,3)+(QUARTILE($P166:$XX166,3)-QUARTILE($P166:$XX166,1))),
                     P166&lt;(QUARTILE($P166:$XX166,1)-(QUARTILE($P166:$XX166,3)-QUARTILE($P166:$XX166,1)))
                  ),
               "DESCARTADO",P166)
             )
  ),P166)</f>
        <v/>
      </c>
      <c r="Q168" s="106" t="str">
        <f t="shared" si="437"/>
        <v/>
      </c>
      <c r="R168" s="106" t="str">
        <f t="shared" si="437"/>
        <v/>
      </c>
      <c r="S168" s="106" t="str">
        <f t="shared" si="437"/>
        <v/>
      </c>
      <c r="T168" s="106" t="str">
        <f t="shared" si="437"/>
        <v/>
      </c>
      <c r="U168" s="106" t="str">
        <f t="shared" si="437"/>
        <v/>
      </c>
      <c r="V168" s="106" t="str">
        <f t="shared" si="437"/>
        <v/>
      </c>
      <c r="W168" s="106" t="str">
        <f t="shared" si="437"/>
        <v/>
      </c>
      <c r="X168" s="106" t="str">
        <f t="shared" si="437"/>
        <v/>
      </c>
      <c r="Y168" s="106" t="str">
        <f t="shared" si="437"/>
        <v/>
      </c>
      <c r="Z168" s="106" t="str">
        <f t="shared" si="437"/>
        <v/>
      </c>
      <c r="AA168" s="106" t="str">
        <f t="shared" si="437"/>
        <v/>
      </c>
      <c r="AB168" s="106" t="str">
        <f t="shared" si="437"/>
        <v/>
      </c>
      <c r="AC168" s="106" t="str">
        <f t="shared" si="437"/>
        <v/>
      </c>
      <c r="AD168" s="106" t="str">
        <f t="shared" si="437"/>
        <v/>
      </c>
      <c r="AE168" s="106" t="str">
        <f t="shared" si="437"/>
        <v/>
      </c>
      <c r="AF168" s="106" t="str">
        <f t="shared" si="437"/>
        <v/>
      </c>
      <c r="AG168" s="106" t="str">
        <f t="shared" si="437"/>
        <v/>
      </c>
      <c r="AH168" s="106" t="str">
        <f t="shared" si="437"/>
        <v/>
      </c>
      <c r="AI168" s="106" t="str">
        <f t="shared" si="437"/>
        <v/>
      </c>
    </row>
    <row r="169" spans="1:167" hidden="1" x14ac:dyDescent="0.25">
      <c r="B169" s="128" t="e">
        <f t="shared" ref="B169:B223" si="438">B168</f>
        <v>#VALUE!</v>
      </c>
      <c r="C169" s="128" t="e">
        <f t="shared" ref="C169:D232" ca="1" si="439">C168</f>
        <v>#NAME?</v>
      </c>
      <c r="D169" s="127">
        <f t="shared" ca="1" si="244"/>
        <v>1</v>
      </c>
      <c r="E169" s="198"/>
      <c r="F169" s="93"/>
      <c r="G169" s="200"/>
      <c r="H169"/>
      <c r="I169"/>
      <c r="J169"/>
      <c r="K169" s="66"/>
      <c r="L169" s="29" t="s">
        <v>360</v>
      </c>
      <c r="M169" s="30" t="e">
        <f t="shared" ref="M169" si="440">AVERAGE($P168:$XX168)</f>
        <v>#DIV/0!</v>
      </c>
      <c r="N169" s="71"/>
      <c r="O169" s="27" t="str">
        <f t="shared" ref="O169" si="441">"1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t="e">
        <f t="shared" si="438"/>
        <v>#VALUE!</v>
      </c>
      <c r="C170" s="128" t="e">
        <f t="shared" ca="1" si="439"/>
        <v>#NAME?</v>
      </c>
      <c r="D170" s="127">
        <f t="shared" ca="1" si="439"/>
        <v>1</v>
      </c>
      <c r="E170" s="198"/>
      <c r="F170" s="93"/>
      <c r="G170" s="200"/>
      <c r="H170" s="134">
        <f t="shared" ref="H170" si="442">COUNT($P170:$XX170)</f>
        <v>0</v>
      </c>
      <c r="I170" s="132" t="e">
        <f t="shared" ref="I170" si="443">_xlfn.STDEV.P($P169:$XX170)/AVERAGE($P169:$XX170)</f>
        <v>#DIV/0!</v>
      </c>
      <c r="J170" s="7">
        <f t="shared" ref="J170" si="444">IF(AND(H170&gt;2,
OR(L162="MÉDIA SANEADA",L162="MEDIANA SANEADA",
AND(L162="PREÇO ESTIMADO",NOT(AND(P164="Orçamento",COUNTA(P162:XX162)=COUNTIF(P164:XX164,"Orçamento")))))),
ROW(),0)</f>
        <v>0</v>
      </c>
      <c r="K170" s="66"/>
      <c r="L170" s="29" t="s">
        <v>361</v>
      </c>
      <c r="M170" s="30" t="e">
        <f t="shared" ref="M170" si="445">MEDIAN($P168:$XX168)</f>
        <v>#NUM!</v>
      </c>
      <c r="N170" s="71"/>
      <c r="O170" s="27" t="str">
        <f t="shared" ref="O170" si="446">"1 RODADA"</f>
        <v>1 RODADA</v>
      </c>
      <c r="P170" s="107" t="str">
        <f t="shared" ref="P170:AI170" si="447">IF(P168="","",IF((_xlfn.STDEV.P($P167:$XX168)/AVERAGE($P167:$XX168))&lt;=25%,P168,IF(OR(P168&gt;(AVERAGE($P167:$XX168)+_xlfn.STDEV.P($P167:$XX168)),P168&lt;(AVERAGE($P167:$XX168)-_xlfn.STDEV.P($P167:$XX168))),"DESCARTADO",P168)))</f>
        <v/>
      </c>
      <c r="Q170" s="107" t="str">
        <f t="shared" si="447"/>
        <v/>
      </c>
      <c r="R170" s="107" t="str">
        <f t="shared" si="447"/>
        <v/>
      </c>
      <c r="S170" s="107" t="str">
        <f t="shared" si="447"/>
        <v/>
      </c>
      <c r="T170" s="107" t="str">
        <f t="shared" si="447"/>
        <v/>
      </c>
      <c r="U170" s="107" t="str">
        <f t="shared" si="447"/>
        <v/>
      </c>
      <c r="V170" s="107" t="str">
        <f t="shared" si="447"/>
        <v/>
      </c>
      <c r="W170" s="107" t="str">
        <f t="shared" si="447"/>
        <v/>
      </c>
      <c r="X170" s="107" t="str">
        <f t="shared" si="447"/>
        <v/>
      </c>
      <c r="Y170" s="107" t="str">
        <f t="shared" si="447"/>
        <v/>
      </c>
      <c r="Z170" s="107" t="str">
        <f t="shared" si="447"/>
        <v/>
      </c>
      <c r="AA170" s="107" t="str">
        <f t="shared" si="447"/>
        <v/>
      </c>
      <c r="AB170" s="107" t="str">
        <f t="shared" si="447"/>
        <v/>
      </c>
      <c r="AC170" s="107" t="str">
        <f t="shared" si="447"/>
        <v/>
      </c>
      <c r="AD170" s="107" t="str">
        <f t="shared" si="447"/>
        <v/>
      </c>
      <c r="AE170" s="107" t="str">
        <f t="shared" si="447"/>
        <v/>
      </c>
      <c r="AF170" s="107" t="str">
        <f t="shared" si="447"/>
        <v/>
      </c>
      <c r="AG170" s="107" t="str">
        <f t="shared" si="447"/>
        <v/>
      </c>
      <c r="AH170" s="107" t="str">
        <f t="shared" si="447"/>
        <v/>
      </c>
      <c r="AI170" s="107" t="str">
        <f t="shared" si="447"/>
        <v/>
      </c>
    </row>
    <row r="171" spans="1:167" hidden="1" x14ac:dyDescent="0.25">
      <c r="B171" s="128" t="e">
        <f t="shared" si="438"/>
        <v>#VALUE!</v>
      </c>
      <c r="C171" s="128" t="e">
        <f t="shared" ca="1" si="439"/>
        <v>#NAME?</v>
      </c>
      <c r="D171" s="127">
        <f t="shared" ca="1" si="439"/>
        <v>1</v>
      </c>
      <c r="E171" s="198"/>
      <c r="F171" s="93"/>
      <c r="G171" s="200"/>
      <c r="H171"/>
      <c r="I171"/>
      <c r="J171"/>
      <c r="L171" s="29" t="s">
        <v>38</v>
      </c>
      <c r="M171" s="30" t="str">
        <f t="shared" ref="M171" si="448">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49">"2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t="e">
        <f t="shared" si="438"/>
        <v>#VALUE!</v>
      </c>
      <c r="C172" s="128" t="e">
        <f t="shared" ca="1" si="439"/>
        <v>#NAME?</v>
      </c>
      <c r="D172" s="127">
        <f t="shared" ca="1" si="439"/>
        <v>1</v>
      </c>
      <c r="E172" s="198"/>
      <c r="F172" s="93"/>
      <c r="G172" s="200"/>
      <c r="H172" s="134">
        <f t="shared" ref="H172" si="450">COUNT($P172:$XX172)</f>
        <v>0</v>
      </c>
      <c r="I172" s="132" t="e">
        <f t="shared" ref="I172" si="451">_xlfn.STDEV.P($P171:$XX172)/AVERAGE($P171:$XX172)</f>
        <v>#DIV/0!</v>
      </c>
      <c r="J172" s="7">
        <f t="shared" ref="J172" si="452">IF(AND(H172&gt;2,
OR(L162="MÉDIA SANEADA",L162="MEDIANA SANEADA",
AND(L162="PREÇO ESTIMADO",NOT(AND(P164="Orçamento",COUNTA(P162:XX162)=COUNTIF(P164:XX164,"Orçamento")))))),
ROW(),0)</f>
        <v>0</v>
      </c>
      <c r="K172" s="66"/>
      <c r="L172" s="29" t="s">
        <v>362</v>
      </c>
      <c r="M172" s="30" t="e">
        <f t="shared" ref="M172" si="453" xml:space="preserve">
IF(H170&gt;2,MEDIAN(P169:XX170),
IF(H172&gt;2,MEDIAN(P171:XX172),
IF(H174&gt;2,MEDIAN(P173:XX174),
IF(H176&gt;2,MEDIAN(P175:XX176),
IF(H178&gt;2,MEDIAN(P177:XX178),
IF(H180&gt;2,MEDIAN(P179:XX180),
MEDIAN(P167:XX168)))))))</f>
        <v>#NUM!</v>
      </c>
      <c r="N172" s="71"/>
      <c r="O172" s="27" t="str">
        <f t="shared" ref="O172" si="454">"2 RODADA"</f>
        <v>2 RODADA</v>
      </c>
      <c r="P172" s="107" t="str">
        <f t="shared" ref="P172:AI172" si="455">IF(P170="","",IF((_xlfn.STDEV.P($P169:$XX170)/AVERAGE($P169:$XX170))&lt;=25%,P170,IF(OR(P170&gt;(AVERAGE($P169:$XX170)+_xlfn.STDEV.P($P169:$XX170)),P170&lt;(AVERAGE($P169:$XX170)-_xlfn.STDEV.P($P169:$XX170))),"DESCARTADO",P170)))</f>
        <v/>
      </c>
      <c r="Q172" s="107" t="str">
        <f t="shared" si="455"/>
        <v/>
      </c>
      <c r="R172" s="107" t="str">
        <f t="shared" si="455"/>
        <v/>
      </c>
      <c r="S172" s="107" t="str">
        <f t="shared" si="455"/>
        <v/>
      </c>
      <c r="T172" s="107" t="str">
        <f t="shared" si="455"/>
        <v/>
      </c>
      <c r="U172" s="107" t="str">
        <f t="shared" si="455"/>
        <v/>
      </c>
      <c r="V172" s="107" t="str">
        <f t="shared" si="455"/>
        <v/>
      </c>
      <c r="W172" s="107" t="str">
        <f t="shared" si="455"/>
        <v/>
      </c>
      <c r="X172" s="107" t="str">
        <f t="shared" si="455"/>
        <v/>
      </c>
      <c r="Y172" s="107" t="str">
        <f t="shared" si="455"/>
        <v/>
      </c>
      <c r="Z172" s="107" t="str">
        <f t="shared" si="455"/>
        <v/>
      </c>
      <c r="AA172" s="107" t="str">
        <f t="shared" si="455"/>
        <v/>
      </c>
      <c r="AB172" s="107" t="str">
        <f t="shared" si="455"/>
        <v/>
      </c>
      <c r="AC172" s="107" t="str">
        <f t="shared" si="455"/>
        <v/>
      </c>
      <c r="AD172" s="107" t="str">
        <f t="shared" si="455"/>
        <v/>
      </c>
      <c r="AE172" s="107" t="str">
        <f t="shared" si="455"/>
        <v/>
      </c>
      <c r="AF172" s="107" t="str">
        <f t="shared" si="455"/>
        <v/>
      </c>
      <c r="AG172" s="107" t="str">
        <f t="shared" si="455"/>
        <v/>
      </c>
      <c r="AH172" s="107" t="str">
        <f t="shared" si="455"/>
        <v/>
      </c>
      <c r="AI172" s="107" t="str">
        <f t="shared" si="455"/>
        <v/>
      </c>
    </row>
    <row r="173" spans="1:167" hidden="1" x14ac:dyDescent="0.25">
      <c r="B173" s="128" t="e">
        <f t="shared" si="438"/>
        <v>#VALUE!</v>
      </c>
      <c r="C173" s="128" t="e">
        <f t="shared" ca="1" si="439"/>
        <v>#NAME?</v>
      </c>
      <c r="D173" s="127">
        <f t="shared" ca="1" si="439"/>
        <v>1</v>
      </c>
      <c r="E173" s="198"/>
      <c r="F173" s="93"/>
      <c r="G173" s="200"/>
      <c r="H173"/>
      <c r="I173"/>
      <c r="J173"/>
      <c r="K173" s="66"/>
      <c r="L173" s="29" t="s">
        <v>359</v>
      </c>
      <c r="M173" s="30" t="e">
        <f t="shared" ref="M173" si="456">HARMEAN($P167:$XX168)</f>
        <v>#N/A</v>
      </c>
      <c r="N173" s="71"/>
      <c r="O173" s="27" t="str">
        <f t="shared" ref="O173" si="457">"3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t="e">
        <f t="shared" si="438"/>
        <v>#VALUE!</v>
      </c>
      <c r="C174" s="128" t="e">
        <f t="shared" ca="1" si="439"/>
        <v>#NAME?</v>
      </c>
      <c r="D174" s="127">
        <f t="shared" ca="1" si="439"/>
        <v>1</v>
      </c>
      <c r="E174" s="198"/>
      <c r="F174" s="93"/>
      <c r="G174" s="200"/>
      <c r="H174" s="134">
        <f t="shared" ref="H174" si="458">COUNT($P174:$XX174)</f>
        <v>0</v>
      </c>
      <c r="I174" s="132" t="e">
        <f t="shared" ref="I174" si="459">_xlfn.STDEV.P($P173:$XX174)/AVERAGE($P173:$XX174)</f>
        <v>#DIV/0!</v>
      </c>
      <c r="J174" s="7">
        <f t="shared" ref="J174" si="460">IF(AND(H174&gt;2,
OR(L162="MÉDIA SANEADA",L162="MEDIANA SANEADA",
AND(L162="PREÇO ESTIMADO",NOT(AND(P164="Orçamento",COUNTA(P162:XX162)=COUNTIF(P164:XX164,"Orçamento")))))),
ROW(),0)</f>
        <v>0</v>
      </c>
      <c r="K174" s="66"/>
      <c r="L174" s="29" t="s">
        <v>41</v>
      </c>
      <c r="M174" s="30" t="str">
        <f t="shared" ref="M174" si="461">IFERROR(_xlfn.QUARTILE.EXC($P168:$XX168,1),"")</f>
        <v/>
      </c>
      <c r="N174" s="71"/>
      <c r="O174" s="27" t="str">
        <f t="shared" ref="O174" si="462">"3 RODADA"</f>
        <v>3 RODADA</v>
      </c>
      <c r="P174" s="107" t="str">
        <f t="shared" ref="P174:AI174" si="463">IF(P172="","",IF((_xlfn.STDEV.P($P171:$XX172)/AVERAGE($P171:$XX172))&lt;=25%,P172,IF(OR(P172&gt;(AVERAGE($P171:$XX172)+_xlfn.STDEV.P($P171:$XX172)),P172&lt;(AVERAGE($P171:$XX172)-_xlfn.STDEV.P($P171:$XX172))),"DESCARTADO",P172)))</f>
        <v/>
      </c>
      <c r="Q174" s="107" t="str">
        <f t="shared" si="463"/>
        <v/>
      </c>
      <c r="R174" s="107" t="str">
        <f t="shared" si="463"/>
        <v/>
      </c>
      <c r="S174" s="107" t="str">
        <f t="shared" si="463"/>
        <v/>
      </c>
      <c r="T174" s="107" t="str">
        <f t="shared" si="463"/>
        <v/>
      </c>
      <c r="U174" s="107" t="str">
        <f t="shared" si="463"/>
        <v/>
      </c>
      <c r="V174" s="107" t="str">
        <f t="shared" si="463"/>
        <v/>
      </c>
      <c r="W174" s="107" t="str">
        <f t="shared" si="463"/>
        <v/>
      </c>
      <c r="X174" s="107" t="str">
        <f t="shared" si="463"/>
        <v/>
      </c>
      <c r="Y174" s="107" t="str">
        <f t="shared" si="463"/>
        <v/>
      </c>
      <c r="Z174" s="107" t="str">
        <f t="shared" si="463"/>
        <v/>
      </c>
      <c r="AA174" s="107" t="str">
        <f t="shared" si="463"/>
        <v/>
      </c>
      <c r="AB174" s="107" t="str">
        <f t="shared" si="463"/>
        <v/>
      </c>
      <c r="AC174" s="107" t="str">
        <f t="shared" si="463"/>
        <v/>
      </c>
      <c r="AD174" s="107" t="str">
        <f t="shared" si="463"/>
        <v/>
      </c>
      <c r="AE174" s="107" t="str">
        <f t="shared" si="463"/>
        <v/>
      </c>
      <c r="AF174" s="107" t="str">
        <f t="shared" si="463"/>
        <v/>
      </c>
      <c r="AG174" s="107" t="str">
        <f t="shared" si="463"/>
        <v/>
      </c>
      <c r="AH174" s="107" t="str">
        <f t="shared" si="463"/>
        <v/>
      </c>
      <c r="AI174" s="107" t="str">
        <f t="shared" si="463"/>
        <v/>
      </c>
    </row>
    <row r="175" spans="1:167" hidden="1" x14ac:dyDescent="0.25">
      <c r="B175" s="128" t="e">
        <f t="shared" si="438"/>
        <v>#VALUE!</v>
      </c>
      <c r="C175" s="128" t="e">
        <f t="shared" ca="1" si="439"/>
        <v>#NAME?</v>
      </c>
      <c r="D175" s="127">
        <f t="shared" ca="1" si="439"/>
        <v>1</v>
      </c>
      <c r="E175" s="198"/>
      <c r="F175" s="93"/>
      <c r="G175" s="200"/>
      <c r="H175"/>
      <c r="I175"/>
      <c r="J175"/>
      <c r="K175" s="66"/>
      <c r="L175" s="29" t="s">
        <v>39</v>
      </c>
      <c r="M175" s="30" t="str">
        <f t="shared" ref="M175" si="464">IFERROR(_xlfn.QUARTILE.EXC($P168:$XX168,3),"")</f>
        <v/>
      </c>
      <c r="N175" s="71"/>
      <c r="O175" s="27" t="str">
        <f t="shared" ref="O175" si="465">"4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t="e">
        <f t="shared" si="438"/>
        <v>#VALUE!</v>
      </c>
      <c r="C176" s="128" t="e">
        <f t="shared" ca="1" si="439"/>
        <v>#NAME?</v>
      </c>
      <c r="D176" s="127">
        <f t="shared" ca="1" si="439"/>
        <v>1</v>
      </c>
      <c r="E176" s="198"/>
      <c r="F176" s="93"/>
      <c r="G176" s="200"/>
      <c r="H176" s="134">
        <f t="shared" ref="H176" si="466">COUNT($P176:$XX176)</f>
        <v>0</v>
      </c>
      <c r="I176" s="132" t="e">
        <f t="shared" ref="I176" si="467">_xlfn.STDEV.P($P175:$XX176)/AVERAGE($P175:$XX176)</f>
        <v>#DIV/0!</v>
      </c>
      <c r="J176" s="7">
        <f t="shared" ref="J176" si="468">IF(AND(H176&gt;2,
OR(L162="MÉDIA SANEADA",L162="MEDIANA SANEADA",
AND(L162="PREÇO ESTIMADO",NOT(AND(P164="Orçamento",COUNTA(P162:XX162)=COUNTIF(P164:XX164,"Orçamento")))))),
ROW(),0)</f>
        <v>0</v>
      </c>
      <c r="K176" s="66"/>
      <c r="L176" s="29" t="s">
        <v>42</v>
      </c>
      <c r="M176" s="30">
        <f t="shared" ref="M176" si="469">MIN($P168:$XX168)</f>
        <v>0</v>
      </c>
      <c r="N176" s="71"/>
      <c r="O176" s="27" t="str">
        <f t="shared" ref="O176" si="470">"4 RODADA"</f>
        <v>4 RODADA</v>
      </c>
      <c r="P176" s="107" t="str">
        <f t="shared" ref="P176:AI176" si="471">IF(P174="","",IF((_xlfn.STDEV.P($P173:$XX174)/AVERAGE($P173:$XX174))&lt;=25%,P174,IF(OR(P174&gt;(AVERAGE($P173:$XX174)+_xlfn.STDEV.P($P173:$XX174)),P174&lt;(AVERAGE($P173:$XX174)-_xlfn.STDEV.P($P173:$XX174))),"DESCARTADO",P174)))</f>
        <v/>
      </c>
      <c r="Q176" s="107" t="str">
        <f t="shared" si="471"/>
        <v/>
      </c>
      <c r="R176" s="107" t="str">
        <f t="shared" si="471"/>
        <v/>
      </c>
      <c r="S176" s="107" t="str">
        <f t="shared" si="471"/>
        <v/>
      </c>
      <c r="T176" s="107" t="str">
        <f t="shared" si="471"/>
        <v/>
      </c>
      <c r="U176" s="107" t="str">
        <f t="shared" si="471"/>
        <v/>
      </c>
      <c r="V176" s="107" t="str">
        <f t="shared" si="471"/>
        <v/>
      </c>
      <c r="W176" s="107" t="str">
        <f t="shared" si="471"/>
        <v/>
      </c>
      <c r="X176" s="107" t="str">
        <f t="shared" si="471"/>
        <v/>
      </c>
      <c r="Y176" s="107" t="str">
        <f t="shared" si="471"/>
        <v/>
      </c>
      <c r="Z176" s="107" t="str">
        <f t="shared" si="471"/>
        <v/>
      </c>
      <c r="AA176" s="107" t="str">
        <f t="shared" si="471"/>
        <v/>
      </c>
      <c r="AB176" s="107" t="str">
        <f t="shared" si="471"/>
        <v/>
      </c>
      <c r="AC176" s="107" t="str">
        <f t="shared" si="471"/>
        <v/>
      </c>
      <c r="AD176" s="107" t="str">
        <f t="shared" si="471"/>
        <v/>
      </c>
      <c r="AE176" s="107" t="str">
        <f t="shared" si="471"/>
        <v/>
      </c>
      <c r="AF176" s="107" t="str">
        <f t="shared" si="471"/>
        <v/>
      </c>
      <c r="AG176" s="107" t="str">
        <f t="shared" si="471"/>
        <v/>
      </c>
      <c r="AH176" s="107" t="str">
        <f t="shared" si="471"/>
        <v/>
      </c>
      <c r="AI176" s="107" t="str">
        <f t="shared" si="471"/>
        <v/>
      </c>
    </row>
    <row r="177" spans="1:167" hidden="1" x14ac:dyDescent="0.25">
      <c r="B177" s="128" t="e">
        <f t="shared" si="438"/>
        <v>#VALUE!</v>
      </c>
      <c r="C177" s="128" t="e">
        <f t="shared" ca="1" si="439"/>
        <v>#NAME?</v>
      </c>
      <c r="D177" s="127">
        <f t="shared" ca="1" si="439"/>
        <v>1</v>
      </c>
      <c r="E177" s="198"/>
      <c r="F177" s="93"/>
      <c r="G177" s="200"/>
      <c r="H177"/>
      <c r="I177"/>
      <c r="J177"/>
      <c r="K177" s="66"/>
      <c r="L177" s="29" t="s">
        <v>40</v>
      </c>
      <c r="M177" s="30">
        <f t="shared" ref="M177" si="472">MAX($P168:$XX168)</f>
        <v>0</v>
      </c>
      <c r="N177" s="71"/>
      <c r="O177" s="27" t="str">
        <f t="shared" ref="O177" si="473">"5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t="e">
        <f t="shared" si="438"/>
        <v>#VALUE!</v>
      </c>
      <c r="C178" s="128" t="e">
        <f t="shared" ca="1" si="439"/>
        <v>#NAME?</v>
      </c>
      <c r="D178" s="127">
        <f t="shared" ca="1" si="439"/>
        <v>1</v>
      </c>
      <c r="E178" s="198"/>
      <c r="F178" s="93"/>
      <c r="G178" s="200"/>
      <c r="H178" s="134">
        <f t="shared" ref="H178" si="474">COUNT($P178:$XX178)</f>
        <v>0</v>
      </c>
      <c r="I178" s="132" t="e">
        <f t="shared" ref="I178" si="475">_xlfn.STDEV.P($P177:$XX178)/AVERAGE($P177:$XX178)</f>
        <v>#DIV/0!</v>
      </c>
      <c r="J178" s="7">
        <f t="shared" ref="J178" si="476">IF(AND(H178&gt;2,
OR(L162="MÉDIA SANEADA",L162="MEDIANA SANEADA",
AND(L162="PREÇO ESTIMADO",NOT(AND(P164="Orçamento",COUNTA(P162:XX162)=COUNTIF(P164:XX164,"Orçamento")))))),
ROW(),0)</f>
        <v>0</v>
      </c>
      <c r="K178" s="66"/>
      <c r="N178" s="71"/>
      <c r="O178" s="27" t="str">
        <f t="shared" ref="O178" si="477">"5 RODADA"</f>
        <v>5 RODADA</v>
      </c>
      <c r="P178" s="107" t="str">
        <f t="shared" ref="P178:AI178" si="478">IF(P176="","",IF((_xlfn.STDEV.P($P175:$XX176)/AVERAGE($P175:$XX176))&lt;=25%,P176,IF(OR(P176&gt;(AVERAGE($P175:$XX176)+_xlfn.STDEV.P($P175:$XX176)),P176&lt;(AVERAGE($P175:$XX176)-_xlfn.STDEV.P($P175:$XX176))),"DESCARTADO",P176)))</f>
        <v/>
      </c>
      <c r="Q178" s="107" t="str">
        <f t="shared" si="478"/>
        <v/>
      </c>
      <c r="R178" s="107" t="str">
        <f t="shared" si="478"/>
        <v/>
      </c>
      <c r="S178" s="107" t="str">
        <f t="shared" si="478"/>
        <v/>
      </c>
      <c r="T178" s="107" t="str">
        <f t="shared" si="478"/>
        <v/>
      </c>
      <c r="U178" s="107" t="str">
        <f t="shared" si="478"/>
        <v/>
      </c>
      <c r="V178" s="107" t="str">
        <f t="shared" si="478"/>
        <v/>
      </c>
      <c r="W178" s="107" t="str">
        <f t="shared" si="478"/>
        <v/>
      </c>
      <c r="X178" s="107" t="str">
        <f t="shared" si="478"/>
        <v/>
      </c>
      <c r="Y178" s="107" t="str">
        <f t="shared" si="478"/>
        <v/>
      </c>
      <c r="Z178" s="107" t="str">
        <f t="shared" si="478"/>
        <v/>
      </c>
      <c r="AA178" s="107" t="str">
        <f t="shared" si="478"/>
        <v/>
      </c>
      <c r="AB178" s="107" t="str">
        <f t="shared" si="478"/>
        <v/>
      </c>
      <c r="AC178" s="107" t="str">
        <f t="shared" si="478"/>
        <v/>
      </c>
      <c r="AD178" s="107" t="str">
        <f t="shared" si="478"/>
        <v/>
      </c>
      <c r="AE178" s="107" t="str">
        <f t="shared" si="478"/>
        <v/>
      </c>
      <c r="AF178" s="107" t="str">
        <f t="shared" si="478"/>
        <v/>
      </c>
      <c r="AG178" s="107" t="str">
        <f t="shared" si="478"/>
        <v/>
      </c>
      <c r="AH178" s="107" t="str">
        <f t="shared" si="478"/>
        <v/>
      </c>
      <c r="AI178" s="107" t="str">
        <f t="shared" si="478"/>
        <v/>
      </c>
    </row>
    <row r="179" spans="1:167" hidden="1" x14ac:dyDescent="0.25">
      <c r="B179" s="128" t="e">
        <f t="shared" si="438"/>
        <v>#VALUE!</v>
      </c>
      <c r="C179" s="128" t="e">
        <f t="shared" ca="1" si="439"/>
        <v>#NAME?</v>
      </c>
      <c r="D179" s="127">
        <f t="shared" ca="1" si="439"/>
        <v>1</v>
      </c>
      <c r="E179" s="198"/>
      <c r="F179" s="93"/>
      <c r="G179" s="200"/>
      <c r="H179"/>
      <c r="I179"/>
      <c r="J179"/>
      <c r="K179" s="66"/>
      <c r="L179" s="22"/>
      <c r="M179" s="22"/>
      <c r="N179" s="71"/>
      <c r="O179" s="27" t="str">
        <f t="shared" ref="O179" si="479">"6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t="e">
        <f t="shared" si="438"/>
        <v>#VALUE!</v>
      </c>
      <c r="C180" s="128" t="e">
        <f t="shared" ca="1" si="439"/>
        <v>#NAME?</v>
      </c>
      <c r="D180" s="127">
        <f t="shared" ca="1" si="439"/>
        <v>1</v>
      </c>
      <c r="E180" s="198"/>
      <c r="F180" s="93"/>
      <c r="G180" s="200"/>
      <c r="H180" s="134">
        <f t="shared" ref="H180" si="480">COUNT($P180:$XX180)</f>
        <v>0</v>
      </c>
      <c r="I180" s="132" t="e">
        <f t="shared" ref="I180" si="481">_xlfn.STDEV.P($P179:$XX180)/AVERAGE($P179:$XX180)</f>
        <v>#DIV/0!</v>
      </c>
      <c r="J180" s="7">
        <f t="shared" ref="J180" si="482">IF(AND(H180&gt;2,
OR(L162="MÉDIA SANEADA",L162="MEDIANA SANEADA",
AND(L162="PREÇO ESTIMADO",NOT(AND(P164="Orçamento",COUNTA(P162:XX162)=COUNTIF(P164:XX164,"Orçamento")))))),
ROW(),0)</f>
        <v>0</v>
      </c>
      <c r="N180" s="71"/>
      <c r="O180" s="27" t="str">
        <f t="shared" ref="O180" si="483">"6 RODADA"</f>
        <v>6 RODADA</v>
      </c>
      <c r="P180" s="107" t="str">
        <f t="shared" ref="P180:AI180" si="484">IFERROR(IF(P178="","",IF((_xlfn.STDEV.P($P177:$XX178)/AVERAGE($P177:$XX178))&lt;=25%,P178,IF(OR(P178&gt;(AVERAGE($P177:$XX178)+_xlfn.STDEV.P($P177:$XX178)),P178&lt;(AVERAGE($P177:$XX178)-_xlfn.STDEV.P($P177:$XX178))),"DESCARTADO",P178))),)</f>
        <v/>
      </c>
      <c r="Q180" s="107" t="str">
        <f t="shared" si="484"/>
        <v/>
      </c>
      <c r="R180" s="107" t="str">
        <f t="shared" si="484"/>
        <v/>
      </c>
      <c r="S180" s="107" t="str">
        <f t="shared" si="484"/>
        <v/>
      </c>
      <c r="T180" s="107" t="str">
        <f t="shared" si="484"/>
        <v/>
      </c>
      <c r="U180" s="107" t="str">
        <f t="shared" si="484"/>
        <v/>
      </c>
      <c r="V180" s="107" t="str">
        <f t="shared" si="484"/>
        <v/>
      </c>
      <c r="W180" s="107" t="str">
        <f t="shared" si="484"/>
        <v/>
      </c>
      <c r="X180" s="107" t="str">
        <f t="shared" si="484"/>
        <v/>
      </c>
      <c r="Y180" s="107" t="str">
        <f t="shared" si="484"/>
        <v/>
      </c>
      <c r="Z180" s="107" t="str">
        <f t="shared" si="484"/>
        <v/>
      </c>
      <c r="AA180" s="107" t="str">
        <f t="shared" si="484"/>
        <v/>
      </c>
      <c r="AB180" s="107" t="str">
        <f t="shared" si="484"/>
        <v/>
      </c>
      <c r="AC180" s="107" t="str">
        <f t="shared" si="484"/>
        <v/>
      </c>
      <c r="AD180" s="107" t="str">
        <f t="shared" si="484"/>
        <v/>
      </c>
      <c r="AE180" s="107" t="str">
        <f t="shared" si="484"/>
        <v/>
      </c>
      <c r="AF180" s="107" t="str">
        <f t="shared" si="484"/>
        <v/>
      </c>
      <c r="AG180" s="107" t="str">
        <f t="shared" si="484"/>
        <v/>
      </c>
      <c r="AH180" s="107" t="str">
        <f t="shared" si="484"/>
        <v/>
      </c>
      <c r="AI180" s="107" t="str">
        <f t="shared" si="484"/>
        <v/>
      </c>
    </row>
    <row r="181" spans="1:167" x14ac:dyDescent="0.25">
      <c r="B181" s="128" t="e">
        <f t="shared" si="438"/>
        <v>#VALUE!</v>
      </c>
      <c r="C181" s="128" t="e">
        <f t="shared" ca="1" si="439"/>
        <v>#NAME?</v>
      </c>
      <c r="D181" s="127">
        <f t="shared" ca="1" si="439"/>
        <v>1</v>
      </c>
      <c r="E181" s="198"/>
      <c r="F181" s="136"/>
      <c r="G181" s="200"/>
      <c r="H181" s="203"/>
      <c r="I181" s="203"/>
      <c r="J181" s="204"/>
      <c r="K181" s="67"/>
      <c r="L181" s="1" t="s">
        <v>43</v>
      </c>
      <c r="M181" s="143" t="str">
        <f t="shared" ref="M181" si="485">IFERROR(ROUND(M162*M164,2),"")</f>
        <v/>
      </c>
      <c r="O181" s="27" t="s">
        <v>363</v>
      </c>
      <c r="P181" s="107" t="str">
        <f t="shared" ref="P181:AI202" si="486">INDEX(P168:P180,MATCH(MAX($J168:$J180),$J168:$J180,0))</f>
        <v/>
      </c>
      <c r="Q181" s="107" t="str">
        <f t="shared" si="486"/>
        <v/>
      </c>
      <c r="R181" s="107" t="str">
        <f t="shared" si="486"/>
        <v/>
      </c>
      <c r="S181" s="107" t="str">
        <f t="shared" si="486"/>
        <v/>
      </c>
      <c r="T181" s="107" t="str">
        <f t="shared" si="486"/>
        <v/>
      </c>
      <c r="U181" s="107" t="str">
        <f t="shared" si="486"/>
        <v/>
      </c>
      <c r="V181" s="107" t="str">
        <f t="shared" si="486"/>
        <v/>
      </c>
      <c r="W181" s="107" t="str">
        <f t="shared" si="486"/>
        <v/>
      </c>
      <c r="X181" s="107" t="str">
        <f t="shared" si="486"/>
        <v/>
      </c>
      <c r="Y181" s="107" t="str">
        <f t="shared" si="486"/>
        <v/>
      </c>
      <c r="Z181" s="107" t="str">
        <f t="shared" si="486"/>
        <v/>
      </c>
      <c r="AA181" s="107" t="str">
        <f t="shared" si="486"/>
        <v/>
      </c>
      <c r="AB181" s="107" t="str">
        <f t="shared" si="486"/>
        <v/>
      </c>
      <c r="AC181" s="107" t="str">
        <f t="shared" si="486"/>
        <v/>
      </c>
      <c r="AD181" s="107" t="str">
        <f t="shared" si="486"/>
        <v/>
      </c>
      <c r="AE181" s="107" t="str">
        <f t="shared" si="486"/>
        <v/>
      </c>
      <c r="AF181" s="107" t="str">
        <f t="shared" si="486"/>
        <v/>
      </c>
      <c r="AG181" s="107" t="str">
        <f t="shared" si="486"/>
        <v/>
      </c>
      <c r="AH181" s="107" t="str">
        <f t="shared" si="486"/>
        <v/>
      </c>
      <c r="AI181" s="107" t="str">
        <f t="shared" si="486"/>
        <v/>
      </c>
    </row>
    <row r="183" spans="1:167" s="117" customFormat="1" ht="15" customHeight="1" x14ac:dyDescent="0.25">
      <c r="A183" s="120"/>
      <c r="B183" s="127" t="e">
        <f t="shared" ref="B183" si="487">LARGE(IFERROR(IF(B181+1&gt;$H$8,"",B181+1),""),1)</f>
        <v>#VALUE!</v>
      </c>
      <c r="C183" s="127" t="e">
        <f ca="1">IF(_xlfn.ISFORMULA(E187),MAX(INDEX('BASE FORMAÇÃO'!A:A,B183+1),1),E187)</f>
        <v>#NAME?</v>
      </c>
      <c r="D183" s="127">
        <f t="shared" ref="D183" ca="1" si="488">IFERROR(IF(C183=C173,D173+1,1),1)</f>
        <v>1</v>
      </c>
      <c r="E183" s="38" t="s">
        <v>9</v>
      </c>
      <c r="F183" s="73"/>
      <c r="G183" s="38" t="s">
        <v>15</v>
      </c>
      <c r="H183" s="135" t="e">
        <f>INDEX('BASE FORMAÇÃO'!B:B,B183+1)</f>
        <v>#VALUE!</v>
      </c>
      <c r="I183" s="181" t="s">
        <v>16</v>
      </c>
      <c r="J183" s="6" t="e">
        <f>INDEX('BASE FORMAÇÃO'!K:K,B183+1)</f>
        <v>#VALUE!</v>
      </c>
      <c r="K183" s="65"/>
      <c r="L183" s="182" t="s">
        <v>10</v>
      </c>
      <c r="M183" s="184" t="str">
        <f>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89">B183</f>
        <v>#VALUE!</v>
      </c>
      <c r="C184" s="128" t="e">
        <f t="shared" ca="1" si="489"/>
        <v>#NAME?</v>
      </c>
      <c r="D184" s="127">
        <f t="shared" ca="1" si="489"/>
        <v>1</v>
      </c>
      <c r="E184" s="186">
        <f t="shared" ref="E184" ca="1" si="490">D183</f>
        <v>1</v>
      </c>
      <c r="F184" s="92"/>
      <c r="G184" s="188" t="s">
        <v>1</v>
      </c>
      <c r="H184" s="191" t="e">
        <f>INDEX('BASE FORMAÇÃO'!C:C,B183+1)</f>
        <v>#VALUE!</v>
      </c>
      <c r="I184" s="191"/>
      <c r="J184" s="192"/>
      <c r="K184" s="66"/>
      <c r="L184" s="183"/>
      <c r="M184" s="185"/>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91">B184</f>
        <v>#VALUE!</v>
      </c>
      <c r="C185" s="128" t="e">
        <f t="shared" ca="1" si="491"/>
        <v>#NAME?</v>
      </c>
      <c r="D185" s="127">
        <f t="shared" ca="1" si="491"/>
        <v>1</v>
      </c>
      <c r="E185" s="187"/>
      <c r="F185" s="93"/>
      <c r="G185" s="189"/>
      <c r="H185" s="193"/>
      <c r="I185" s="193"/>
      <c r="J185" s="194"/>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492">B185</f>
        <v>#VALUE!</v>
      </c>
      <c r="C186" s="128" t="e">
        <f t="shared" ca="1" si="492"/>
        <v>#NAME?</v>
      </c>
      <c r="D186" s="127">
        <f t="shared" ca="1" si="439"/>
        <v>1</v>
      </c>
      <c r="E186" s="38" t="s">
        <v>313</v>
      </c>
      <c r="F186" s="93"/>
      <c r="G186" s="190"/>
      <c r="H186" s="195"/>
      <c r="I186" s="195"/>
      <c r="J186" s="196"/>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493">B185</f>
        <v>#VALUE!</v>
      </c>
      <c r="C187" s="128" t="e">
        <f t="shared" ca="1" si="493"/>
        <v>#NAME?</v>
      </c>
      <c r="D187" s="127">
        <f t="shared" ca="1" si="439"/>
        <v>1</v>
      </c>
      <c r="E187" s="197" t="e">
        <f t="shared" ref="E187" ca="1" si="494">C183</f>
        <v>#NAME?</v>
      </c>
      <c r="F187" s="93"/>
      <c r="G187" s="199" t="s">
        <v>304</v>
      </c>
      <c r="H187" s="201"/>
      <c r="I187" s="202"/>
      <c r="J187" s="202"/>
      <c r="K187" s="67"/>
      <c r="L187" s="28" t="s">
        <v>303</v>
      </c>
      <c r="M187" s="133" t="str">
        <f t="shared" ref="M187" si="495">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496">B187</f>
        <v>#VALUE!</v>
      </c>
      <c r="C188" s="128" t="e">
        <f t="shared" ref="C188" ca="1" si="497">C187</f>
        <v>#NAME?</v>
      </c>
      <c r="D188" s="127">
        <f t="shared" ca="1" si="439"/>
        <v>1</v>
      </c>
      <c r="E188" s="198"/>
      <c r="F188" s="93"/>
      <c r="G188" s="200"/>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498">B188</f>
        <v>#VALUE!</v>
      </c>
      <c r="C189" s="128" t="e">
        <f t="shared" ca="1" si="498"/>
        <v>#NAME?</v>
      </c>
      <c r="D189" s="127">
        <f t="shared" ca="1" si="439"/>
        <v>1</v>
      </c>
      <c r="E189" s="198"/>
      <c r="F189" s="93"/>
      <c r="G189" s="200"/>
      <c r="H189" s="134">
        <f t="shared" ref="H189" si="499">COUNT($P189:$XX189)</f>
        <v>0</v>
      </c>
      <c r="I189" s="132" t="e">
        <f t="shared" ref="I189" si="500">_xlfn.STDEV.P($P188:$XX189)/AVERAGE($P188:$XX189)</f>
        <v>#DIV/0!</v>
      </c>
      <c r="J189" s="7">
        <f>ROW()</f>
        <v>189</v>
      </c>
      <c r="K189" s="67"/>
      <c r="L189" s="29" t="s">
        <v>10</v>
      </c>
      <c r="M189" s="30" t="str">
        <f t="shared" ref="M189" si="501">IFERROR(
IF(COUNTA(P183:AI183)=COUNTIF(P185:XX185,"Orçamento"),MIN(M194,M191),
IF(M192&lt;&gt;"",M192,
IF(M193&lt;&gt;"",M193,
M191
))),"")</f>
        <v/>
      </c>
      <c r="N189" s="71"/>
      <c r="O189" s="27" t="s">
        <v>376</v>
      </c>
      <c r="P189" s="106" t="str">
        <f t="shared" ref="P189:AI189" si="502">IFERROR(IF(P187="",
            "",
            IF(COUNT($P187:$XX187)&lt;=4,
               P187,
               IF(OR(P187&gt;(QUARTILE($P187:$XX187,3)+(QUARTILE($P187:$XX187,3)-QUARTILE($P187:$XX187,1))),
                     P187&lt;(QUARTILE($P187:$XX187,1)-(QUARTILE($P187:$XX187,3)-QUARTILE($P187:$XX187,1)))
                  ),
               "DESCARTADO",P187)
             )
  ),P187)</f>
        <v/>
      </c>
      <c r="Q189" s="106" t="str">
        <f t="shared" si="502"/>
        <v/>
      </c>
      <c r="R189" s="106" t="str">
        <f t="shared" si="502"/>
        <v/>
      </c>
      <c r="S189" s="106" t="str">
        <f t="shared" si="502"/>
        <v/>
      </c>
      <c r="T189" s="106" t="str">
        <f t="shared" si="502"/>
        <v/>
      </c>
      <c r="U189" s="106" t="str">
        <f t="shared" si="502"/>
        <v/>
      </c>
      <c r="V189" s="106" t="str">
        <f t="shared" si="502"/>
        <v/>
      </c>
      <c r="W189" s="106" t="str">
        <f t="shared" si="502"/>
        <v/>
      </c>
      <c r="X189" s="106" t="str">
        <f t="shared" si="502"/>
        <v/>
      </c>
      <c r="Y189" s="106" t="str">
        <f t="shared" si="502"/>
        <v/>
      </c>
      <c r="Z189" s="106" t="str">
        <f t="shared" si="502"/>
        <v/>
      </c>
      <c r="AA189" s="106" t="str">
        <f t="shared" si="502"/>
        <v/>
      </c>
      <c r="AB189" s="106" t="str">
        <f t="shared" si="502"/>
        <v/>
      </c>
      <c r="AC189" s="106" t="str">
        <f t="shared" si="502"/>
        <v/>
      </c>
      <c r="AD189" s="106" t="str">
        <f t="shared" si="502"/>
        <v/>
      </c>
      <c r="AE189" s="106" t="str">
        <f t="shared" si="502"/>
        <v/>
      </c>
      <c r="AF189" s="106" t="str">
        <f t="shared" si="502"/>
        <v/>
      </c>
      <c r="AG189" s="106" t="str">
        <f t="shared" si="502"/>
        <v/>
      </c>
      <c r="AH189" s="106" t="str">
        <f t="shared" si="502"/>
        <v/>
      </c>
      <c r="AI189" s="106" t="str">
        <f t="shared" si="502"/>
        <v/>
      </c>
    </row>
    <row r="190" spans="1:167" hidden="1" x14ac:dyDescent="0.25">
      <c r="B190" s="128" t="e">
        <f t="shared" ref="B190" si="503">B189</f>
        <v>#VALUE!</v>
      </c>
      <c r="C190" s="128" t="e">
        <f t="shared" ref="C190" ca="1" si="504">C189</f>
        <v>#NAME?</v>
      </c>
      <c r="D190" s="127">
        <f t="shared" ca="1" si="439"/>
        <v>1</v>
      </c>
      <c r="E190" s="198"/>
      <c r="F190" s="93"/>
      <c r="G190" s="200"/>
      <c r="H190"/>
      <c r="I190"/>
      <c r="J190"/>
      <c r="K190" s="66"/>
      <c r="L190" s="29" t="s">
        <v>360</v>
      </c>
      <c r="M190" s="30" t="e">
        <f t="shared" ref="M190" si="505">AVERAGE($P189:$XX189)</f>
        <v>#DIV/0!</v>
      </c>
      <c r="N190" s="71"/>
      <c r="O190" s="27" t="str">
        <f t="shared" ref="O190" si="506">"1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38"/>
        <v>#VALUE!</v>
      </c>
      <c r="C191" s="128" t="e">
        <f t="shared" ca="1" si="439"/>
        <v>#NAME?</v>
      </c>
      <c r="D191" s="127">
        <f t="shared" ca="1" si="439"/>
        <v>1</v>
      </c>
      <c r="E191" s="198"/>
      <c r="F191" s="93"/>
      <c r="G191" s="200"/>
      <c r="H191" s="134">
        <f t="shared" ref="H191" si="507">COUNT($P191:$XX191)</f>
        <v>0</v>
      </c>
      <c r="I191" s="132" t="e">
        <f t="shared" ref="I191" si="508">_xlfn.STDEV.P($P190:$XX191)/AVERAGE($P190:$XX191)</f>
        <v>#DIV/0!</v>
      </c>
      <c r="J191" s="7">
        <f t="shared" ref="J191" si="509">IF(AND(H191&gt;2,
OR(L183="MÉDIA SANEADA",L183="MEDIANA SANEADA",
AND(L183="PREÇO ESTIMADO",NOT(AND(P185="Orçamento",COUNTA(P183:XX183)=COUNTIF(P185:XX185,"Orçamento")))))),
ROW(),0)</f>
        <v>0</v>
      </c>
      <c r="K191" s="66"/>
      <c r="L191" s="29" t="s">
        <v>361</v>
      </c>
      <c r="M191" s="30" t="e">
        <f t="shared" ref="M191" si="510">MEDIAN($P189:$XX189)</f>
        <v>#NUM!</v>
      </c>
      <c r="N191" s="71"/>
      <c r="O191" s="27" t="str">
        <f t="shared" ref="O191" si="511">"1 RODADA"</f>
        <v>1 RODADA</v>
      </c>
      <c r="P191" s="107" t="str">
        <f t="shared" ref="P191:AI191" si="512">IF(P189="","",IF((_xlfn.STDEV.P($P188:$XX189)/AVERAGE($P188:$XX189))&lt;=25%,P189,IF(OR(P189&gt;(AVERAGE($P188:$XX189)+_xlfn.STDEV.P($P188:$XX189)),P189&lt;(AVERAGE($P188:$XX189)-_xlfn.STDEV.P($P188:$XX189))),"DESCARTADO",P189)))</f>
        <v/>
      </c>
      <c r="Q191" s="107" t="str">
        <f t="shared" si="512"/>
        <v/>
      </c>
      <c r="R191" s="107" t="str">
        <f t="shared" si="512"/>
        <v/>
      </c>
      <c r="S191" s="107" t="str">
        <f t="shared" si="512"/>
        <v/>
      </c>
      <c r="T191" s="107" t="str">
        <f t="shared" si="512"/>
        <v/>
      </c>
      <c r="U191" s="107" t="str">
        <f t="shared" si="512"/>
        <v/>
      </c>
      <c r="V191" s="107" t="str">
        <f t="shared" si="512"/>
        <v/>
      </c>
      <c r="W191" s="107" t="str">
        <f t="shared" si="512"/>
        <v/>
      </c>
      <c r="X191" s="107" t="str">
        <f t="shared" si="512"/>
        <v/>
      </c>
      <c r="Y191" s="107" t="str">
        <f t="shared" si="512"/>
        <v/>
      </c>
      <c r="Z191" s="107" t="str">
        <f t="shared" si="512"/>
        <v/>
      </c>
      <c r="AA191" s="107" t="str">
        <f t="shared" si="512"/>
        <v/>
      </c>
      <c r="AB191" s="107" t="str">
        <f t="shared" si="512"/>
        <v/>
      </c>
      <c r="AC191" s="107" t="str">
        <f t="shared" si="512"/>
        <v/>
      </c>
      <c r="AD191" s="107" t="str">
        <f t="shared" si="512"/>
        <v/>
      </c>
      <c r="AE191" s="107" t="str">
        <f t="shared" si="512"/>
        <v/>
      </c>
      <c r="AF191" s="107" t="str">
        <f t="shared" si="512"/>
        <v/>
      </c>
      <c r="AG191" s="107" t="str">
        <f t="shared" si="512"/>
        <v/>
      </c>
      <c r="AH191" s="107" t="str">
        <f t="shared" si="512"/>
        <v/>
      </c>
      <c r="AI191" s="107" t="str">
        <f t="shared" si="512"/>
        <v/>
      </c>
    </row>
    <row r="192" spans="1:167" hidden="1" x14ac:dyDescent="0.25">
      <c r="B192" s="128" t="e">
        <f t="shared" si="438"/>
        <v>#VALUE!</v>
      </c>
      <c r="C192" s="128" t="e">
        <f t="shared" ca="1" si="439"/>
        <v>#NAME?</v>
      </c>
      <c r="D192" s="127">
        <f t="shared" ca="1" si="439"/>
        <v>1</v>
      </c>
      <c r="E192" s="198"/>
      <c r="F192" s="93"/>
      <c r="G192" s="200"/>
      <c r="H192"/>
      <c r="I192"/>
      <c r="J192"/>
      <c r="L192" s="29" t="s">
        <v>38</v>
      </c>
      <c r="M192" s="30" t="str">
        <f t="shared" ref="M192" si="513">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14">"2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38"/>
        <v>#VALUE!</v>
      </c>
      <c r="C193" s="128" t="e">
        <f t="shared" ca="1" si="439"/>
        <v>#NAME?</v>
      </c>
      <c r="D193" s="127">
        <f t="shared" ca="1" si="439"/>
        <v>1</v>
      </c>
      <c r="E193" s="198"/>
      <c r="F193" s="93"/>
      <c r="G193" s="200"/>
      <c r="H193" s="134">
        <f t="shared" ref="H193" si="515">COUNT($P193:$XX193)</f>
        <v>0</v>
      </c>
      <c r="I193" s="132" t="e">
        <f t="shared" ref="I193" si="516">_xlfn.STDEV.P($P192:$XX193)/AVERAGE($P192:$XX193)</f>
        <v>#DIV/0!</v>
      </c>
      <c r="J193" s="7">
        <f t="shared" ref="J193" si="517">IF(AND(H193&gt;2,
OR(L183="MÉDIA SANEADA",L183="MEDIANA SANEADA",
AND(L183="PREÇO ESTIMADO",NOT(AND(P185="Orçamento",COUNTA(P183:XX183)=COUNTIF(P185:XX185,"Orçamento")))))),
ROW(),0)</f>
        <v>0</v>
      </c>
      <c r="K193" s="66"/>
      <c r="L193" s="29" t="s">
        <v>362</v>
      </c>
      <c r="M193" s="30" t="e">
        <f t="shared" ref="M193" si="518" xml:space="preserve">
IF(H191&gt;2,MEDIAN(P190:XX191),
IF(H193&gt;2,MEDIAN(P192:XX193),
IF(H195&gt;2,MEDIAN(P194:XX195),
IF(H197&gt;2,MEDIAN(P196:XX197),
IF(H199&gt;2,MEDIAN(P198:XX199),
IF(H201&gt;2,MEDIAN(P200:XX201),
MEDIAN(P188:XX189)))))))</f>
        <v>#NUM!</v>
      </c>
      <c r="N193" s="71"/>
      <c r="O193" s="27" t="str">
        <f t="shared" ref="O193" si="519">"2 RODADA"</f>
        <v>2 RODADA</v>
      </c>
      <c r="P193" s="107" t="str">
        <f t="shared" ref="P193:AI193" si="520">IF(P191="","",IF((_xlfn.STDEV.P($P190:$XX191)/AVERAGE($P190:$XX191))&lt;=25%,P191,IF(OR(P191&gt;(AVERAGE($P190:$XX191)+_xlfn.STDEV.P($P190:$XX191)),P191&lt;(AVERAGE($P190:$XX191)-_xlfn.STDEV.P($P190:$XX191))),"DESCARTADO",P191)))</f>
        <v/>
      </c>
      <c r="Q193" s="107" t="str">
        <f t="shared" si="520"/>
        <v/>
      </c>
      <c r="R193" s="107" t="str">
        <f t="shared" si="520"/>
        <v/>
      </c>
      <c r="S193" s="107" t="str">
        <f t="shared" si="520"/>
        <v/>
      </c>
      <c r="T193" s="107" t="str">
        <f t="shared" si="520"/>
        <v/>
      </c>
      <c r="U193" s="107" t="str">
        <f t="shared" si="520"/>
        <v/>
      </c>
      <c r="V193" s="107" t="str">
        <f t="shared" si="520"/>
        <v/>
      </c>
      <c r="W193" s="107" t="str">
        <f t="shared" si="520"/>
        <v/>
      </c>
      <c r="X193" s="107" t="str">
        <f t="shared" si="520"/>
        <v/>
      </c>
      <c r="Y193" s="107" t="str">
        <f t="shared" si="520"/>
        <v/>
      </c>
      <c r="Z193" s="107" t="str">
        <f t="shared" si="520"/>
        <v/>
      </c>
      <c r="AA193" s="107" t="str">
        <f t="shared" si="520"/>
        <v/>
      </c>
      <c r="AB193" s="107" t="str">
        <f t="shared" si="520"/>
        <v/>
      </c>
      <c r="AC193" s="107" t="str">
        <f t="shared" si="520"/>
        <v/>
      </c>
      <c r="AD193" s="107" t="str">
        <f t="shared" si="520"/>
        <v/>
      </c>
      <c r="AE193" s="107" t="str">
        <f t="shared" si="520"/>
        <v/>
      </c>
      <c r="AF193" s="107" t="str">
        <f t="shared" si="520"/>
        <v/>
      </c>
      <c r="AG193" s="107" t="str">
        <f t="shared" si="520"/>
        <v/>
      </c>
      <c r="AH193" s="107" t="str">
        <f t="shared" si="520"/>
        <v/>
      </c>
      <c r="AI193" s="107" t="str">
        <f t="shared" si="520"/>
        <v/>
      </c>
    </row>
    <row r="194" spans="1:167" hidden="1" x14ac:dyDescent="0.25">
      <c r="B194" s="128" t="e">
        <f t="shared" si="438"/>
        <v>#VALUE!</v>
      </c>
      <c r="C194" s="128" t="e">
        <f t="shared" ca="1" si="439"/>
        <v>#NAME?</v>
      </c>
      <c r="D194" s="127">
        <f t="shared" ca="1" si="439"/>
        <v>1</v>
      </c>
      <c r="E194" s="198"/>
      <c r="F194" s="93"/>
      <c r="G194" s="200"/>
      <c r="H194"/>
      <c r="I194"/>
      <c r="J194"/>
      <c r="K194" s="66"/>
      <c r="L194" s="29" t="s">
        <v>359</v>
      </c>
      <c r="M194" s="30" t="e">
        <f t="shared" ref="M194" si="521">HARMEAN($P188:$XX189)</f>
        <v>#N/A</v>
      </c>
      <c r="N194" s="71"/>
      <c r="O194" s="27" t="str">
        <f t="shared" ref="O194" si="522">"3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38"/>
        <v>#VALUE!</v>
      </c>
      <c r="C195" s="128" t="e">
        <f t="shared" ca="1" si="439"/>
        <v>#NAME?</v>
      </c>
      <c r="D195" s="127">
        <f t="shared" ca="1" si="439"/>
        <v>1</v>
      </c>
      <c r="E195" s="198"/>
      <c r="F195" s="93"/>
      <c r="G195" s="200"/>
      <c r="H195" s="134">
        <f t="shared" ref="H195" si="523">COUNT($P195:$XX195)</f>
        <v>0</v>
      </c>
      <c r="I195" s="132" t="e">
        <f t="shared" ref="I195" si="524">_xlfn.STDEV.P($P194:$XX195)/AVERAGE($P194:$XX195)</f>
        <v>#DIV/0!</v>
      </c>
      <c r="J195" s="7">
        <f t="shared" ref="J195" si="525">IF(AND(H195&gt;2,
OR(L183="MÉDIA SANEADA",L183="MEDIANA SANEADA",
AND(L183="PREÇO ESTIMADO",NOT(AND(P185="Orçamento",COUNTA(P183:XX183)=COUNTIF(P185:XX185,"Orçamento")))))),
ROW(),0)</f>
        <v>0</v>
      </c>
      <c r="K195" s="66"/>
      <c r="L195" s="29" t="s">
        <v>41</v>
      </c>
      <c r="M195" s="30" t="str">
        <f t="shared" ref="M195" si="526">IFERROR(_xlfn.QUARTILE.EXC($P189:$XX189,1),"")</f>
        <v/>
      </c>
      <c r="N195" s="71"/>
      <c r="O195" s="27" t="str">
        <f t="shared" ref="O195" si="527">"3 RODADA"</f>
        <v>3 RODADA</v>
      </c>
      <c r="P195" s="107" t="str">
        <f t="shared" ref="P195:AI195" si="528">IF(P193="","",IF((_xlfn.STDEV.P($P192:$XX193)/AVERAGE($P192:$XX193))&lt;=25%,P193,IF(OR(P193&gt;(AVERAGE($P192:$XX193)+_xlfn.STDEV.P($P192:$XX193)),P193&lt;(AVERAGE($P192:$XX193)-_xlfn.STDEV.P($P192:$XX193))),"DESCARTADO",P193)))</f>
        <v/>
      </c>
      <c r="Q195" s="107" t="str">
        <f t="shared" si="528"/>
        <v/>
      </c>
      <c r="R195" s="107" t="str">
        <f t="shared" si="528"/>
        <v/>
      </c>
      <c r="S195" s="107" t="str">
        <f t="shared" si="528"/>
        <v/>
      </c>
      <c r="T195" s="107" t="str">
        <f t="shared" si="528"/>
        <v/>
      </c>
      <c r="U195" s="107" t="str">
        <f t="shared" si="528"/>
        <v/>
      </c>
      <c r="V195" s="107" t="str">
        <f t="shared" si="528"/>
        <v/>
      </c>
      <c r="W195" s="107" t="str">
        <f t="shared" si="528"/>
        <v/>
      </c>
      <c r="X195" s="107" t="str">
        <f t="shared" si="528"/>
        <v/>
      </c>
      <c r="Y195" s="107" t="str">
        <f t="shared" si="528"/>
        <v/>
      </c>
      <c r="Z195" s="107" t="str">
        <f t="shared" si="528"/>
        <v/>
      </c>
      <c r="AA195" s="107" t="str">
        <f t="shared" si="528"/>
        <v/>
      </c>
      <c r="AB195" s="107" t="str">
        <f t="shared" si="528"/>
        <v/>
      </c>
      <c r="AC195" s="107" t="str">
        <f t="shared" si="528"/>
        <v/>
      </c>
      <c r="AD195" s="107" t="str">
        <f t="shared" si="528"/>
        <v/>
      </c>
      <c r="AE195" s="107" t="str">
        <f t="shared" si="528"/>
        <v/>
      </c>
      <c r="AF195" s="107" t="str">
        <f t="shared" si="528"/>
        <v/>
      </c>
      <c r="AG195" s="107" t="str">
        <f t="shared" si="528"/>
        <v/>
      </c>
      <c r="AH195" s="107" t="str">
        <f t="shared" si="528"/>
        <v/>
      </c>
      <c r="AI195" s="107" t="str">
        <f t="shared" si="528"/>
        <v/>
      </c>
    </row>
    <row r="196" spans="1:167" hidden="1" x14ac:dyDescent="0.25">
      <c r="B196" s="128" t="e">
        <f t="shared" si="438"/>
        <v>#VALUE!</v>
      </c>
      <c r="C196" s="128" t="e">
        <f t="shared" ca="1" si="439"/>
        <v>#NAME?</v>
      </c>
      <c r="D196" s="127">
        <f t="shared" ca="1" si="439"/>
        <v>1</v>
      </c>
      <c r="E196" s="198"/>
      <c r="F196" s="93"/>
      <c r="G196" s="200"/>
      <c r="H196"/>
      <c r="I196"/>
      <c r="J196"/>
      <c r="K196" s="66"/>
      <c r="L196" s="29" t="s">
        <v>39</v>
      </c>
      <c r="M196" s="30" t="str">
        <f t="shared" ref="M196" si="529">IFERROR(_xlfn.QUARTILE.EXC($P189:$XX189,3),"")</f>
        <v/>
      </c>
      <c r="N196" s="71"/>
      <c r="O196" s="27" t="str">
        <f t="shared" ref="O196" si="530">"4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38"/>
        <v>#VALUE!</v>
      </c>
      <c r="C197" s="128" t="e">
        <f t="shared" ca="1" si="439"/>
        <v>#NAME?</v>
      </c>
      <c r="D197" s="127">
        <f t="shared" ca="1" si="439"/>
        <v>1</v>
      </c>
      <c r="E197" s="198"/>
      <c r="F197" s="93"/>
      <c r="G197" s="200"/>
      <c r="H197" s="134">
        <f t="shared" ref="H197" si="531">COUNT($P197:$XX197)</f>
        <v>0</v>
      </c>
      <c r="I197" s="132" t="e">
        <f t="shared" ref="I197" si="532">_xlfn.STDEV.P($P196:$XX197)/AVERAGE($P196:$XX197)</f>
        <v>#DIV/0!</v>
      </c>
      <c r="J197" s="7">
        <f t="shared" ref="J197" si="533">IF(AND(H197&gt;2,
OR(L183="MÉDIA SANEADA",L183="MEDIANA SANEADA",
AND(L183="PREÇO ESTIMADO",NOT(AND(P185="Orçamento",COUNTA(P183:XX183)=COUNTIF(P185:XX185,"Orçamento")))))),
ROW(),0)</f>
        <v>0</v>
      </c>
      <c r="K197" s="66"/>
      <c r="L197" s="29" t="s">
        <v>42</v>
      </c>
      <c r="M197" s="30">
        <f t="shared" ref="M197" si="534">MIN($P189:$XX189)</f>
        <v>0</v>
      </c>
      <c r="N197" s="71"/>
      <c r="O197" s="27" t="str">
        <f t="shared" ref="O197" si="535">"4 RODADA"</f>
        <v>4 RODADA</v>
      </c>
      <c r="P197" s="107" t="str">
        <f t="shared" ref="P197:AI197" si="536">IF(P195="","",IF((_xlfn.STDEV.P($P194:$XX195)/AVERAGE($P194:$XX195))&lt;=25%,P195,IF(OR(P195&gt;(AVERAGE($P194:$XX195)+_xlfn.STDEV.P($P194:$XX195)),P195&lt;(AVERAGE($P194:$XX195)-_xlfn.STDEV.P($P194:$XX195))),"DESCARTADO",P195)))</f>
        <v/>
      </c>
      <c r="Q197" s="107" t="str">
        <f t="shared" si="536"/>
        <v/>
      </c>
      <c r="R197" s="107" t="str">
        <f t="shared" si="536"/>
        <v/>
      </c>
      <c r="S197" s="107" t="str">
        <f t="shared" si="536"/>
        <v/>
      </c>
      <c r="T197" s="107" t="str">
        <f t="shared" si="536"/>
        <v/>
      </c>
      <c r="U197" s="107" t="str">
        <f t="shared" si="536"/>
        <v/>
      </c>
      <c r="V197" s="107" t="str">
        <f t="shared" si="536"/>
        <v/>
      </c>
      <c r="W197" s="107" t="str">
        <f t="shared" si="536"/>
        <v/>
      </c>
      <c r="X197" s="107" t="str">
        <f t="shared" si="536"/>
        <v/>
      </c>
      <c r="Y197" s="107" t="str">
        <f t="shared" si="536"/>
        <v/>
      </c>
      <c r="Z197" s="107" t="str">
        <f t="shared" si="536"/>
        <v/>
      </c>
      <c r="AA197" s="107" t="str">
        <f t="shared" si="536"/>
        <v/>
      </c>
      <c r="AB197" s="107" t="str">
        <f t="shared" si="536"/>
        <v/>
      </c>
      <c r="AC197" s="107" t="str">
        <f t="shared" si="536"/>
        <v/>
      </c>
      <c r="AD197" s="107" t="str">
        <f t="shared" si="536"/>
        <v/>
      </c>
      <c r="AE197" s="107" t="str">
        <f t="shared" si="536"/>
        <v/>
      </c>
      <c r="AF197" s="107" t="str">
        <f t="shared" si="536"/>
        <v/>
      </c>
      <c r="AG197" s="107" t="str">
        <f t="shared" si="536"/>
        <v/>
      </c>
      <c r="AH197" s="107" t="str">
        <f t="shared" si="536"/>
        <v/>
      </c>
      <c r="AI197" s="107" t="str">
        <f t="shared" si="536"/>
        <v/>
      </c>
    </row>
    <row r="198" spans="1:167" hidden="1" x14ac:dyDescent="0.25">
      <c r="B198" s="128" t="e">
        <f t="shared" si="438"/>
        <v>#VALUE!</v>
      </c>
      <c r="C198" s="128" t="e">
        <f t="shared" ca="1" si="439"/>
        <v>#NAME?</v>
      </c>
      <c r="D198" s="127">
        <f t="shared" ca="1" si="439"/>
        <v>1</v>
      </c>
      <c r="E198" s="198"/>
      <c r="F198" s="93"/>
      <c r="G198" s="200"/>
      <c r="H198"/>
      <c r="I198"/>
      <c r="J198"/>
      <c r="K198" s="66"/>
      <c r="L198" s="29" t="s">
        <v>40</v>
      </c>
      <c r="M198" s="30">
        <f t="shared" ref="M198" si="537">MAX($P189:$XX189)</f>
        <v>0</v>
      </c>
      <c r="N198" s="71"/>
      <c r="O198" s="27" t="str">
        <f t="shared" ref="O198" si="538">"5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38"/>
        <v>#VALUE!</v>
      </c>
      <c r="C199" s="128" t="e">
        <f t="shared" ca="1" si="439"/>
        <v>#NAME?</v>
      </c>
      <c r="D199" s="127">
        <f t="shared" ca="1" si="439"/>
        <v>1</v>
      </c>
      <c r="E199" s="198"/>
      <c r="F199" s="93"/>
      <c r="G199" s="200"/>
      <c r="H199" s="134">
        <f t="shared" ref="H199" si="539">COUNT($P199:$XX199)</f>
        <v>0</v>
      </c>
      <c r="I199" s="132" t="e">
        <f t="shared" ref="I199" si="540">_xlfn.STDEV.P($P198:$XX199)/AVERAGE($P198:$XX199)</f>
        <v>#DIV/0!</v>
      </c>
      <c r="J199" s="7">
        <f t="shared" ref="J199" si="541">IF(AND(H199&gt;2,
OR(L183="MÉDIA SANEADA",L183="MEDIANA SANEADA",
AND(L183="PREÇO ESTIMADO",NOT(AND(P185="Orçamento",COUNTA(P183:XX183)=COUNTIF(P185:XX185,"Orçamento")))))),
ROW(),0)</f>
        <v>0</v>
      </c>
      <c r="K199" s="66"/>
      <c r="N199" s="71"/>
      <c r="O199" s="27" t="str">
        <f t="shared" ref="O199" si="542">"5 RODADA"</f>
        <v>5 RODADA</v>
      </c>
      <c r="P199" s="107" t="str">
        <f t="shared" ref="P199:AI199" si="543">IF(P197="","",IF((_xlfn.STDEV.P($P196:$XX197)/AVERAGE($P196:$XX197))&lt;=25%,P197,IF(OR(P197&gt;(AVERAGE($P196:$XX197)+_xlfn.STDEV.P($P196:$XX197)),P197&lt;(AVERAGE($P196:$XX197)-_xlfn.STDEV.P($P196:$XX197))),"DESCARTADO",P197)))</f>
        <v/>
      </c>
      <c r="Q199" s="107" t="str">
        <f t="shared" si="543"/>
        <v/>
      </c>
      <c r="R199" s="107" t="str">
        <f t="shared" si="543"/>
        <v/>
      </c>
      <c r="S199" s="107" t="str">
        <f t="shared" si="543"/>
        <v/>
      </c>
      <c r="T199" s="107" t="str">
        <f t="shared" si="543"/>
        <v/>
      </c>
      <c r="U199" s="107" t="str">
        <f t="shared" si="543"/>
        <v/>
      </c>
      <c r="V199" s="107" t="str">
        <f t="shared" si="543"/>
        <v/>
      </c>
      <c r="W199" s="107" t="str">
        <f t="shared" si="543"/>
        <v/>
      </c>
      <c r="X199" s="107" t="str">
        <f t="shared" si="543"/>
        <v/>
      </c>
      <c r="Y199" s="107" t="str">
        <f t="shared" si="543"/>
        <v/>
      </c>
      <c r="Z199" s="107" t="str">
        <f t="shared" si="543"/>
        <v/>
      </c>
      <c r="AA199" s="107" t="str">
        <f t="shared" si="543"/>
        <v/>
      </c>
      <c r="AB199" s="107" t="str">
        <f t="shared" si="543"/>
        <v/>
      </c>
      <c r="AC199" s="107" t="str">
        <f t="shared" si="543"/>
        <v/>
      </c>
      <c r="AD199" s="107" t="str">
        <f t="shared" si="543"/>
        <v/>
      </c>
      <c r="AE199" s="107" t="str">
        <f t="shared" si="543"/>
        <v/>
      </c>
      <c r="AF199" s="107" t="str">
        <f t="shared" si="543"/>
        <v/>
      </c>
      <c r="AG199" s="107" t="str">
        <f t="shared" si="543"/>
        <v/>
      </c>
      <c r="AH199" s="107" t="str">
        <f t="shared" si="543"/>
        <v/>
      </c>
      <c r="AI199" s="107" t="str">
        <f t="shared" si="543"/>
        <v/>
      </c>
    </row>
    <row r="200" spans="1:167" hidden="1" x14ac:dyDescent="0.25">
      <c r="B200" s="128" t="e">
        <f t="shared" si="438"/>
        <v>#VALUE!</v>
      </c>
      <c r="C200" s="128" t="e">
        <f t="shared" ca="1" si="439"/>
        <v>#NAME?</v>
      </c>
      <c r="D200" s="127">
        <f t="shared" ca="1" si="439"/>
        <v>1</v>
      </c>
      <c r="E200" s="198"/>
      <c r="F200" s="93"/>
      <c r="G200" s="200"/>
      <c r="H200"/>
      <c r="I200"/>
      <c r="J200"/>
      <c r="K200" s="66"/>
      <c r="L200" s="22"/>
      <c r="M200" s="22"/>
      <c r="N200" s="71"/>
      <c r="O200" s="27" t="str">
        <f t="shared" ref="O200" si="544">"6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38"/>
        <v>#VALUE!</v>
      </c>
      <c r="C201" s="128" t="e">
        <f t="shared" ca="1" si="439"/>
        <v>#NAME?</v>
      </c>
      <c r="D201" s="127">
        <f t="shared" ca="1" si="439"/>
        <v>1</v>
      </c>
      <c r="E201" s="198"/>
      <c r="F201" s="93"/>
      <c r="G201" s="200"/>
      <c r="H201" s="134">
        <f t="shared" ref="H201" si="545">COUNT($P201:$XX201)</f>
        <v>0</v>
      </c>
      <c r="I201" s="132" t="e">
        <f t="shared" ref="I201" si="546">_xlfn.STDEV.P($P200:$XX201)/AVERAGE($P200:$XX201)</f>
        <v>#DIV/0!</v>
      </c>
      <c r="J201" s="7">
        <f t="shared" ref="J201" si="547">IF(AND(H201&gt;2,
OR(L183="MÉDIA SANEADA",L183="MEDIANA SANEADA",
AND(L183="PREÇO ESTIMADO",NOT(AND(P185="Orçamento",COUNTA(P183:XX183)=COUNTIF(P185:XX185,"Orçamento")))))),
ROW(),0)</f>
        <v>0</v>
      </c>
      <c r="N201" s="71"/>
      <c r="O201" s="27" t="str">
        <f t="shared" ref="O201" si="548">"6 RODADA"</f>
        <v>6 RODADA</v>
      </c>
      <c r="P201" s="107" t="str">
        <f t="shared" ref="P201:AI201" si="549">IFERROR(IF(P199="","",IF((_xlfn.STDEV.P($P198:$XX199)/AVERAGE($P198:$XX199))&lt;=25%,P199,IF(OR(P199&gt;(AVERAGE($P198:$XX199)+_xlfn.STDEV.P($P198:$XX199)),P199&lt;(AVERAGE($P198:$XX199)-_xlfn.STDEV.P($P198:$XX199))),"DESCARTADO",P199))),)</f>
        <v/>
      </c>
      <c r="Q201" s="107" t="str">
        <f t="shared" si="549"/>
        <v/>
      </c>
      <c r="R201" s="107" t="str">
        <f t="shared" si="549"/>
        <v/>
      </c>
      <c r="S201" s="107" t="str">
        <f t="shared" si="549"/>
        <v/>
      </c>
      <c r="T201" s="107" t="str">
        <f t="shared" si="549"/>
        <v/>
      </c>
      <c r="U201" s="107" t="str">
        <f t="shared" si="549"/>
        <v/>
      </c>
      <c r="V201" s="107" t="str">
        <f t="shared" si="549"/>
        <v/>
      </c>
      <c r="W201" s="107" t="str">
        <f t="shared" si="549"/>
        <v/>
      </c>
      <c r="X201" s="107" t="str">
        <f t="shared" si="549"/>
        <v/>
      </c>
      <c r="Y201" s="107" t="str">
        <f t="shared" si="549"/>
        <v/>
      </c>
      <c r="Z201" s="107" t="str">
        <f t="shared" si="549"/>
        <v/>
      </c>
      <c r="AA201" s="107" t="str">
        <f t="shared" si="549"/>
        <v/>
      </c>
      <c r="AB201" s="107" t="str">
        <f t="shared" si="549"/>
        <v/>
      </c>
      <c r="AC201" s="107" t="str">
        <f t="shared" si="549"/>
        <v/>
      </c>
      <c r="AD201" s="107" t="str">
        <f t="shared" si="549"/>
        <v/>
      </c>
      <c r="AE201" s="107" t="str">
        <f t="shared" si="549"/>
        <v/>
      </c>
      <c r="AF201" s="107" t="str">
        <f t="shared" si="549"/>
        <v/>
      </c>
      <c r="AG201" s="107" t="str">
        <f t="shared" si="549"/>
        <v/>
      </c>
      <c r="AH201" s="107" t="str">
        <f t="shared" si="549"/>
        <v/>
      </c>
      <c r="AI201" s="107" t="str">
        <f t="shared" si="549"/>
        <v/>
      </c>
    </row>
    <row r="202" spans="1:167" x14ac:dyDescent="0.25">
      <c r="B202" s="128" t="e">
        <f t="shared" si="438"/>
        <v>#VALUE!</v>
      </c>
      <c r="C202" s="128" t="e">
        <f t="shared" ca="1" si="439"/>
        <v>#NAME?</v>
      </c>
      <c r="D202" s="127">
        <f t="shared" ca="1" si="439"/>
        <v>1</v>
      </c>
      <c r="E202" s="198"/>
      <c r="F202" s="136"/>
      <c r="G202" s="200"/>
      <c r="H202" s="203"/>
      <c r="I202" s="203"/>
      <c r="J202" s="204"/>
      <c r="K202" s="67"/>
      <c r="L202" s="1" t="s">
        <v>43</v>
      </c>
      <c r="M202" s="143" t="str">
        <f t="shared" ref="M202" si="550">IFERROR(ROUND(M183*M185,2),"")</f>
        <v/>
      </c>
      <c r="O202" s="27" t="s">
        <v>363</v>
      </c>
      <c r="P202" s="107" t="str">
        <f t="shared" ref="P202:R202" si="551">INDEX(P189:P201,MATCH(MAX($J189:$J201),$J189:$J201,0))</f>
        <v/>
      </c>
      <c r="Q202" s="107" t="str">
        <f t="shared" si="551"/>
        <v/>
      </c>
      <c r="R202" s="107" t="str">
        <f t="shared" si="551"/>
        <v/>
      </c>
      <c r="S202" s="107" t="str">
        <f t="shared" si="486"/>
        <v/>
      </c>
      <c r="T202" s="107" t="str">
        <f t="shared" si="486"/>
        <v/>
      </c>
      <c r="U202" s="107" t="str">
        <f t="shared" si="486"/>
        <v/>
      </c>
      <c r="V202" s="107" t="str">
        <f t="shared" si="486"/>
        <v/>
      </c>
      <c r="W202" s="107" t="str">
        <f t="shared" si="486"/>
        <v/>
      </c>
      <c r="X202" s="107" t="str">
        <f t="shared" si="486"/>
        <v/>
      </c>
      <c r="Y202" s="107" t="str">
        <f t="shared" si="486"/>
        <v/>
      </c>
      <c r="Z202" s="107" t="str">
        <f t="shared" si="486"/>
        <v/>
      </c>
      <c r="AA202" s="107" t="str">
        <f t="shared" si="486"/>
        <v/>
      </c>
      <c r="AB202" s="107" t="str">
        <f t="shared" si="486"/>
        <v/>
      </c>
      <c r="AC202" s="107" t="str">
        <f t="shared" si="486"/>
        <v/>
      </c>
      <c r="AD202" s="107" t="str">
        <f t="shared" si="486"/>
        <v/>
      </c>
      <c r="AE202" s="107" t="str">
        <f t="shared" si="486"/>
        <v/>
      </c>
      <c r="AF202" s="107" t="str">
        <f t="shared" si="486"/>
        <v/>
      </c>
      <c r="AG202" s="107" t="str">
        <f t="shared" si="486"/>
        <v/>
      </c>
      <c r="AH202" s="107" t="str">
        <f t="shared" si="486"/>
        <v/>
      </c>
      <c r="AI202" s="107" t="str">
        <f t="shared" si="486"/>
        <v/>
      </c>
    </row>
    <row r="204" spans="1:167" s="117" customFormat="1" ht="15" customHeight="1" x14ac:dyDescent="0.25">
      <c r="A204" s="120"/>
      <c r="B204" s="127" t="e">
        <f t="shared" ref="B204" si="552">LARGE(IFERROR(IF(B202+1&gt;$H$8,"",B202+1),""),1)</f>
        <v>#VALUE!</v>
      </c>
      <c r="C204" s="127" t="e">
        <f ca="1">IF(_xlfn.ISFORMULA(E208),MAX(INDEX('BASE FORMAÇÃO'!A:A,B204+1),1),E208)</f>
        <v>#NAME?</v>
      </c>
      <c r="D204" s="127">
        <f t="shared" ref="D204" ca="1" si="553">IFERROR(IF(C204=C194,D194+1,1),1)</f>
        <v>1</v>
      </c>
      <c r="E204" s="38" t="s">
        <v>9</v>
      </c>
      <c r="F204" s="73"/>
      <c r="G204" s="38" t="s">
        <v>15</v>
      </c>
      <c r="H204" s="135" t="e">
        <f>INDEX('BASE FORMAÇÃO'!B:B,B204+1)</f>
        <v>#VALUE!</v>
      </c>
      <c r="I204" s="181" t="s">
        <v>16</v>
      </c>
      <c r="J204" s="6" t="e">
        <f>INDEX('BASE FORMAÇÃO'!K:K,B204+1)</f>
        <v>#VALUE!</v>
      </c>
      <c r="K204" s="65"/>
      <c r="L204" s="182" t="s">
        <v>10</v>
      </c>
      <c r="M204" s="184" t="str">
        <f>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54">B204</f>
        <v>#VALUE!</v>
      </c>
      <c r="C205" s="128" t="e">
        <f t="shared" ca="1" si="554"/>
        <v>#NAME?</v>
      </c>
      <c r="D205" s="127">
        <f t="shared" ca="1" si="554"/>
        <v>1</v>
      </c>
      <c r="E205" s="186">
        <f t="shared" ref="E205" ca="1" si="555">D204</f>
        <v>1</v>
      </c>
      <c r="F205" s="92"/>
      <c r="G205" s="188" t="s">
        <v>1</v>
      </c>
      <c r="H205" s="191" t="e">
        <f>INDEX('BASE FORMAÇÃO'!C:C,B204+1)</f>
        <v>#VALUE!</v>
      </c>
      <c r="I205" s="191"/>
      <c r="J205" s="192"/>
      <c r="K205" s="66"/>
      <c r="L205" s="183"/>
      <c r="M205" s="185"/>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56">B205</f>
        <v>#VALUE!</v>
      </c>
      <c r="C206" s="128" t="e">
        <f t="shared" ca="1" si="556"/>
        <v>#NAME?</v>
      </c>
      <c r="D206" s="127">
        <f t="shared" ca="1" si="556"/>
        <v>1</v>
      </c>
      <c r="E206" s="187"/>
      <c r="F206" s="93"/>
      <c r="G206" s="189"/>
      <c r="H206" s="193"/>
      <c r="I206" s="193"/>
      <c r="J206" s="194"/>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57">B206</f>
        <v>#VALUE!</v>
      </c>
      <c r="C207" s="128" t="e">
        <f t="shared" ca="1" si="557"/>
        <v>#NAME?</v>
      </c>
      <c r="D207" s="127">
        <f t="shared" ca="1" si="439"/>
        <v>1</v>
      </c>
      <c r="E207" s="38" t="s">
        <v>313</v>
      </c>
      <c r="F207" s="93"/>
      <c r="G207" s="190"/>
      <c r="H207" s="195"/>
      <c r="I207" s="195"/>
      <c r="J207" s="196"/>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58">B206</f>
        <v>#VALUE!</v>
      </c>
      <c r="C208" s="128" t="e">
        <f t="shared" ca="1" si="558"/>
        <v>#NAME?</v>
      </c>
      <c r="D208" s="127">
        <f t="shared" ca="1" si="439"/>
        <v>1</v>
      </c>
      <c r="E208" s="197" t="e">
        <f t="shared" ref="E208" ca="1" si="559">C204</f>
        <v>#NAME?</v>
      </c>
      <c r="F208" s="93"/>
      <c r="G208" s="199" t="s">
        <v>304</v>
      </c>
      <c r="H208" s="201"/>
      <c r="I208" s="202"/>
      <c r="J208" s="202"/>
      <c r="K208" s="67"/>
      <c r="L208" s="28" t="s">
        <v>303</v>
      </c>
      <c r="M208" s="133" t="str">
        <f t="shared" ref="M208" si="560">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61">B208</f>
        <v>#VALUE!</v>
      </c>
      <c r="C209" s="128" t="e">
        <f t="shared" ref="C209" ca="1" si="562">C208</f>
        <v>#NAME?</v>
      </c>
      <c r="D209" s="127">
        <f t="shared" ca="1" si="439"/>
        <v>1</v>
      </c>
      <c r="E209" s="198"/>
      <c r="F209" s="93"/>
      <c r="G209" s="200"/>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63">B209</f>
        <v>#VALUE!</v>
      </c>
      <c r="C210" s="128" t="e">
        <f t="shared" ca="1" si="563"/>
        <v>#NAME?</v>
      </c>
      <c r="D210" s="127">
        <f t="shared" ca="1" si="439"/>
        <v>1</v>
      </c>
      <c r="E210" s="198"/>
      <c r="F210" s="93"/>
      <c r="G210" s="200"/>
      <c r="H210" s="134">
        <f t="shared" ref="H210" si="564">COUNT($P210:$XX210)</f>
        <v>0</v>
      </c>
      <c r="I210" s="132" t="e">
        <f t="shared" ref="I210" si="565">_xlfn.STDEV.P($P209:$XX210)/AVERAGE($P209:$XX210)</f>
        <v>#DIV/0!</v>
      </c>
      <c r="J210" s="7">
        <f>ROW()</f>
        <v>210</v>
      </c>
      <c r="K210" s="67"/>
      <c r="L210" s="29" t="s">
        <v>10</v>
      </c>
      <c r="M210" s="30" t="str">
        <f t="shared" ref="M210" si="566">IFERROR(
IF(COUNTA(P204:AI204)=COUNTIF(P206:XX206,"Orçamento"),MIN(M215,M212),
IF(M213&lt;&gt;"",M213,
IF(M214&lt;&gt;"",M214,
M212
))),"")</f>
        <v/>
      </c>
      <c r="N210" s="71"/>
      <c r="O210" s="27" t="s">
        <v>376</v>
      </c>
      <c r="P210" s="106" t="str">
        <f t="shared" ref="P210:AI210" si="567">IFERROR(IF(P208="",
            "",
            IF(COUNT($P208:$XX208)&lt;=4,
               P208,
               IF(OR(P208&gt;(QUARTILE($P208:$XX208,3)+(QUARTILE($P208:$XX208,3)-QUARTILE($P208:$XX208,1))),
                     P208&lt;(QUARTILE($P208:$XX208,1)-(QUARTILE($P208:$XX208,3)-QUARTILE($P208:$XX208,1)))
                  ),
               "DESCARTADO",P208)
             )
  ),P208)</f>
        <v/>
      </c>
      <c r="Q210" s="106" t="str">
        <f t="shared" si="567"/>
        <v/>
      </c>
      <c r="R210" s="106" t="str">
        <f t="shared" si="567"/>
        <v/>
      </c>
      <c r="S210" s="106" t="str">
        <f t="shared" si="567"/>
        <v/>
      </c>
      <c r="T210" s="106" t="str">
        <f t="shared" si="567"/>
        <v/>
      </c>
      <c r="U210" s="106" t="str">
        <f t="shared" si="567"/>
        <v/>
      </c>
      <c r="V210" s="106" t="str">
        <f t="shared" si="567"/>
        <v/>
      </c>
      <c r="W210" s="106" t="str">
        <f t="shared" si="567"/>
        <v/>
      </c>
      <c r="X210" s="106" t="str">
        <f t="shared" si="567"/>
        <v/>
      </c>
      <c r="Y210" s="106" t="str">
        <f t="shared" si="567"/>
        <v/>
      </c>
      <c r="Z210" s="106" t="str">
        <f t="shared" si="567"/>
        <v/>
      </c>
      <c r="AA210" s="106" t="str">
        <f t="shared" si="567"/>
        <v/>
      </c>
      <c r="AB210" s="106" t="str">
        <f t="shared" si="567"/>
        <v/>
      </c>
      <c r="AC210" s="106" t="str">
        <f t="shared" si="567"/>
        <v/>
      </c>
      <c r="AD210" s="106" t="str">
        <f t="shared" si="567"/>
        <v/>
      </c>
      <c r="AE210" s="106" t="str">
        <f t="shared" si="567"/>
        <v/>
      </c>
      <c r="AF210" s="106" t="str">
        <f t="shared" si="567"/>
        <v/>
      </c>
      <c r="AG210" s="106" t="str">
        <f t="shared" si="567"/>
        <v/>
      </c>
      <c r="AH210" s="106" t="str">
        <f t="shared" si="567"/>
        <v/>
      </c>
      <c r="AI210" s="106" t="str">
        <f t="shared" si="567"/>
        <v/>
      </c>
    </row>
    <row r="211" spans="2:35" hidden="1" x14ac:dyDescent="0.25">
      <c r="B211" s="128" t="e">
        <f t="shared" ref="B211" si="568">B210</f>
        <v>#VALUE!</v>
      </c>
      <c r="C211" s="128" t="e">
        <f t="shared" ref="C211" ca="1" si="569">C210</f>
        <v>#NAME?</v>
      </c>
      <c r="D211" s="127">
        <f t="shared" ca="1" si="439"/>
        <v>1</v>
      </c>
      <c r="E211" s="198"/>
      <c r="F211" s="93"/>
      <c r="G211" s="200"/>
      <c r="H211"/>
      <c r="I211"/>
      <c r="J211"/>
      <c r="K211" s="66"/>
      <c r="L211" s="29" t="s">
        <v>360</v>
      </c>
      <c r="M211" s="30" t="e">
        <f t="shared" ref="M211" si="570">AVERAGE($P210:$XX210)</f>
        <v>#DIV/0!</v>
      </c>
      <c r="N211" s="71"/>
      <c r="O211" s="27" t="str">
        <f t="shared" ref="O211" si="571">"1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38"/>
        <v>#VALUE!</v>
      </c>
      <c r="C212" s="128" t="e">
        <f t="shared" ca="1" si="439"/>
        <v>#NAME?</v>
      </c>
      <c r="D212" s="127">
        <f t="shared" ca="1" si="439"/>
        <v>1</v>
      </c>
      <c r="E212" s="198"/>
      <c r="F212" s="93"/>
      <c r="G212" s="200"/>
      <c r="H212" s="134">
        <f t="shared" ref="H212" si="572">COUNT($P212:$XX212)</f>
        <v>0</v>
      </c>
      <c r="I212" s="132" t="e">
        <f t="shared" ref="I212" si="573">_xlfn.STDEV.P($P211:$XX212)/AVERAGE($P211:$XX212)</f>
        <v>#DIV/0!</v>
      </c>
      <c r="J212" s="7">
        <f t="shared" ref="J212" si="574">IF(AND(H212&gt;2,
OR(L204="MÉDIA SANEADA",L204="MEDIANA SANEADA",
AND(L204="PREÇO ESTIMADO",NOT(AND(P206="Orçamento",COUNTA(P204:XX204)=COUNTIF(P206:XX206,"Orçamento")))))),
ROW(),0)</f>
        <v>0</v>
      </c>
      <c r="K212" s="66"/>
      <c r="L212" s="29" t="s">
        <v>361</v>
      </c>
      <c r="M212" s="30" t="e">
        <f t="shared" ref="M212" si="575">MEDIAN($P210:$XX210)</f>
        <v>#NUM!</v>
      </c>
      <c r="N212" s="71"/>
      <c r="O212" s="27" t="str">
        <f t="shared" ref="O212" si="576">"1 RODADA"</f>
        <v>1 RODADA</v>
      </c>
      <c r="P212" s="107" t="str">
        <f t="shared" ref="P212:AI212" si="577">IF(P210="","",IF((_xlfn.STDEV.P($P209:$XX210)/AVERAGE($P209:$XX210))&lt;=25%,P210,IF(OR(P210&gt;(AVERAGE($P209:$XX210)+_xlfn.STDEV.P($P209:$XX210)),P210&lt;(AVERAGE($P209:$XX210)-_xlfn.STDEV.P($P209:$XX210))),"DESCARTADO",P210)))</f>
        <v/>
      </c>
      <c r="Q212" s="107" t="str">
        <f t="shared" si="577"/>
        <v/>
      </c>
      <c r="R212" s="107" t="str">
        <f t="shared" si="577"/>
        <v/>
      </c>
      <c r="S212" s="107" t="str">
        <f t="shared" si="577"/>
        <v/>
      </c>
      <c r="T212" s="107" t="str">
        <f t="shared" si="577"/>
        <v/>
      </c>
      <c r="U212" s="107" t="str">
        <f t="shared" si="577"/>
        <v/>
      </c>
      <c r="V212" s="107" t="str">
        <f t="shared" si="577"/>
        <v/>
      </c>
      <c r="W212" s="107" t="str">
        <f t="shared" si="577"/>
        <v/>
      </c>
      <c r="X212" s="107" t="str">
        <f t="shared" si="577"/>
        <v/>
      </c>
      <c r="Y212" s="107" t="str">
        <f t="shared" si="577"/>
        <v/>
      </c>
      <c r="Z212" s="107" t="str">
        <f t="shared" si="577"/>
        <v/>
      </c>
      <c r="AA212" s="107" t="str">
        <f t="shared" si="577"/>
        <v/>
      </c>
      <c r="AB212" s="107" t="str">
        <f t="shared" si="577"/>
        <v/>
      </c>
      <c r="AC212" s="107" t="str">
        <f t="shared" si="577"/>
        <v/>
      </c>
      <c r="AD212" s="107" t="str">
        <f t="shared" si="577"/>
        <v/>
      </c>
      <c r="AE212" s="107" t="str">
        <f t="shared" si="577"/>
        <v/>
      </c>
      <c r="AF212" s="107" t="str">
        <f t="shared" si="577"/>
        <v/>
      </c>
      <c r="AG212" s="107" t="str">
        <f t="shared" si="577"/>
        <v/>
      </c>
      <c r="AH212" s="107" t="str">
        <f t="shared" si="577"/>
        <v/>
      </c>
      <c r="AI212" s="107" t="str">
        <f t="shared" si="577"/>
        <v/>
      </c>
    </row>
    <row r="213" spans="2:35" hidden="1" x14ac:dyDescent="0.25">
      <c r="B213" s="128" t="e">
        <f t="shared" si="438"/>
        <v>#VALUE!</v>
      </c>
      <c r="C213" s="128" t="e">
        <f t="shared" ca="1" si="439"/>
        <v>#NAME?</v>
      </c>
      <c r="D213" s="127">
        <f t="shared" ca="1" si="439"/>
        <v>1</v>
      </c>
      <c r="E213" s="198"/>
      <c r="F213" s="93"/>
      <c r="G213" s="200"/>
      <c r="H213"/>
      <c r="I213"/>
      <c r="J213"/>
      <c r="L213" s="29" t="s">
        <v>38</v>
      </c>
      <c r="M213" s="30" t="str">
        <f t="shared" ref="M213" si="578">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79">"2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38"/>
        <v>#VALUE!</v>
      </c>
      <c r="C214" s="128" t="e">
        <f t="shared" ca="1" si="439"/>
        <v>#NAME?</v>
      </c>
      <c r="D214" s="127">
        <f t="shared" ca="1" si="439"/>
        <v>1</v>
      </c>
      <c r="E214" s="198"/>
      <c r="F214" s="93"/>
      <c r="G214" s="200"/>
      <c r="H214" s="134">
        <f t="shared" ref="H214" si="580">COUNT($P214:$XX214)</f>
        <v>0</v>
      </c>
      <c r="I214" s="132" t="e">
        <f t="shared" ref="I214" si="581">_xlfn.STDEV.P($P213:$XX214)/AVERAGE($P213:$XX214)</f>
        <v>#DIV/0!</v>
      </c>
      <c r="J214" s="7">
        <f t="shared" ref="J214" si="582">IF(AND(H214&gt;2,
OR(L204="MÉDIA SANEADA",L204="MEDIANA SANEADA",
AND(L204="PREÇO ESTIMADO",NOT(AND(P206="Orçamento",COUNTA(P204:XX204)=COUNTIF(P206:XX206,"Orçamento")))))),
ROW(),0)</f>
        <v>0</v>
      </c>
      <c r="K214" s="66"/>
      <c r="L214" s="29" t="s">
        <v>362</v>
      </c>
      <c r="M214" s="30" t="e">
        <f t="shared" ref="M214" si="583" xml:space="preserve">
IF(H212&gt;2,MEDIAN(P211:XX212),
IF(H214&gt;2,MEDIAN(P213:XX214),
IF(H216&gt;2,MEDIAN(P215:XX216),
IF(H218&gt;2,MEDIAN(P217:XX218),
IF(H220&gt;2,MEDIAN(P219:XX220),
IF(H222&gt;2,MEDIAN(P221:XX222),
MEDIAN(P209:XX210)))))))</f>
        <v>#NUM!</v>
      </c>
      <c r="N214" s="71"/>
      <c r="O214" s="27" t="str">
        <f t="shared" ref="O214" si="584">"2 RODADA"</f>
        <v>2 RODADA</v>
      </c>
      <c r="P214" s="107" t="str">
        <f t="shared" ref="P214:AI214" si="585">IF(P212="","",IF((_xlfn.STDEV.P($P211:$XX212)/AVERAGE($P211:$XX212))&lt;=25%,P212,IF(OR(P212&gt;(AVERAGE($P211:$XX212)+_xlfn.STDEV.P($P211:$XX212)),P212&lt;(AVERAGE($P211:$XX212)-_xlfn.STDEV.P($P211:$XX212))),"DESCARTADO",P212)))</f>
        <v/>
      </c>
      <c r="Q214" s="107" t="str">
        <f t="shared" si="585"/>
        <v/>
      </c>
      <c r="R214" s="107" t="str">
        <f t="shared" si="585"/>
        <v/>
      </c>
      <c r="S214" s="107" t="str">
        <f t="shared" si="585"/>
        <v/>
      </c>
      <c r="T214" s="107" t="str">
        <f t="shared" si="585"/>
        <v/>
      </c>
      <c r="U214" s="107" t="str">
        <f t="shared" si="585"/>
        <v/>
      </c>
      <c r="V214" s="107" t="str">
        <f t="shared" si="585"/>
        <v/>
      </c>
      <c r="W214" s="107" t="str">
        <f t="shared" si="585"/>
        <v/>
      </c>
      <c r="X214" s="107" t="str">
        <f t="shared" si="585"/>
        <v/>
      </c>
      <c r="Y214" s="107" t="str">
        <f t="shared" si="585"/>
        <v/>
      </c>
      <c r="Z214" s="107" t="str">
        <f t="shared" si="585"/>
        <v/>
      </c>
      <c r="AA214" s="107" t="str">
        <f t="shared" si="585"/>
        <v/>
      </c>
      <c r="AB214" s="107" t="str">
        <f t="shared" si="585"/>
        <v/>
      </c>
      <c r="AC214" s="107" t="str">
        <f t="shared" si="585"/>
        <v/>
      </c>
      <c r="AD214" s="107" t="str">
        <f t="shared" si="585"/>
        <v/>
      </c>
      <c r="AE214" s="107" t="str">
        <f t="shared" si="585"/>
        <v/>
      </c>
      <c r="AF214" s="107" t="str">
        <f t="shared" si="585"/>
        <v/>
      </c>
      <c r="AG214" s="107" t="str">
        <f t="shared" si="585"/>
        <v/>
      </c>
      <c r="AH214" s="107" t="str">
        <f t="shared" si="585"/>
        <v/>
      </c>
      <c r="AI214" s="107" t="str">
        <f t="shared" si="585"/>
        <v/>
      </c>
    </row>
    <row r="215" spans="2:35" hidden="1" x14ac:dyDescent="0.25">
      <c r="B215" s="128" t="e">
        <f t="shared" si="438"/>
        <v>#VALUE!</v>
      </c>
      <c r="C215" s="128" t="e">
        <f t="shared" ca="1" si="439"/>
        <v>#NAME?</v>
      </c>
      <c r="D215" s="127">
        <f t="shared" ca="1" si="439"/>
        <v>1</v>
      </c>
      <c r="E215" s="198"/>
      <c r="F215" s="93"/>
      <c r="G215" s="200"/>
      <c r="H215"/>
      <c r="I215"/>
      <c r="J215"/>
      <c r="K215" s="66"/>
      <c r="L215" s="29" t="s">
        <v>359</v>
      </c>
      <c r="M215" s="30" t="e">
        <f t="shared" ref="M215" si="586">HARMEAN($P209:$XX210)</f>
        <v>#N/A</v>
      </c>
      <c r="N215" s="71"/>
      <c r="O215" s="27" t="str">
        <f t="shared" ref="O215" si="587">"3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38"/>
        <v>#VALUE!</v>
      </c>
      <c r="C216" s="128" t="e">
        <f t="shared" ca="1" si="439"/>
        <v>#NAME?</v>
      </c>
      <c r="D216" s="127">
        <f t="shared" ca="1" si="439"/>
        <v>1</v>
      </c>
      <c r="E216" s="198"/>
      <c r="F216" s="93"/>
      <c r="G216" s="200"/>
      <c r="H216" s="134">
        <f t="shared" ref="H216" si="588">COUNT($P216:$XX216)</f>
        <v>0</v>
      </c>
      <c r="I216" s="132" t="e">
        <f t="shared" ref="I216" si="589">_xlfn.STDEV.P($P215:$XX216)/AVERAGE($P215:$XX216)</f>
        <v>#DIV/0!</v>
      </c>
      <c r="J216" s="7">
        <f t="shared" ref="J216" si="590">IF(AND(H216&gt;2,
OR(L204="MÉDIA SANEADA",L204="MEDIANA SANEADA",
AND(L204="PREÇO ESTIMADO",NOT(AND(P206="Orçamento",COUNTA(P204:XX204)=COUNTIF(P206:XX206,"Orçamento")))))),
ROW(),0)</f>
        <v>0</v>
      </c>
      <c r="K216" s="66"/>
      <c r="L216" s="29" t="s">
        <v>41</v>
      </c>
      <c r="M216" s="30" t="str">
        <f t="shared" ref="M216" si="591">IFERROR(_xlfn.QUARTILE.EXC($P210:$XX210,1),"")</f>
        <v/>
      </c>
      <c r="N216" s="71"/>
      <c r="O216" s="27" t="str">
        <f t="shared" ref="O216" si="592">"3 RODADA"</f>
        <v>3 RODADA</v>
      </c>
      <c r="P216" s="107" t="str">
        <f t="shared" ref="P216:AI216" si="593">IF(P214="","",IF((_xlfn.STDEV.P($P213:$XX214)/AVERAGE($P213:$XX214))&lt;=25%,P214,IF(OR(P214&gt;(AVERAGE($P213:$XX214)+_xlfn.STDEV.P($P213:$XX214)),P214&lt;(AVERAGE($P213:$XX214)-_xlfn.STDEV.P($P213:$XX214))),"DESCARTADO",P214)))</f>
        <v/>
      </c>
      <c r="Q216" s="107" t="str">
        <f t="shared" si="593"/>
        <v/>
      </c>
      <c r="R216" s="107" t="str">
        <f t="shared" si="593"/>
        <v/>
      </c>
      <c r="S216" s="107" t="str">
        <f t="shared" si="593"/>
        <v/>
      </c>
      <c r="T216" s="107" t="str">
        <f t="shared" si="593"/>
        <v/>
      </c>
      <c r="U216" s="107" t="str">
        <f t="shared" si="593"/>
        <v/>
      </c>
      <c r="V216" s="107" t="str">
        <f t="shared" si="593"/>
        <v/>
      </c>
      <c r="W216" s="107" t="str">
        <f t="shared" si="593"/>
        <v/>
      </c>
      <c r="X216" s="107" t="str">
        <f t="shared" si="593"/>
        <v/>
      </c>
      <c r="Y216" s="107" t="str">
        <f t="shared" si="593"/>
        <v/>
      </c>
      <c r="Z216" s="107" t="str">
        <f t="shared" si="593"/>
        <v/>
      </c>
      <c r="AA216" s="107" t="str">
        <f t="shared" si="593"/>
        <v/>
      </c>
      <c r="AB216" s="107" t="str">
        <f t="shared" si="593"/>
        <v/>
      </c>
      <c r="AC216" s="107" t="str">
        <f t="shared" si="593"/>
        <v/>
      </c>
      <c r="AD216" s="107" t="str">
        <f t="shared" si="593"/>
        <v/>
      </c>
      <c r="AE216" s="107" t="str">
        <f t="shared" si="593"/>
        <v/>
      </c>
      <c r="AF216" s="107" t="str">
        <f t="shared" si="593"/>
        <v/>
      </c>
      <c r="AG216" s="107" t="str">
        <f t="shared" si="593"/>
        <v/>
      </c>
      <c r="AH216" s="107" t="str">
        <f t="shared" si="593"/>
        <v/>
      </c>
      <c r="AI216" s="107" t="str">
        <f t="shared" si="593"/>
        <v/>
      </c>
    </row>
    <row r="217" spans="2:35" hidden="1" x14ac:dyDescent="0.25">
      <c r="B217" s="128" t="e">
        <f t="shared" si="438"/>
        <v>#VALUE!</v>
      </c>
      <c r="C217" s="128" t="e">
        <f t="shared" ca="1" si="439"/>
        <v>#NAME?</v>
      </c>
      <c r="D217" s="127">
        <f t="shared" ca="1" si="439"/>
        <v>1</v>
      </c>
      <c r="E217" s="198"/>
      <c r="F217" s="93"/>
      <c r="G217" s="200"/>
      <c r="H217"/>
      <c r="I217"/>
      <c r="J217"/>
      <c r="K217" s="66"/>
      <c r="L217" s="29" t="s">
        <v>39</v>
      </c>
      <c r="M217" s="30" t="str">
        <f t="shared" ref="M217" si="594">IFERROR(_xlfn.QUARTILE.EXC($P210:$XX210,3),"")</f>
        <v/>
      </c>
      <c r="N217" s="71"/>
      <c r="O217" s="27" t="str">
        <f t="shared" ref="O217" si="595">"4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38"/>
        <v>#VALUE!</v>
      </c>
      <c r="C218" s="128" t="e">
        <f t="shared" ca="1" si="439"/>
        <v>#NAME?</v>
      </c>
      <c r="D218" s="127">
        <f t="shared" ca="1" si="439"/>
        <v>1</v>
      </c>
      <c r="E218" s="198"/>
      <c r="F218" s="93"/>
      <c r="G218" s="200"/>
      <c r="H218" s="134">
        <f t="shared" ref="H218" si="596">COUNT($P218:$XX218)</f>
        <v>0</v>
      </c>
      <c r="I218" s="132" t="e">
        <f t="shared" ref="I218" si="597">_xlfn.STDEV.P($P217:$XX218)/AVERAGE($P217:$XX218)</f>
        <v>#DIV/0!</v>
      </c>
      <c r="J218" s="7">
        <f t="shared" ref="J218" si="598">IF(AND(H218&gt;2,
OR(L204="MÉDIA SANEADA",L204="MEDIANA SANEADA",
AND(L204="PREÇO ESTIMADO",NOT(AND(P206="Orçamento",COUNTA(P204:XX204)=COUNTIF(P206:XX206,"Orçamento")))))),
ROW(),0)</f>
        <v>0</v>
      </c>
      <c r="K218" s="66"/>
      <c r="L218" s="29" t="s">
        <v>42</v>
      </c>
      <c r="M218" s="30">
        <f t="shared" ref="M218" si="599">MIN($P210:$XX210)</f>
        <v>0</v>
      </c>
      <c r="N218" s="71"/>
      <c r="O218" s="27" t="str">
        <f t="shared" ref="O218" si="600">"4 RODADA"</f>
        <v>4 RODADA</v>
      </c>
      <c r="P218" s="107" t="str">
        <f t="shared" ref="P218:AI218" si="601">IF(P216="","",IF((_xlfn.STDEV.P($P215:$XX216)/AVERAGE($P215:$XX216))&lt;=25%,P216,IF(OR(P216&gt;(AVERAGE($P215:$XX216)+_xlfn.STDEV.P($P215:$XX216)),P216&lt;(AVERAGE($P215:$XX216)-_xlfn.STDEV.P($P215:$XX216))),"DESCARTADO",P216)))</f>
        <v/>
      </c>
      <c r="Q218" s="107" t="str">
        <f t="shared" si="601"/>
        <v/>
      </c>
      <c r="R218" s="107" t="str">
        <f t="shared" si="601"/>
        <v/>
      </c>
      <c r="S218" s="107" t="str">
        <f t="shared" si="601"/>
        <v/>
      </c>
      <c r="T218" s="107" t="str">
        <f t="shared" si="601"/>
        <v/>
      </c>
      <c r="U218" s="107" t="str">
        <f t="shared" si="601"/>
        <v/>
      </c>
      <c r="V218" s="107" t="str">
        <f t="shared" si="601"/>
        <v/>
      </c>
      <c r="W218" s="107" t="str">
        <f t="shared" si="601"/>
        <v/>
      </c>
      <c r="X218" s="107" t="str">
        <f t="shared" si="601"/>
        <v/>
      </c>
      <c r="Y218" s="107" t="str">
        <f t="shared" si="601"/>
        <v/>
      </c>
      <c r="Z218" s="107" t="str">
        <f t="shared" si="601"/>
        <v/>
      </c>
      <c r="AA218" s="107" t="str">
        <f t="shared" si="601"/>
        <v/>
      </c>
      <c r="AB218" s="107" t="str">
        <f t="shared" si="601"/>
        <v/>
      </c>
      <c r="AC218" s="107" t="str">
        <f t="shared" si="601"/>
        <v/>
      </c>
      <c r="AD218" s="107" t="str">
        <f t="shared" si="601"/>
        <v/>
      </c>
      <c r="AE218" s="107" t="str">
        <f t="shared" si="601"/>
        <v/>
      </c>
      <c r="AF218" s="107" t="str">
        <f t="shared" si="601"/>
        <v/>
      </c>
      <c r="AG218" s="107" t="str">
        <f t="shared" si="601"/>
        <v/>
      </c>
      <c r="AH218" s="107" t="str">
        <f t="shared" si="601"/>
        <v/>
      </c>
      <c r="AI218" s="107" t="str">
        <f t="shared" si="601"/>
        <v/>
      </c>
    </row>
    <row r="219" spans="2:35" hidden="1" x14ac:dyDescent="0.25">
      <c r="B219" s="128" t="e">
        <f t="shared" si="438"/>
        <v>#VALUE!</v>
      </c>
      <c r="C219" s="128" t="e">
        <f t="shared" ca="1" si="439"/>
        <v>#NAME?</v>
      </c>
      <c r="D219" s="127">
        <f t="shared" ca="1" si="439"/>
        <v>1</v>
      </c>
      <c r="E219" s="198"/>
      <c r="F219" s="93"/>
      <c r="G219" s="200"/>
      <c r="H219"/>
      <c r="I219"/>
      <c r="J219"/>
      <c r="K219" s="66"/>
      <c r="L219" s="29" t="s">
        <v>40</v>
      </c>
      <c r="M219" s="30">
        <f t="shared" ref="M219" si="602">MAX($P210:$XX210)</f>
        <v>0</v>
      </c>
      <c r="N219" s="71"/>
      <c r="O219" s="27" t="str">
        <f t="shared" ref="O219" si="603">"5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38"/>
        <v>#VALUE!</v>
      </c>
      <c r="C220" s="128" t="e">
        <f t="shared" ca="1" si="439"/>
        <v>#NAME?</v>
      </c>
      <c r="D220" s="127">
        <f t="shared" ca="1" si="439"/>
        <v>1</v>
      </c>
      <c r="E220" s="198"/>
      <c r="F220" s="93"/>
      <c r="G220" s="200"/>
      <c r="H220" s="134">
        <f t="shared" ref="H220" si="604">COUNT($P220:$XX220)</f>
        <v>0</v>
      </c>
      <c r="I220" s="132" t="e">
        <f t="shared" ref="I220" si="605">_xlfn.STDEV.P($P219:$XX220)/AVERAGE($P219:$XX220)</f>
        <v>#DIV/0!</v>
      </c>
      <c r="J220" s="7">
        <f t="shared" ref="J220" si="606">IF(AND(H220&gt;2,
OR(L204="MÉDIA SANEADA",L204="MEDIANA SANEADA",
AND(L204="PREÇO ESTIMADO",NOT(AND(P206="Orçamento",COUNTA(P204:XX204)=COUNTIF(P206:XX206,"Orçamento")))))),
ROW(),0)</f>
        <v>0</v>
      </c>
      <c r="K220" s="66"/>
      <c r="N220" s="71"/>
      <c r="O220" s="27" t="str">
        <f t="shared" ref="O220" si="607">"5 RODADA"</f>
        <v>5 RODADA</v>
      </c>
      <c r="P220" s="107" t="str">
        <f t="shared" ref="P220:AI220" si="608">IF(P218="","",IF((_xlfn.STDEV.P($P217:$XX218)/AVERAGE($P217:$XX218))&lt;=25%,P218,IF(OR(P218&gt;(AVERAGE($P217:$XX218)+_xlfn.STDEV.P($P217:$XX218)),P218&lt;(AVERAGE($P217:$XX218)-_xlfn.STDEV.P($P217:$XX218))),"DESCARTADO",P218)))</f>
        <v/>
      </c>
      <c r="Q220" s="107" t="str">
        <f t="shared" si="608"/>
        <v/>
      </c>
      <c r="R220" s="107" t="str">
        <f t="shared" si="608"/>
        <v/>
      </c>
      <c r="S220" s="107" t="str">
        <f t="shared" si="608"/>
        <v/>
      </c>
      <c r="T220" s="107" t="str">
        <f t="shared" si="608"/>
        <v/>
      </c>
      <c r="U220" s="107" t="str">
        <f t="shared" si="608"/>
        <v/>
      </c>
      <c r="V220" s="107" t="str">
        <f t="shared" si="608"/>
        <v/>
      </c>
      <c r="W220" s="107" t="str">
        <f t="shared" si="608"/>
        <v/>
      </c>
      <c r="X220" s="107" t="str">
        <f t="shared" si="608"/>
        <v/>
      </c>
      <c r="Y220" s="107" t="str">
        <f t="shared" si="608"/>
        <v/>
      </c>
      <c r="Z220" s="107" t="str">
        <f t="shared" si="608"/>
        <v/>
      </c>
      <c r="AA220" s="107" t="str">
        <f t="shared" si="608"/>
        <v/>
      </c>
      <c r="AB220" s="107" t="str">
        <f t="shared" si="608"/>
        <v/>
      </c>
      <c r="AC220" s="107" t="str">
        <f t="shared" si="608"/>
        <v/>
      </c>
      <c r="AD220" s="107" t="str">
        <f t="shared" si="608"/>
        <v/>
      </c>
      <c r="AE220" s="107" t="str">
        <f t="shared" si="608"/>
        <v/>
      </c>
      <c r="AF220" s="107" t="str">
        <f t="shared" si="608"/>
        <v/>
      </c>
      <c r="AG220" s="107" t="str">
        <f t="shared" si="608"/>
        <v/>
      </c>
      <c r="AH220" s="107" t="str">
        <f t="shared" si="608"/>
        <v/>
      </c>
      <c r="AI220" s="107" t="str">
        <f t="shared" si="608"/>
        <v/>
      </c>
    </row>
    <row r="221" spans="2:35" hidden="1" x14ac:dyDescent="0.25">
      <c r="B221" s="128" t="e">
        <f t="shared" si="438"/>
        <v>#VALUE!</v>
      </c>
      <c r="C221" s="128" t="e">
        <f t="shared" ca="1" si="439"/>
        <v>#NAME?</v>
      </c>
      <c r="D221" s="127">
        <f t="shared" ca="1" si="439"/>
        <v>1</v>
      </c>
      <c r="E221" s="198"/>
      <c r="F221" s="93"/>
      <c r="G221" s="200"/>
      <c r="H221"/>
      <c r="I221"/>
      <c r="J221"/>
      <c r="K221" s="66"/>
      <c r="L221" s="22"/>
      <c r="M221" s="22"/>
      <c r="N221" s="71"/>
      <c r="O221" s="27" t="str">
        <f t="shared" ref="O221" si="609">"6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38"/>
        <v>#VALUE!</v>
      </c>
      <c r="C222" s="128" t="e">
        <f t="shared" ca="1" si="439"/>
        <v>#NAME?</v>
      </c>
      <c r="D222" s="127">
        <f t="shared" ca="1" si="439"/>
        <v>1</v>
      </c>
      <c r="E222" s="198"/>
      <c r="F222" s="93"/>
      <c r="G222" s="200"/>
      <c r="H222" s="134">
        <f t="shared" ref="H222" si="610">COUNT($P222:$XX222)</f>
        <v>0</v>
      </c>
      <c r="I222" s="132" t="e">
        <f t="shared" ref="I222" si="611">_xlfn.STDEV.P($P221:$XX222)/AVERAGE($P221:$XX222)</f>
        <v>#DIV/0!</v>
      </c>
      <c r="J222" s="7">
        <f t="shared" ref="J222" si="612">IF(AND(H222&gt;2,
OR(L204="MÉDIA SANEADA",L204="MEDIANA SANEADA",
AND(L204="PREÇO ESTIMADO",NOT(AND(P206="Orçamento",COUNTA(P204:XX204)=COUNTIF(P206:XX206,"Orçamento")))))),
ROW(),0)</f>
        <v>0</v>
      </c>
      <c r="N222" s="71"/>
      <c r="O222" s="27" t="str">
        <f t="shared" ref="O222" si="613">"6 RODADA"</f>
        <v>6 RODADA</v>
      </c>
      <c r="P222" s="107" t="str">
        <f t="shared" ref="P222:AI222" si="614">IFERROR(IF(P220="","",IF((_xlfn.STDEV.P($P219:$XX220)/AVERAGE($P219:$XX220))&lt;=25%,P220,IF(OR(P220&gt;(AVERAGE($P219:$XX220)+_xlfn.STDEV.P($P219:$XX220)),P220&lt;(AVERAGE($P219:$XX220)-_xlfn.STDEV.P($P219:$XX220))),"DESCARTADO",P220))),)</f>
        <v/>
      </c>
      <c r="Q222" s="107" t="str">
        <f t="shared" si="614"/>
        <v/>
      </c>
      <c r="R222" s="107" t="str">
        <f t="shared" si="614"/>
        <v/>
      </c>
      <c r="S222" s="107" t="str">
        <f t="shared" si="614"/>
        <v/>
      </c>
      <c r="T222" s="107" t="str">
        <f t="shared" si="614"/>
        <v/>
      </c>
      <c r="U222" s="107" t="str">
        <f t="shared" si="614"/>
        <v/>
      </c>
      <c r="V222" s="107" t="str">
        <f t="shared" si="614"/>
        <v/>
      </c>
      <c r="W222" s="107" t="str">
        <f t="shared" si="614"/>
        <v/>
      </c>
      <c r="X222" s="107" t="str">
        <f t="shared" si="614"/>
        <v/>
      </c>
      <c r="Y222" s="107" t="str">
        <f t="shared" si="614"/>
        <v/>
      </c>
      <c r="Z222" s="107" t="str">
        <f t="shared" si="614"/>
        <v/>
      </c>
      <c r="AA222" s="107" t="str">
        <f t="shared" si="614"/>
        <v/>
      </c>
      <c r="AB222" s="107" t="str">
        <f t="shared" si="614"/>
        <v/>
      </c>
      <c r="AC222" s="107" t="str">
        <f t="shared" si="614"/>
        <v/>
      </c>
      <c r="AD222" s="107" t="str">
        <f t="shared" si="614"/>
        <v/>
      </c>
      <c r="AE222" s="107" t="str">
        <f t="shared" si="614"/>
        <v/>
      </c>
      <c r="AF222" s="107" t="str">
        <f t="shared" si="614"/>
        <v/>
      </c>
      <c r="AG222" s="107" t="str">
        <f t="shared" si="614"/>
        <v/>
      </c>
      <c r="AH222" s="107" t="str">
        <f t="shared" si="614"/>
        <v/>
      </c>
      <c r="AI222" s="107" t="str">
        <f t="shared" si="614"/>
        <v/>
      </c>
    </row>
    <row r="223" spans="2:35" x14ac:dyDescent="0.25">
      <c r="B223" s="128" t="e">
        <f t="shared" si="438"/>
        <v>#VALUE!</v>
      </c>
      <c r="C223" s="128" t="e">
        <f t="shared" ca="1" si="439"/>
        <v>#NAME?</v>
      </c>
      <c r="D223" s="127">
        <f t="shared" ca="1" si="439"/>
        <v>1</v>
      </c>
      <c r="E223" s="198"/>
      <c r="F223" s="136"/>
      <c r="G223" s="200"/>
      <c r="H223" s="203"/>
      <c r="I223" s="203"/>
      <c r="J223" s="204"/>
      <c r="K223" s="67"/>
      <c r="L223" s="1" t="s">
        <v>43</v>
      </c>
      <c r="M223" s="143" t="str">
        <f t="shared" ref="M223" si="615">IFERROR(ROUND(M204*M206,2),"")</f>
        <v/>
      </c>
      <c r="O223" s="27" t="s">
        <v>363</v>
      </c>
      <c r="P223" s="107" t="str">
        <f t="shared" ref="P223:AI244" si="616">INDEX(P210:P222,MATCH(MAX($J210:$J222),$J210:$J222,0))</f>
        <v/>
      </c>
      <c r="Q223" s="107" t="str">
        <f t="shared" si="616"/>
        <v/>
      </c>
      <c r="R223" s="107" t="str">
        <f t="shared" si="616"/>
        <v/>
      </c>
      <c r="S223" s="107" t="str">
        <f t="shared" si="616"/>
        <v/>
      </c>
      <c r="T223" s="107" t="str">
        <f t="shared" si="616"/>
        <v/>
      </c>
      <c r="U223" s="107" t="str">
        <f t="shared" si="616"/>
        <v/>
      </c>
      <c r="V223" s="107" t="str">
        <f t="shared" si="616"/>
        <v/>
      </c>
      <c r="W223" s="107" t="str">
        <f t="shared" si="616"/>
        <v/>
      </c>
      <c r="X223" s="107" t="str">
        <f t="shared" si="616"/>
        <v/>
      </c>
      <c r="Y223" s="107" t="str">
        <f t="shared" si="616"/>
        <v/>
      </c>
      <c r="Z223" s="107" t="str">
        <f t="shared" si="616"/>
        <v/>
      </c>
      <c r="AA223" s="107" t="str">
        <f t="shared" si="616"/>
        <v/>
      </c>
      <c r="AB223" s="107" t="str">
        <f t="shared" si="616"/>
        <v/>
      </c>
      <c r="AC223" s="107" t="str">
        <f t="shared" si="616"/>
        <v/>
      </c>
      <c r="AD223" s="107" t="str">
        <f t="shared" si="616"/>
        <v/>
      </c>
      <c r="AE223" s="107" t="str">
        <f t="shared" si="616"/>
        <v/>
      </c>
      <c r="AF223" s="107" t="str">
        <f t="shared" si="616"/>
        <v/>
      </c>
      <c r="AG223" s="107" t="str">
        <f t="shared" si="616"/>
        <v/>
      </c>
      <c r="AH223" s="107" t="str">
        <f t="shared" si="616"/>
        <v/>
      </c>
      <c r="AI223" s="107" t="str">
        <f t="shared" si="616"/>
        <v/>
      </c>
    </row>
    <row r="225" spans="1:167" s="117" customFormat="1" ht="15" customHeight="1" x14ac:dyDescent="0.25">
      <c r="A225" s="120"/>
      <c r="B225" s="127" t="e">
        <f t="shared" ref="B225" si="617">LARGE(IFERROR(IF(B223+1&gt;$H$8,"",B223+1),""),1)</f>
        <v>#VALUE!</v>
      </c>
      <c r="C225" s="127" t="e">
        <f ca="1">IF(_xlfn.ISFORMULA(E229),MAX(INDEX('BASE FORMAÇÃO'!A:A,B225+1),1),E229)</f>
        <v>#NAME?</v>
      </c>
      <c r="D225" s="127">
        <f t="shared" ref="D225" ca="1" si="618">IFERROR(IF(C225=C215,D215+1,1),1)</f>
        <v>1</v>
      </c>
      <c r="E225" s="38" t="s">
        <v>9</v>
      </c>
      <c r="F225" s="73"/>
      <c r="G225" s="38" t="s">
        <v>15</v>
      </c>
      <c r="H225" s="135" t="e">
        <f>INDEX('BASE FORMAÇÃO'!B:B,B225+1)</f>
        <v>#VALUE!</v>
      </c>
      <c r="I225" s="181" t="s">
        <v>16</v>
      </c>
      <c r="J225" s="6" t="e">
        <f>INDEX('BASE FORMAÇÃO'!K:K,B225+1)</f>
        <v>#VALUE!</v>
      </c>
      <c r="K225" s="65"/>
      <c r="L225" s="182" t="s">
        <v>10</v>
      </c>
      <c r="M225" s="184" t="str">
        <f>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19">B225</f>
        <v>#VALUE!</v>
      </c>
      <c r="C226" s="128" t="e">
        <f t="shared" ca="1" si="619"/>
        <v>#NAME?</v>
      </c>
      <c r="D226" s="127">
        <f t="shared" ca="1" si="619"/>
        <v>1</v>
      </c>
      <c r="E226" s="186">
        <f t="shared" ref="E226" ca="1" si="620">D225</f>
        <v>1</v>
      </c>
      <c r="F226" s="92"/>
      <c r="G226" s="188" t="s">
        <v>1</v>
      </c>
      <c r="H226" s="191" t="e">
        <f>INDEX('BASE FORMAÇÃO'!C:C,B225+1)</f>
        <v>#VALUE!</v>
      </c>
      <c r="I226" s="191"/>
      <c r="J226" s="192"/>
      <c r="K226" s="66"/>
      <c r="L226" s="183"/>
      <c r="M226" s="185"/>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21">B226</f>
        <v>#VALUE!</v>
      </c>
      <c r="C227" s="128" t="e">
        <f t="shared" ca="1" si="621"/>
        <v>#NAME?</v>
      </c>
      <c r="D227" s="127">
        <f t="shared" ca="1" si="621"/>
        <v>1</v>
      </c>
      <c r="E227" s="187"/>
      <c r="F227" s="93"/>
      <c r="G227" s="189"/>
      <c r="H227" s="193"/>
      <c r="I227" s="193"/>
      <c r="J227" s="194"/>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22">B227</f>
        <v>#VALUE!</v>
      </c>
      <c r="C228" s="128" t="e">
        <f t="shared" ca="1" si="622"/>
        <v>#NAME?</v>
      </c>
      <c r="D228" s="127">
        <f t="shared" ca="1" si="439"/>
        <v>1</v>
      </c>
      <c r="E228" s="38" t="s">
        <v>313</v>
      </c>
      <c r="F228" s="93"/>
      <c r="G228" s="190"/>
      <c r="H228" s="195"/>
      <c r="I228" s="195"/>
      <c r="J228" s="196"/>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23">B227</f>
        <v>#VALUE!</v>
      </c>
      <c r="C229" s="128" t="e">
        <f t="shared" ca="1" si="623"/>
        <v>#NAME?</v>
      </c>
      <c r="D229" s="127">
        <f t="shared" ca="1" si="439"/>
        <v>1</v>
      </c>
      <c r="E229" s="197" t="e">
        <f t="shared" ref="E229" ca="1" si="624">C225</f>
        <v>#NAME?</v>
      </c>
      <c r="F229" s="93"/>
      <c r="G229" s="199" t="s">
        <v>304</v>
      </c>
      <c r="H229" s="201"/>
      <c r="I229" s="202"/>
      <c r="J229" s="202"/>
      <c r="K229" s="67"/>
      <c r="L229" s="28" t="s">
        <v>303</v>
      </c>
      <c r="M229" s="133" t="str">
        <f t="shared" ref="M229" si="62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26">B229</f>
        <v>#VALUE!</v>
      </c>
      <c r="C230" s="128" t="e">
        <f t="shared" ref="C230" ca="1" si="627">C229</f>
        <v>#NAME?</v>
      </c>
      <c r="D230" s="127">
        <f t="shared" ca="1" si="439"/>
        <v>1</v>
      </c>
      <c r="E230" s="198"/>
      <c r="F230" s="93"/>
      <c r="G230" s="200"/>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28">B230</f>
        <v>#VALUE!</v>
      </c>
      <c r="C231" s="128" t="e">
        <f t="shared" ca="1" si="628"/>
        <v>#NAME?</v>
      </c>
      <c r="D231" s="127">
        <f t="shared" ca="1" si="439"/>
        <v>1</v>
      </c>
      <c r="E231" s="198"/>
      <c r="F231" s="93"/>
      <c r="G231" s="200"/>
      <c r="H231" s="134">
        <f t="shared" ref="H231" si="629">COUNT($P231:$XX231)</f>
        <v>0</v>
      </c>
      <c r="I231" s="132" t="e">
        <f t="shared" ref="I231" si="630">_xlfn.STDEV.P($P230:$XX231)/AVERAGE($P230:$XX231)</f>
        <v>#DIV/0!</v>
      </c>
      <c r="J231" s="7">
        <f>ROW()</f>
        <v>231</v>
      </c>
      <c r="K231" s="67"/>
      <c r="L231" s="29" t="s">
        <v>10</v>
      </c>
      <c r="M231" s="30" t="str">
        <f t="shared" ref="M231" si="631">IFERROR(
IF(COUNTA(P225:AI225)=COUNTIF(P227:XX227,"Orçamento"),MIN(M236,M233),
IF(M234&lt;&gt;"",M234,
IF(M235&lt;&gt;"",M235,
M233
))),"")</f>
        <v/>
      </c>
      <c r="N231" s="71"/>
      <c r="O231" s="27" t="s">
        <v>376</v>
      </c>
      <c r="P231" s="106" t="str">
        <f t="shared" ref="P231:AI231" si="632">IFERROR(IF(P229="",
            "",
            IF(COUNT($P229:$XX229)&lt;=4,
               P229,
               IF(OR(P229&gt;(QUARTILE($P229:$XX229,3)+(QUARTILE($P229:$XX229,3)-QUARTILE($P229:$XX229,1))),
                     P229&lt;(QUARTILE($P229:$XX229,1)-(QUARTILE($P229:$XX229,3)-QUARTILE($P229:$XX229,1)))
                  ),
               "DESCARTADO",P229)
             )
  ),P229)</f>
        <v/>
      </c>
      <c r="Q231" s="106" t="str">
        <f t="shared" si="632"/>
        <v/>
      </c>
      <c r="R231" s="106" t="str">
        <f t="shared" si="632"/>
        <v/>
      </c>
      <c r="S231" s="106" t="str">
        <f t="shared" si="632"/>
        <v/>
      </c>
      <c r="T231" s="106" t="str">
        <f t="shared" si="632"/>
        <v/>
      </c>
      <c r="U231" s="106" t="str">
        <f t="shared" si="632"/>
        <v/>
      </c>
      <c r="V231" s="106" t="str">
        <f t="shared" si="632"/>
        <v/>
      </c>
      <c r="W231" s="106" t="str">
        <f t="shared" si="632"/>
        <v/>
      </c>
      <c r="X231" s="106" t="str">
        <f t="shared" si="632"/>
        <v/>
      </c>
      <c r="Y231" s="106" t="str">
        <f t="shared" si="632"/>
        <v/>
      </c>
      <c r="Z231" s="106" t="str">
        <f t="shared" si="632"/>
        <v/>
      </c>
      <c r="AA231" s="106" t="str">
        <f t="shared" si="632"/>
        <v/>
      </c>
      <c r="AB231" s="106" t="str">
        <f t="shared" si="632"/>
        <v/>
      </c>
      <c r="AC231" s="106" t="str">
        <f t="shared" si="632"/>
        <v/>
      </c>
      <c r="AD231" s="106" t="str">
        <f t="shared" si="632"/>
        <v/>
      </c>
      <c r="AE231" s="106" t="str">
        <f t="shared" si="632"/>
        <v/>
      </c>
      <c r="AF231" s="106" t="str">
        <f t="shared" si="632"/>
        <v/>
      </c>
      <c r="AG231" s="106" t="str">
        <f t="shared" si="632"/>
        <v/>
      </c>
      <c r="AH231" s="106" t="str">
        <f t="shared" si="632"/>
        <v/>
      </c>
      <c r="AI231" s="106" t="str">
        <f t="shared" si="632"/>
        <v/>
      </c>
    </row>
    <row r="232" spans="1:167" hidden="1" x14ac:dyDescent="0.25">
      <c r="B232" s="128" t="e">
        <f t="shared" ref="B232:B286" si="633">B231</f>
        <v>#VALUE!</v>
      </c>
      <c r="C232" s="128" t="e">
        <f t="shared" ref="C232:D295" ca="1" si="634">C231</f>
        <v>#NAME?</v>
      </c>
      <c r="D232" s="127">
        <f t="shared" ca="1" si="439"/>
        <v>1</v>
      </c>
      <c r="E232" s="198"/>
      <c r="F232" s="93"/>
      <c r="G232" s="200"/>
      <c r="H232"/>
      <c r="I232"/>
      <c r="J232"/>
      <c r="K232" s="66"/>
      <c r="L232" s="29" t="s">
        <v>360</v>
      </c>
      <c r="M232" s="30" t="e">
        <f t="shared" ref="M232" si="635">AVERAGE($P231:$XX231)</f>
        <v>#DIV/0!</v>
      </c>
      <c r="N232" s="71"/>
      <c r="O232" s="27" t="str">
        <f t="shared" ref="O232" si="63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33"/>
        <v>#VALUE!</v>
      </c>
      <c r="C233" s="128" t="e">
        <f t="shared" ca="1" si="634"/>
        <v>#NAME?</v>
      </c>
      <c r="D233" s="127">
        <f t="shared" ca="1" si="634"/>
        <v>1</v>
      </c>
      <c r="E233" s="198"/>
      <c r="F233" s="93"/>
      <c r="G233" s="200"/>
      <c r="H233" s="134">
        <f t="shared" ref="H233" si="637">COUNT($P233:$XX233)</f>
        <v>0</v>
      </c>
      <c r="I233" s="132" t="e">
        <f t="shared" ref="I233" si="638">_xlfn.STDEV.P($P232:$XX233)/AVERAGE($P232:$XX233)</f>
        <v>#DIV/0!</v>
      </c>
      <c r="J233" s="7">
        <f t="shared" ref="J233" si="639">IF(AND(H233&gt;2,
OR(L225="MÉDIA SANEADA",L225="MEDIANA SANEADA",
AND(L225="PREÇO ESTIMADO",NOT(AND(P227="Orçamento",COUNTA(P225:XX225)=COUNTIF(P227:XX227,"Orçamento")))))),
ROW(),0)</f>
        <v>0</v>
      </c>
      <c r="K233" s="66"/>
      <c r="L233" s="29" t="s">
        <v>361</v>
      </c>
      <c r="M233" s="30" t="e">
        <f t="shared" ref="M233" si="640">MEDIAN($P231:$XX231)</f>
        <v>#NUM!</v>
      </c>
      <c r="N233" s="71"/>
      <c r="O233" s="27" t="str">
        <f t="shared" ref="O233" si="641">"1 RODADA"</f>
        <v>1 RODADA</v>
      </c>
      <c r="P233" s="107" t="str">
        <f t="shared" ref="P233:AI233" si="642">IF(P231="","",IF((_xlfn.STDEV.P($P230:$XX231)/AVERAGE($P230:$XX231))&lt;=25%,P231,IF(OR(P231&gt;(AVERAGE($P230:$XX231)+_xlfn.STDEV.P($P230:$XX231)),P231&lt;(AVERAGE($P230:$XX231)-_xlfn.STDEV.P($P230:$XX231))),"DESCARTADO",P231)))</f>
        <v/>
      </c>
      <c r="Q233" s="107" t="str">
        <f t="shared" si="642"/>
        <v/>
      </c>
      <c r="R233" s="107" t="str">
        <f t="shared" si="642"/>
        <v/>
      </c>
      <c r="S233" s="107" t="str">
        <f t="shared" si="642"/>
        <v/>
      </c>
      <c r="T233" s="107" t="str">
        <f t="shared" si="642"/>
        <v/>
      </c>
      <c r="U233" s="107" t="str">
        <f t="shared" si="642"/>
        <v/>
      </c>
      <c r="V233" s="107" t="str">
        <f t="shared" si="642"/>
        <v/>
      </c>
      <c r="W233" s="107" t="str">
        <f t="shared" si="642"/>
        <v/>
      </c>
      <c r="X233" s="107" t="str">
        <f t="shared" si="642"/>
        <v/>
      </c>
      <c r="Y233" s="107" t="str">
        <f t="shared" si="642"/>
        <v/>
      </c>
      <c r="Z233" s="107" t="str">
        <f t="shared" si="642"/>
        <v/>
      </c>
      <c r="AA233" s="107" t="str">
        <f t="shared" si="642"/>
        <v/>
      </c>
      <c r="AB233" s="107" t="str">
        <f t="shared" si="642"/>
        <v/>
      </c>
      <c r="AC233" s="107" t="str">
        <f t="shared" si="642"/>
        <v/>
      </c>
      <c r="AD233" s="107" t="str">
        <f t="shared" si="642"/>
        <v/>
      </c>
      <c r="AE233" s="107" t="str">
        <f t="shared" si="642"/>
        <v/>
      </c>
      <c r="AF233" s="107" t="str">
        <f t="shared" si="642"/>
        <v/>
      </c>
      <c r="AG233" s="107" t="str">
        <f t="shared" si="642"/>
        <v/>
      </c>
      <c r="AH233" s="107" t="str">
        <f t="shared" si="642"/>
        <v/>
      </c>
      <c r="AI233" s="107" t="str">
        <f t="shared" si="642"/>
        <v/>
      </c>
    </row>
    <row r="234" spans="1:167" hidden="1" x14ac:dyDescent="0.25">
      <c r="B234" s="128" t="e">
        <f t="shared" si="633"/>
        <v>#VALUE!</v>
      </c>
      <c r="C234" s="128" t="e">
        <f t="shared" ca="1" si="634"/>
        <v>#NAME?</v>
      </c>
      <c r="D234" s="127">
        <f t="shared" ca="1" si="634"/>
        <v>1</v>
      </c>
      <c r="E234" s="198"/>
      <c r="F234" s="93"/>
      <c r="G234" s="200"/>
      <c r="H234"/>
      <c r="I234"/>
      <c r="J234"/>
      <c r="L234" s="29" t="s">
        <v>38</v>
      </c>
      <c r="M234" s="30" t="str">
        <f t="shared" ref="M234" si="64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4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33"/>
        <v>#VALUE!</v>
      </c>
      <c r="C235" s="128" t="e">
        <f t="shared" ca="1" si="634"/>
        <v>#NAME?</v>
      </c>
      <c r="D235" s="127">
        <f t="shared" ca="1" si="634"/>
        <v>1</v>
      </c>
      <c r="E235" s="198"/>
      <c r="F235" s="93"/>
      <c r="G235" s="200"/>
      <c r="H235" s="134">
        <f t="shared" ref="H235" si="645">COUNT($P235:$XX235)</f>
        <v>0</v>
      </c>
      <c r="I235" s="132" t="e">
        <f t="shared" ref="I235" si="646">_xlfn.STDEV.P($P234:$XX235)/AVERAGE($P234:$XX235)</f>
        <v>#DIV/0!</v>
      </c>
      <c r="J235" s="7">
        <f t="shared" ref="J235" si="647">IF(AND(H235&gt;2,
OR(L225="MÉDIA SANEADA",L225="MEDIANA SANEADA",
AND(L225="PREÇO ESTIMADO",NOT(AND(P227="Orçamento",COUNTA(P225:XX225)=COUNTIF(P227:XX227,"Orçamento")))))),
ROW(),0)</f>
        <v>0</v>
      </c>
      <c r="K235" s="66"/>
      <c r="L235" s="29" t="s">
        <v>362</v>
      </c>
      <c r="M235" s="30" t="e">
        <f t="shared" ref="M235" si="648" xml:space="preserve">
IF(H233&gt;2,MEDIAN(P232:XX233),
IF(H235&gt;2,MEDIAN(P234:XX235),
IF(H237&gt;2,MEDIAN(P236:XX237),
IF(H239&gt;2,MEDIAN(P238:XX239),
IF(H241&gt;2,MEDIAN(P240:XX241),
IF(H243&gt;2,MEDIAN(P242:XX243),
MEDIAN(P230:XX231)))))))</f>
        <v>#NUM!</v>
      </c>
      <c r="N235" s="71"/>
      <c r="O235" s="27" t="str">
        <f t="shared" ref="O235" si="649">"2 RODADA"</f>
        <v>2 RODADA</v>
      </c>
      <c r="P235" s="107" t="str">
        <f t="shared" ref="P235:AI235" si="650">IF(P233="","",IF((_xlfn.STDEV.P($P232:$XX233)/AVERAGE($P232:$XX233))&lt;=25%,P233,IF(OR(P233&gt;(AVERAGE($P232:$XX233)+_xlfn.STDEV.P($P232:$XX233)),P233&lt;(AVERAGE($P232:$XX233)-_xlfn.STDEV.P($P232:$XX233))),"DESCARTADO",P233)))</f>
        <v/>
      </c>
      <c r="Q235" s="107" t="str">
        <f t="shared" si="650"/>
        <v/>
      </c>
      <c r="R235" s="107" t="str">
        <f t="shared" si="650"/>
        <v/>
      </c>
      <c r="S235" s="107" t="str">
        <f t="shared" si="650"/>
        <v/>
      </c>
      <c r="T235" s="107" t="str">
        <f t="shared" si="650"/>
        <v/>
      </c>
      <c r="U235" s="107" t="str">
        <f t="shared" si="650"/>
        <v/>
      </c>
      <c r="V235" s="107" t="str">
        <f t="shared" si="650"/>
        <v/>
      </c>
      <c r="W235" s="107" t="str">
        <f t="shared" si="650"/>
        <v/>
      </c>
      <c r="X235" s="107" t="str">
        <f t="shared" si="650"/>
        <v/>
      </c>
      <c r="Y235" s="107" t="str">
        <f t="shared" si="650"/>
        <v/>
      </c>
      <c r="Z235" s="107" t="str">
        <f t="shared" si="650"/>
        <v/>
      </c>
      <c r="AA235" s="107" t="str">
        <f t="shared" si="650"/>
        <v/>
      </c>
      <c r="AB235" s="107" t="str">
        <f t="shared" si="650"/>
        <v/>
      </c>
      <c r="AC235" s="107" t="str">
        <f t="shared" si="650"/>
        <v/>
      </c>
      <c r="AD235" s="107" t="str">
        <f t="shared" si="650"/>
        <v/>
      </c>
      <c r="AE235" s="107" t="str">
        <f t="shared" si="650"/>
        <v/>
      </c>
      <c r="AF235" s="107" t="str">
        <f t="shared" si="650"/>
        <v/>
      </c>
      <c r="AG235" s="107" t="str">
        <f t="shared" si="650"/>
        <v/>
      </c>
      <c r="AH235" s="107" t="str">
        <f t="shared" si="650"/>
        <v/>
      </c>
      <c r="AI235" s="107" t="str">
        <f t="shared" si="650"/>
        <v/>
      </c>
    </row>
    <row r="236" spans="1:167" hidden="1" x14ac:dyDescent="0.25">
      <c r="B236" s="128" t="e">
        <f t="shared" si="633"/>
        <v>#VALUE!</v>
      </c>
      <c r="C236" s="128" t="e">
        <f t="shared" ca="1" si="634"/>
        <v>#NAME?</v>
      </c>
      <c r="D236" s="127">
        <f t="shared" ca="1" si="634"/>
        <v>1</v>
      </c>
      <c r="E236" s="198"/>
      <c r="F236" s="93"/>
      <c r="G236" s="200"/>
      <c r="H236"/>
      <c r="I236"/>
      <c r="J236"/>
      <c r="K236" s="66"/>
      <c r="L236" s="29" t="s">
        <v>359</v>
      </c>
      <c r="M236" s="30" t="e">
        <f t="shared" ref="M236" si="651">HARMEAN($P230:$XX231)</f>
        <v>#N/A</v>
      </c>
      <c r="N236" s="71"/>
      <c r="O236" s="27" t="str">
        <f t="shared" ref="O236" si="65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33"/>
        <v>#VALUE!</v>
      </c>
      <c r="C237" s="128" t="e">
        <f t="shared" ca="1" si="634"/>
        <v>#NAME?</v>
      </c>
      <c r="D237" s="127">
        <f t="shared" ca="1" si="634"/>
        <v>1</v>
      </c>
      <c r="E237" s="198"/>
      <c r="F237" s="93"/>
      <c r="G237" s="200"/>
      <c r="H237" s="134">
        <f t="shared" ref="H237" si="653">COUNT($P237:$XX237)</f>
        <v>0</v>
      </c>
      <c r="I237" s="132" t="e">
        <f t="shared" ref="I237" si="654">_xlfn.STDEV.P($P236:$XX237)/AVERAGE($P236:$XX237)</f>
        <v>#DIV/0!</v>
      </c>
      <c r="J237" s="7">
        <f t="shared" ref="J237" si="655">IF(AND(H237&gt;2,
OR(L225="MÉDIA SANEADA",L225="MEDIANA SANEADA",
AND(L225="PREÇO ESTIMADO",NOT(AND(P227="Orçamento",COUNTA(P225:XX225)=COUNTIF(P227:XX227,"Orçamento")))))),
ROW(),0)</f>
        <v>0</v>
      </c>
      <c r="K237" s="66"/>
      <c r="L237" s="29" t="s">
        <v>41</v>
      </c>
      <c r="M237" s="30" t="str">
        <f t="shared" ref="M237" si="656">IFERROR(_xlfn.QUARTILE.EXC($P231:$XX231,1),"")</f>
        <v/>
      </c>
      <c r="N237" s="71"/>
      <c r="O237" s="27" t="str">
        <f t="shared" ref="O237" si="657">"3 RODADA"</f>
        <v>3 RODADA</v>
      </c>
      <c r="P237" s="107" t="str">
        <f t="shared" ref="P237:AI237" si="658">IF(P235="","",IF((_xlfn.STDEV.P($P234:$XX235)/AVERAGE($P234:$XX235))&lt;=25%,P235,IF(OR(P235&gt;(AVERAGE($P234:$XX235)+_xlfn.STDEV.P($P234:$XX235)),P235&lt;(AVERAGE($P234:$XX235)-_xlfn.STDEV.P($P234:$XX235))),"DESCARTADO",P235)))</f>
        <v/>
      </c>
      <c r="Q237" s="107" t="str">
        <f t="shared" si="658"/>
        <v/>
      </c>
      <c r="R237" s="107" t="str">
        <f t="shared" si="658"/>
        <v/>
      </c>
      <c r="S237" s="107" t="str">
        <f t="shared" si="658"/>
        <v/>
      </c>
      <c r="T237" s="107" t="str">
        <f t="shared" si="658"/>
        <v/>
      </c>
      <c r="U237" s="107" t="str">
        <f t="shared" si="658"/>
        <v/>
      </c>
      <c r="V237" s="107" t="str">
        <f t="shared" si="658"/>
        <v/>
      </c>
      <c r="W237" s="107" t="str">
        <f t="shared" si="658"/>
        <v/>
      </c>
      <c r="X237" s="107" t="str">
        <f t="shared" si="658"/>
        <v/>
      </c>
      <c r="Y237" s="107" t="str">
        <f t="shared" si="658"/>
        <v/>
      </c>
      <c r="Z237" s="107" t="str">
        <f t="shared" si="658"/>
        <v/>
      </c>
      <c r="AA237" s="107" t="str">
        <f t="shared" si="658"/>
        <v/>
      </c>
      <c r="AB237" s="107" t="str">
        <f t="shared" si="658"/>
        <v/>
      </c>
      <c r="AC237" s="107" t="str">
        <f t="shared" si="658"/>
        <v/>
      </c>
      <c r="AD237" s="107" t="str">
        <f t="shared" si="658"/>
        <v/>
      </c>
      <c r="AE237" s="107" t="str">
        <f t="shared" si="658"/>
        <v/>
      </c>
      <c r="AF237" s="107" t="str">
        <f t="shared" si="658"/>
        <v/>
      </c>
      <c r="AG237" s="107" t="str">
        <f t="shared" si="658"/>
        <v/>
      </c>
      <c r="AH237" s="107" t="str">
        <f t="shared" si="658"/>
        <v/>
      </c>
      <c r="AI237" s="107" t="str">
        <f t="shared" si="658"/>
        <v/>
      </c>
    </row>
    <row r="238" spans="1:167" hidden="1" x14ac:dyDescent="0.25">
      <c r="B238" s="128" t="e">
        <f t="shared" si="633"/>
        <v>#VALUE!</v>
      </c>
      <c r="C238" s="128" t="e">
        <f t="shared" ca="1" si="634"/>
        <v>#NAME?</v>
      </c>
      <c r="D238" s="127">
        <f t="shared" ca="1" si="634"/>
        <v>1</v>
      </c>
      <c r="E238" s="198"/>
      <c r="F238" s="93"/>
      <c r="G238" s="200"/>
      <c r="H238"/>
      <c r="I238"/>
      <c r="J238"/>
      <c r="K238" s="66"/>
      <c r="L238" s="29" t="s">
        <v>39</v>
      </c>
      <c r="M238" s="30" t="str">
        <f t="shared" ref="M238" si="659">IFERROR(_xlfn.QUARTILE.EXC($P231:$XX231,3),"")</f>
        <v/>
      </c>
      <c r="N238" s="71"/>
      <c r="O238" s="27" t="str">
        <f t="shared" ref="O238" si="66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33"/>
        <v>#VALUE!</v>
      </c>
      <c r="C239" s="128" t="e">
        <f t="shared" ca="1" si="634"/>
        <v>#NAME?</v>
      </c>
      <c r="D239" s="127">
        <f t="shared" ca="1" si="634"/>
        <v>1</v>
      </c>
      <c r="E239" s="198"/>
      <c r="F239" s="93"/>
      <c r="G239" s="200"/>
      <c r="H239" s="134">
        <f t="shared" ref="H239" si="661">COUNT($P239:$XX239)</f>
        <v>0</v>
      </c>
      <c r="I239" s="132" t="e">
        <f t="shared" ref="I239" si="662">_xlfn.STDEV.P($P238:$XX239)/AVERAGE($P238:$XX239)</f>
        <v>#DIV/0!</v>
      </c>
      <c r="J239" s="7">
        <f t="shared" ref="J239" si="663">IF(AND(H239&gt;2,
OR(L225="MÉDIA SANEADA",L225="MEDIANA SANEADA",
AND(L225="PREÇO ESTIMADO",NOT(AND(P227="Orçamento",COUNTA(P225:XX225)=COUNTIF(P227:XX227,"Orçamento")))))),
ROW(),0)</f>
        <v>0</v>
      </c>
      <c r="K239" s="66"/>
      <c r="L239" s="29" t="s">
        <v>42</v>
      </c>
      <c r="M239" s="30">
        <f t="shared" ref="M239" si="664">MIN($P231:$XX231)</f>
        <v>0</v>
      </c>
      <c r="N239" s="71"/>
      <c r="O239" s="27" t="str">
        <f t="shared" ref="O239" si="665">"4 RODADA"</f>
        <v>4 RODADA</v>
      </c>
      <c r="P239" s="107" t="str">
        <f t="shared" ref="P239:AI239" si="666">IF(P237="","",IF((_xlfn.STDEV.P($P236:$XX237)/AVERAGE($P236:$XX237))&lt;=25%,P237,IF(OR(P237&gt;(AVERAGE($P236:$XX237)+_xlfn.STDEV.P($P236:$XX237)),P237&lt;(AVERAGE($P236:$XX237)-_xlfn.STDEV.P($P236:$XX237))),"DESCARTADO",P237)))</f>
        <v/>
      </c>
      <c r="Q239" s="107" t="str">
        <f t="shared" si="666"/>
        <v/>
      </c>
      <c r="R239" s="107" t="str">
        <f t="shared" si="666"/>
        <v/>
      </c>
      <c r="S239" s="107" t="str">
        <f t="shared" si="666"/>
        <v/>
      </c>
      <c r="T239" s="107" t="str">
        <f t="shared" si="666"/>
        <v/>
      </c>
      <c r="U239" s="107" t="str">
        <f t="shared" si="666"/>
        <v/>
      </c>
      <c r="V239" s="107" t="str">
        <f t="shared" si="666"/>
        <v/>
      </c>
      <c r="W239" s="107" t="str">
        <f t="shared" si="666"/>
        <v/>
      </c>
      <c r="X239" s="107" t="str">
        <f t="shared" si="666"/>
        <v/>
      </c>
      <c r="Y239" s="107" t="str">
        <f t="shared" si="666"/>
        <v/>
      </c>
      <c r="Z239" s="107" t="str">
        <f t="shared" si="666"/>
        <v/>
      </c>
      <c r="AA239" s="107" t="str">
        <f t="shared" si="666"/>
        <v/>
      </c>
      <c r="AB239" s="107" t="str">
        <f t="shared" si="666"/>
        <v/>
      </c>
      <c r="AC239" s="107" t="str">
        <f t="shared" si="666"/>
        <v/>
      </c>
      <c r="AD239" s="107" t="str">
        <f t="shared" si="666"/>
        <v/>
      </c>
      <c r="AE239" s="107" t="str">
        <f t="shared" si="666"/>
        <v/>
      </c>
      <c r="AF239" s="107" t="str">
        <f t="shared" si="666"/>
        <v/>
      </c>
      <c r="AG239" s="107" t="str">
        <f t="shared" si="666"/>
        <v/>
      </c>
      <c r="AH239" s="107" t="str">
        <f t="shared" si="666"/>
        <v/>
      </c>
      <c r="AI239" s="107" t="str">
        <f t="shared" si="666"/>
        <v/>
      </c>
    </row>
    <row r="240" spans="1:167" hidden="1" x14ac:dyDescent="0.25">
      <c r="B240" s="128" t="e">
        <f t="shared" si="633"/>
        <v>#VALUE!</v>
      </c>
      <c r="C240" s="128" t="e">
        <f t="shared" ca="1" si="634"/>
        <v>#NAME?</v>
      </c>
      <c r="D240" s="127">
        <f t="shared" ca="1" si="634"/>
        <v>1</v>
      </c>
      <c r="E240" s="198"/>
      <c r="F240" s="93"/>
      <c r="G240" s="200"/>
      <c r="H240"/>
      <c r="I240"/>
      <c r="J240"/>
      <c r="K240" s="66"/>
      <c r="L240" s="29" t="s">
        <v>40</v>
      </c>
      <c r="M240" s="30">
        <f t="shared" ref="M240" si="667">MAX($P231:$XX231)</f>
        <v>0</v>
      </c>
      <c r="N240" s="71"/>
      <c r="O240" s="27" t="str">
        <f t="shared" ref="O240" si="66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33"/>
        <v>#VALUE!</v>
      </c>
      <c r="C241" s="128" t="e">
        <f t="shared" ca="1" si="634"/>
        <v>#NAME?</v>
      </c>
      <c r="D241" s="127">
        <f t="shared" ca="1" si="634"/>
        <v>1</v>
      </c>
      <c r="E241" s="198"/>
      <c r="F241" s="93"/>
      <c r="G241" s="200"/>
      <c r="H241" s="134">
        <f t="shared" ref="H241" si="669">COUNT($P241:$XX241)</f>
        <v>0</v>
      </c>
      <c r="I241" s="132" t="e">
        <f t="shared" ref="I241" si="670">_xlfn.STDEV.P($P240:$XX241)/AVERAGE($P240:$XX241)</f>
        <v>#DIV/0!</v>
      </c>
      <c r="J241" s="7">
        <f t="shared" ref="J241" si="671">IF(AND(H241&gt;2,
OR(L225="MÉDIA SANEADA",L225="MEDIANA SANEADA",
AND(L225="PREÇO ESTIMADO",NOT(AND(P227="Orçamento",COUNTA(P225:XX225)=COUNTIF(P227:XX227,"Orçamento")))))),
ROW(),0)</f>
        <v>0</v>
      </c>
      <c r="K241" s="66"/>
      <c r="N241" s="71"/>
      <c r="O241" s="27" t="str">
        <f t="shared" ref="O241" si="672">"5 RODADA"</f>
        <v>5 RODADA</v>
      </c>
      <c r="P241" s="107" t="str">
        <f t="shared" ref="P241:AI241" si="673">IF(P239="","",IF((_xlfn.STDEV.P($P238:$XX239)/AVERAGE($P238:$XX239))&lt;=25%,P239,IF(OR(P239&gt;(AVERAGE($P238:$XX239)+_xlfn.STDEV.P($P238:$XX239)),P239&lt;(AVERAGE($P238:$XX239)-_xlfn.STDEV.P($P238:$XX239))),"DESCARTADO",P239)))</f>
        <v/>
      </c>
      <c r="Q241" s="107" t="str">
        <f t="shared" si="673"/>
        <v/>
      </c>
      <c r="R241" s="107" t="str">
        <f t="shared" si="673"/>
        <v/>
      </c>
      <c r="S241" s="107" t="str">
        <f t="shared" si="673"/>
        <v/>
      </c>
      <c r="T241" s="107" t="str">
        <f t="shared" si="673"/>
        <v/>
      </c>
      <c r="U241" s="107" t="str">
        <f t="shared" si="673"/>
        <v/>
      </c>
      <c r="V241" s="107" t="str">
        <f t="shared" si="673"/>
        <v/>
      </c>
      <c r="W241" s="107" t="str">
        <f t="shared" si="673"/>
        <v/>
      </c>
      <c r="X241" s="107" t="str">
        <f t="shared" si="673"/>
        <v/>
      </c>
      <c r="Y241" s="107" t="str">
        <f t="shared" si="673"/>
        <v/>
      </c>
      <c r="Z241" s="107" t="str">
        <f t="shared" si="673"/>
        <v/>
      </c>
      <c r="AA241" s="107" t="str">
        <f t="shared" si="673"/>
        <v/>
      </c>
      <c r="AB241" s="107" t="str">
        <f t="shared" si="673"/>
        <v/>
      </c>
      <c r="AC241" s="107" t="str">
        <f t="shared" si="673"/>
        <v/>
      </c>
      <c r="AD241" s="107" t="str">
        <f t="shared" si="673"/>
        <v/>
      </c>
      <c r="AE241" s="107" t="str">
        <f t="shared" si="673"/>
        <v/>
      </c>
      <c r="AF241" s="107" t="str">
        <f t="shared" si="673"/>
        <v/>
      </c>
      <c r="AG241" s="107" t="str">
        <f t="shared" si="673"/>
        <v/>
      </c>
      <c r="AH241" s="107" t="str">
        <f t="shared" si="673"/>
        <v/>
      </c>
      <c r="AI241" s="107" t="str">
        <f t="shared" si="673"/>
        <v/>
      </c>
    </row>
    <row r="242" spans="1:167" hidden="1" x14ac:dyDescent="0.25">
      <c r="B242" s="128" t="e">
        <f t="shared" si="633"/>
        <v>#VALUE!</v>
      </c>
      <c r="C242" s="128" t="e">
        <f t="shared" ca="1" si="634"/>
        <v>#NAME?</v>
      </c>
      <c r="D242" s="127">
        <f t="shared" ca="1" si="634"/>
        <v>1</v>
      </c>
      <c r="E242" s="198"/>
      <c r="F242" s="93"/>
      <c r="G242" s="200"/>
      <c r="H242"/>
      <c r="I242"/>
      <c r="J242"/>
      <c r="K242" s="66"/>
      <c r="L242" s="22"/>
      <c r="M242" s="22"/>
      <c r="N242" s="71"/>
      <c r="O242" s="27" t="str">
        <f t="shared" ref="O242" si="67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33"/>
        <v>#VALUE!</v>
      </c>
      <c r="C243" s="128" t="e">
        <f t="shared" ca="1" si="634"/>
        <v>#NAME?</v>
      </c>
      <c r="D243" s="127">
        <f t="shared" ca="1" si="634"/>
        <v>1</v>
      </c>
      <c r="E243" s="198"/>
      <c r="F243" s="93"/>
      <c r="G243" s="200"/>
      <c r="H243" s="134">
        <f t="shared" ref="H243" si="675">COUNT($P243:$XX243)</f>
        <v>0</v>
      </c>
      <c r="I243" s="132" t="e">
        <f t="shared" ref="I243" si="676">_xlfn.STDEV.P($P242:$XX243)/AVERAGE($P242:$XX243)</f>
        <v>#DIV/0!</v>
      </c>
      <c r="J243" s="7">
        <f t="shared" ref="J243" si="677">IF(AND(H243&gt;2,
OR(L225="MÉDIA SANEADA",L225="MEDIANA SANEADA",
AND(L225="PREÇO ESTIMADO",NOT(AND(P227="Orçamento",COUNTA(P225:XX225)=COUNTIF(P227:XX227,"Orçamento")))))),
ROW(),0)</f>
        <v>0</v>
      </c>
      <c r="N243" s="71"/>
      <c r="O243" s="27" t="str">
        <f t="shared" ref="O243" si="678">"6 RODADA"</f>
        <v>6 RODADA</v>
      </c>
      <c r="P243" s="107" t="str">
        <f t="shared" ref="P243:AI243" si="679">IFERROR(IF(P241="","",IF((_xlfn.STDEV.P($P240:$XX241)/AVERAGE($P240:$XX241))&lt;=25%,P241,IF(OR(P241&gt;(AVERAGE($P240:$XX241)+_xlfn.STDEV.P($P240:$XX241)),P241&lt;(AVERAGE($P240:$XX241)-_xlfn.STDEV.P($P240:$XX241))),"DESCARTADO",P241))),)</f>
        <v/>
      </c>
      <c r="Q243" s="107" t="str">
        <f t="shared" si="679"/>
        <v/>
      </c>
      <c r="R243" s="107" t="str">
        <f t="shared" si="679"/>
        <v/>
      </c>
      <c r="S243" s="107" t="str">
        <f t="shared" si="679"/>
        <v/>
      </c>
      <c r="T243" s="107" t="str">
        <f t="shared" si="679"/>
        <v/>
      </c>
      <c r="U243" s="107" t="str">
        <f t="shared" si="679"/>
        <v/>
      </c>
      <c r="V243" s="107" t="str">
        <f t="shared" si="679"/>
        <v/>
      </c>
      <c r="W243" s="107" t="str">
        <f t="shared" si="679"/>
        <v/>
      </c>
      <c r="X243" s="107" t="str">
        <f t="shared" si="679"/>
        <v/>
      </c>
      <c r="Y243" s="107" t="str">
        <f t="shared" si="679"/>
        <v/>
      </c>
      <c r="Z243" s="107" t="str">
        <f t="shared" si="679"/>
        <v/>
      </c>
      <c r="AA243" s="107" t="str">
        <f t="shared" si="679"/>
        <v/>
      </c>
      <c r="AB243" s="107" t="str">
        <f t="shared" si="679"/>
        <v/>
      </c>
      <c r="AC243" s="107" t="str">
        <f t="shared" si="679"/>
        <v/>
      </c>
      <c r="AD243" s="107" t="str">
        <f t="shared" si="679"/>
        <v/>
      </c>
      <c r="AE243" s="107" t="str">
        <f t="shared" si="679"/>
        <v/>
      </c>
      <c r="AF243" s="107" t="str">
        <f t="shared" si="679"/>
        <v/>
      </c>
      <c r="AG243" s="107" t="str">
        <f t="shared" si="679"/>
        <v/>
      </c>
      <c r="AH243" s="107" t="str">
        <f t="shared" si="679"/>
        <v/>
      </c>
      <c r="AI243" s="107" t="str">
        <f t="shared" si="679"/>
        <v/>
      </c>
    </row>
    <row r="244" spans="1:167" x14ac:dyDescent="0.25">
      <c r="B244" s="128" t="e">
        <f t="shared" si="633"/>
        <v>#VALUE!</v>
      </c>
      <c r="C244" s="128" t="e">
        <f t="shared" ca="1" si="634"/>
        <v>#NAME?</v>
      </c>
      <c r="D244" s="127">
        <f t="shared" ca="1" si="634"/>
        <v>1</v>
      </c>
      <c r="E244" s="198"/>
      <c r="F244" s="136"/>
      <c r="G244" s="200"/>
      <c r="H244" s="203"/>
      <c r="I244" s="203"/>
      <c r="J244" s="204"/>
      <c r="K244" s="67"/>
      <c r="L244" s="1" t="s">
        <v>43</v>
      </c>
      <c r="M244" s="143" t="str">
        <f t="shared" ref="M244" si="680">IFERROR(ROUND(M225*M227,2),"")</f>
        <v/>
      </c>
      <c r="O244" s="27" t="s">
        <v>363</v>
      </c>
      <c r="P244" s="107" t="str">
        <f t="shared" ref="P244:R244" si="681">INDEX(P231:P243,MATCH(MAX($J231:$J243),$J231:$J243,0))</f>
        <v/>
      </c>
      <c r="Q244" s="107" t="str">
        <f t="shared" si="681"/>
        <v/>
      </c>
      <c r="R244" s="107" t="str">
        <f t="shared" si="681"/>
        <v/>
      </c>
      <c r="S244" s="107" t="str">
        <f t="shared" si="616"/>
        <v/>
      </c>
      <c r="T244" s="107" t="str">
        <f t="shared" si="616"/>
        <v/>
      </c>
      <c r="U244" s="107" t="str">
        <f t="shared" si="616"/>
        <v/>
      </c>
      <c r="V244" s="107" t="str">
        <f t="shared" si="616"/>
        <v/>
      </c>
      <c r="W244" s="107" t="str">
        <f t="shared" si="616"/>
        <v/>
      </c>
      <c r="X244" s="107" t="str">
        <f t="shared" si="616"/>
        <v/>
      </c>
      <c r="Y244" s="107" t="str">
        <f t="shared" si="616"/>
        <v/>
      </c>
      <c r="Z244" s="107" t="str">
        <f t="shared" si="616"/>
        <v/>
      </c>
      <c r="AA244" s="107" t="str">
        <f t="shared" si="616"/>
        <v/>
      </c>
      <c r="AB244" s="107" t="str">
        <f t="shared" si="616"/>
        <v/>
      </c>
      <c r="AC244" s="107" t="str">
        <f t="shared" si="616"/>
        <v/>
      </c>
      <c r="AD244" s="107" t="str">
        <f t="shared" si="616"/>
        <v/>
      </c>
      <c r="AE244" s="107" t="str">
        <f t="shared" si="616"/>
        <v/>
      </c>
      <c r="AF244" s="107" t="str">
        <f t="shared" si="616"/>
        <v/>
      </c>
      <c r="AG244" s="107" t="str">
        <f t="shared" si="616"/>
        <v/>
      </c>
      <c r="AH244" s="107" t="str">
        <f t="shared" si="616"/>
        <v/>
      </c>
      <c r="AI244" s="107" t="str">
        <f t="shared" si="616"/>
        <v/>
      </c>
    </row>
    <row r="246" spans="1:167" s="117" customFormat="1" ht="15" customHeight="1" x14ac:dyDescent="0.25">
      <c r="A246" s="120"/>
      <c r="B246" s="127" t="e">
        <f t="shared" ref="B246" si="682">LARGE(IFERROR(IF(B244+1&gt;$H$8,"",B244+1),""),1)</f>
        <v>#VALUE!</v>
      </c>
      <c r="C246" s="127" t="e">
        <f ca="1">IF(_xlfn.ISFORMULA(E250),MAX(INDEX('BASE FORMAÇÃO'!A:A,B246+1),1),E250)</f>
        <v>#NAME?</v>
      </c>
      <c r="D246" s="127">
        <f t="shared" ref="D246" ca="1" si="683">IFERROR(IF(C246=C236,D236+1,1),1)</f>
        <v>1</v>
      </c>
      <c r="E246" s="38" t="s">
        <v>9</v>
      </c>
      <c r="F246" s="73"/>
      <c r="G246" s="38" t="s">
        <v>15</v>
      </c>
      <c r="H246" s="135" t="e">
        <f>INDEX('BASE FORMAÇÃO'!B:B,B246+1)</f>
        <v>#VALUE!</v>
      </c>
      <c r="I246" s="181" t="s">
        <v>16</v>
      </c>
      <c r="J246" s="6" t="e">
        <f>INDEX('BASE FORMAÇÃO'!K:K,B246+1)</f>
        <v>#VALUE!</v>
      </c>
      <c r="K246" s="65"/>
      <c r="L246" s="182" t="s">
        <v>10</v>
      </c>
      <c r="M246" s="184" t="str">
        <f>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84">B246</f>
        <v>#VALUE!</v>
      </c>
      <c r="C247" s="128" t="e">
        <f t="shared" ca="1" si="684"/>
        <v>#NAME?</v>
      </c>
      <c r="D247" s="127">
        <f t="shared" ca="1" si="684"/>
        <v>1</v>
      </c>
      <c r="E247" s="186">
        <f t="shared" ref="E247" ca="1" si="685">D246</f>
        <v>1</v>
      </c>
      <c r="F247" s="92"/>
      <c r="G247" s="188" t="s">
        <v>1</v>
      </c>
      <c r="H247" s="191" t="e">
        <f>INDEX('BASE FORMAÇÃO'!C:C,B246+1)</f>
        <v>#VALUE!</v>
      </c>
      <c r="I247" s="191"/>
      <c r="J247" s="192"/>
      <c r="K247" s="66"/>
      <c r="L247" s="183"/>
      <c r="M247" s="185"/>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86">B247</f>
        <v>#VALUE!</v>
      </c>
      <c r="C248" s="128" t="e">
        <f t="shared" ca="1" si="686"/>
        <v>#NAME?</v>
      </c>
      <c r="D248" s="127">
        <f t="shared" ca="1" si="686"/>
        <v>1</v>
      </c>
      <c r="E248" s="187"/>
      <c r="F248" s="93"/>
      <c r="G248" s="189"/>
      <c r="H248" s="193"/>
      <c r="I248" s="193"/>
      <c r="J248" s="194"/>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87">B248</f>
        <v>#VALUE!</v>
      </c>
      <c r="C249" s="128" t="e">
        <f t="shared" ca="1" si="687"/>
        <v>#NAME?</v>
      </c>
      <c r="D249" s="127">
        <f t="shared" ca="1" si="634"/>
        <v>1</v>
      </c>
      <c r="E249" s="38" t="s">
        <v>313</v>
      </c>
      <c r="F249" s="93"/>
      <c r="G249" s="190"/>
      <c r="H249" s="195"/>
      <c r="I249" s="195"/>
      <c r="J249" s="196"/>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88">B248</f>
        <v>#VALUE!</v>
      </c>
      <c r="C250" s="128" t="e">
        <f t="shared" ca="1" si="688"/>
        <v>#NAME?</v>
      </c>
      <c r="D250" s="127">
        <f t="shared" ca="1" si="634"/>
        <v>1</v>
      </c>
      <c r="E250" s="197" t="e">
        <f t="shared" ref="E250" ca="1" si="689">C246</f>
        <v>#NAME?</v>
      </c>
      <c r="F250" s="93"/>
      <c r="G250" s="199" t="s">
        <v>304</v>
      </c>
      <c r="H250" s="201"/>
      <c r="I250" s="202"/>
      <c r="J250" s="202"/>
      <c r="K250" s="67"/>
      <c r="L250" s="28" t="s">
        <v>303</v>
      </c>
      <c r="M250" s="133" t="str">
        <f t="shared" ref="M250" si="690">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691">B250</f>
        <v>#VALUE!</v>
      </c>
      <c r="C251" s="128" t="e">
        <f t="shared" ref="C251" ca="1" si="692">C250</f>
        <v>#NAME?</v>
      </c>
      <c r="D251" s="127">
        <f t="shared" ca="1" si="634"/>
        <v>1</v>
      </c>
      <c r="E251" s="198"/>
      <c r="F251" s="93"/>
      <c r="G251" s="200"/>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693">B251</f>
        <v>#VALUE!</v>
      </c>
      <c r="C252" s="128" t="e">
        <f t="shared" ca="1" si="693"/>
        <v>#NAME?</v>
      </c>
      <c r="D252" s="127">
        <f t="shared" ca="1" si="634"/>
        <v>1</v>
      </c>
      <c r="E252" s="198"/>
      <c r="F252" s="93"/>
      <c r="G252" s="200"/>
      <c r="H252" s="134">
        <f t="shared" ref="H252" si="694">COUNT($P252:$XX252)</f>
        <v>0</v>
      </c>
      <c r="I252" s="132" t="e">
        <f t="shared" ref="I252" si="695">_xlfn.STDEV.P($P251:$XX252)/AVERAGE($P251:$XX252)</f>
        <v>#DIV/0!</v>
      </c>
      <c r="J252" s="7">
        <f>ROW()</f>
        <v>252</v>
      </c>
      <c r="K252" s="67"/>
      <c r="L252" s="29" t="s">
        <v>10</v>
      </c>
      <c r="M252" s="30" t="str">
        <f t="shared" ref="M252" si="696">IFERROR(
IF(COUNTA(P246:AI246)=COUNTIF(P248:XX248,"Orçamento"),MIN(M257,M254),
IF(M255&lt;&gt;"",M255,
IF(M256&lt;&gt;"",M256,
M254
))),"")</f>
        <v/>
      </c>
      <c r="N252" s="71"/>
      <c r="O252" s="27" t="s">
        <v>376</v>
      </c>
      <c r="P252" s="106" t="str">
        <f t="shared" ref="P252:AI252" si="697">IFERROR(IF(P250="",
            "",
            IF(COUNT($P250:$XX250)&lt;=4,
               P250,
               IF(OR(P250&gt;(QUARTILE($P250:$XX250,3)+(QUARTILE($P250:$XX250,3)-QUARTILE($P250:$XX250,1))),
                     P250&lt;(QUARTILE($P250:$XX250,1)-(QUARTILE($P250:$XX250,3)-QUARTILE($P250:$XX250,1)))
                  ),
               "DESCARTADO",P250)
             )
  ),P250)</f>
        <v/>
      </c>
      <c r="Q252" s="106" t="str">
        <f t="shared" si="697"/>
        <v/>
      </c>
      <c r="R252" s="106" t="str">
        <f t="shared" si="697"/>
        <v/>
      </c>
      <c r="S252" s="106" t="str">
        <f t="shared" si="697"/>
        <v/>
      </c>
      <c r="T252" s="106" t="str">
        <f t="shared" si="697"/>
        <v/>
      </c>
      <c r="U252" s="106" t="str">
        <f t="shared" si="697"/>
        <v/>
      </c>
      <c r="V252" s="106" t="str">
        <f t="shared" si="697"/>
        <v/>
      </c>
      <c r="W252" s="106" t="str">
        <f t="shared" si="697"/>
        <v/>
      </c>
      <c r="X252" s="106" t="str">
        <f t="shared" si="697"/>
        <v/>
      </c>
      <c r="Y252" s="106" t="str">
        <f t="shared" si="697"/>
        <v/>
      </c>
      <c r="Z252" s="106" t="str">
        <f t="shared" si="697"/>
        <v/>
      </c>
      <c r="AA252" s="106" t="str">
        <f t="shared" si="697"/>
        <v/>
      </c>
      <c r="AB252" s="106" t="str">
        <f t="shared" si="697"/>
        <v/>
      </c>
      <c r="AC252" s="106" t="str">
        <f t="shared" si="697"/>
        <v/>
      </c>
      <c r="AD252" s="106" t="str">
        <f t="shared" si="697"/>
        <v/>
      </c>
      <c r="AE252" s="106" t="str">
        <f t="shared" si="697"/>
        <v/>
      </c>
      <c r="AF252" s="106" t="str">
        <f t="shared" si="697"/>
        <v/>
      </c>
      <c r="AG252" s="106" t="str">
        <f t="shared" si="697"/>
        <v/>
      </c>
      <c r="AH252" s="106" t="str">
        <f t="shared" si="697"/>
        <v/>
      </c>
      <c r="AI252" s="106" t="str">
        <f t="shared" si="697"/>
        <v/>
      </c>
    </row>
    <row r="253" spans="1:167" hidden="1" x14ac:dyDescent="0.25">
      <c r="B253" s="128" t="e">
        <f t="shared" ref="B253" si="698">B252</f>
        <v>#VALUE!</v>
      </c>
      <c r="C253" s="128" t="e">
        <f t="shared" ref="C253" ca="1" si="699">C252</f>
        <v>#NAME?</v>
      </c>
      <c r="D253" s="127">
        <f t="shared" ca="1" si="634"/>
        <v>1</v>
      </c>
      <c r="E253" s="198"/>
      <c r="F253" s="93"/>
      <c r="G253" s="200"/>
      <c r="H253"/>
      <c r="I253"/>
      <c r="J253"/>
      <c r="K253" s="66"/>
      <c r="L253" s="29" t="s">
        <v>360</v>
      </c>
      <c r="M253" s="30" t="e">
        <f t="shared" ref="M253" si="700">AVERAGE($P252:$XX252)</f>
        <v>#DIV/0!</v>
      </c>
      <c r="N253" s="71"/>
      <c r="O253" s="27" t="str">
        <f t="shared" ref="O253" si="701">"1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33"/>
        <v>#VALUE!</v>
      </c>
      <c r="C254" s="128" t="e">
        <f t="shared" ca="1" si="634"/>
        <v>#NAME?</v>
      </c>
      <c r="D254" s="127">
        <f t="shared" ca="1" si="634"/>
        <v>1</v>
      </c>
      <c r="E254" s="198"/>
      <c r="F254" s="93"/>
      <c r="G254" s="200"/>
      <c r="H254" s="134">
        <f t="shared" ref="H254" si="702">COUNT($P254:$XX254)</f>
        <v>0</v>
      </c>
      <c r="I254" s="132" t="e">
        <f t="shared" ref="I254" si="703">_xlfn.STDEV.P($P253:$XX254)/AVERAGE($P253:$XX254)</f>
        <v>#DIV/0!</v>
      </c>
      <c r="J254" s="7">
        <f t="shared" ref="J254" si="704">IF(AND(H254&gt;2,
OR(L246="MÉDIA SANEADA",L246="MEDIANA SANEADA",
AND(L246="PREÇO ESTIMADO",NOT(AND(P248="Orçamento",COUNTA(P246:XX246)=COUNTIF(P248:XX248,"Orçamento")))))),
ROW(),0)</f>
        <v>0</v>
      </c>
      <c r="K254" s="66"/>
      <c r="L254" s="29" t="s">
        <v>361</v>
      </c>
      <c r="M254" s="30" t="e">
        <f t="shared" ref="M254" si="705">MEDIAN($P252:$XX252)</f>
        <v>#NUM!</v>
      </c>
      <c r="N254" s="71"/>
      <c r="O254" s="27" t="str">
        <f t="shared" ref="O254" si="706">"1 RODADA"</f>
        <v>1 RODADA</v>
      </c>
      <c r="P254" s="107" t="str">
        <f t="shared" ref="P254:AI254" si="707">IF(P252="","",IF((_xlfn.STDEV.P($P251:$XX252)/AVERAGE($P251:$XX252))&lt;=25%,P252,IF(OR(P252&gt;(AVERAGE($P251:$XX252)+_xlfn.STDEV.P($P251:$XX252)),P252&lt;(AVERAGE($P251:$XX252)-_xlfn.STDEV.P($P251:$XX252))),"DESCARTADO",P252)))</f>
        <v/>
      </c>
      <c r="Q254" s="107" t="str">
        <f t="shared" si="707"/>
        <v/>
      </c>
      <c r="R254" s="107" t="str">
        <f t="shared" si="707"/>
        <v/>
      </c>
      <c r="S254" s="107" t="str">
        <f t="shared" si="707"/>
        <v/>
      </c>
      <c r="T254" s="107" t="str">
        <f t="shared" si="707"/>
        <v/>
      </c>
      <c r="U254" s="107" t="str">
        <f t="shared" si="707"/>
        <v/>
      </c>
      <c r="V254" s="107" t="str">
        <f t="shared" si="707"/>
        <v/>
      </c>
      <c r="W254" s="107" t="str">
        <f t="shared" si="707"/>
        <v/>
      </c>
      <c r="X254" s="107" t="str">
        <f t="shared" si="707"/>
        <v/>
      </c>
      <c r="Y254" s="107" t="str">
        <f t="shared" si="707"/>
        <v/>
      </c>
      <c r="Z254" s="107" t="str">
        <f t="shared" si="707"/>
        <v/>
      </c>
      <c r="AA254" s="107" t="str">
        <f t="shared" si="707"/>
        <v/>
      </c>
      <c r="AB254" s="107" t="str">
        <f t="shared" si="707"/>
        <v/>
      </c>
      <c r="AC254" s="107" t="str">
        <f t="shared" si="707"/>
        <v/>
      </c>
      <c r="AD254" s="107" t="str">
        <f t="shared" si="707"/>
        <v/>
      </c>
      <c r="AE254" s="107" t="str">
        <f t="shared" si="707"/>
        <v/>
      </c>
      <c r="AF254" s="107" t="str">
        <f t="shared" si="707"/>
        <v/>
      </c>
      <c r="AG254" s="107" t="str">
        <f t="shared" si="707"/>
        <v/>
      </c>
      <c r="AH254" s="107" t="str">
        <f t="shared" si="707"/>
        <v/>
      </c>
      <c r="AI254" s="107" t="str">
        <f t="shared" si="707"/>
        <v/>
      </c>
    </row>
    <row r="255" spans="1:167" hidden="1" x14ac:dyDescent="0.25">
      <c r="B255" s="128" t="e">
        <f t="shared" si="633"/>
        <v>#VALUE!</v>
      </c>
      <c r="C255" s="128" t="e">
        <f t="shared" ca="1" si="634"/>
        <v>#NAME?</v>
      </c>
      <c r="D255" s="127">
        <f t="shared" ca="1" si="634"/>
        <v>1</v>
      </c>
      <c r="E255" s="198"/>
      <c r="F255" s="93"/>
      <c r="G255" s="200"/>
      <c r="H255"/>
      <c r="I255"/>
      <c r="J255"/>
      <c r="L255" s="29" t="s">
        <v>38</v>
      </c>
      <c r="M255" s="30" t="str">
        <f t="shared" ref="M255" si="708">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09">"2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33"/>
        <v>#VALUE!</v>
      </c>
      <c r="C256" s="128" t="e">
        <f t="shared" ca="1" si="634"/>
        <v>#NAME?</v>
      </c>
      <c r="D256" s="127">
        <f t="shared" ca="1" si="634"/>
        <v>1</v>
      </c>
      <c r="E256" s="198"/>
      <c r="F256" s="93"/>
      <c r="G256" s="200"/>
      <c r="H256" s="134">
        <f t="shared" ref="H256" si="710">COUNT($P256:$XX256)</f>
        <v>0</v>
      </c>
      <c r="I256" s="132" t="e">
        <f t="shared" ref="I256" si="711">_xlfn.STDEV.P($P255:$XX256)/AVERAGE($P255:$XX256)</f>
        <v>#DIV/0!</v>
      </c>
      <c r="J256" s="7">
        <f t="shared" ref="J256" si="712">IF(AND(H256&gt;2,
OR(L246="MÉDIA SANEADA",L246="MEDIANA SANEADA",
AND(L246="PREÇO ESTIMADO",NOT(AND(P248="Orçamento",COUNTA(P246:XX246)=COUNTIF(P248:XX248,"Orçamento")))))),
ROW(),0)</f>
        <v>0</v>
      </c>
      <c r="K256" s="66"/>
      <c r="L256" s="29" t="s">
        <v>362</v>
      </c>
      <c r="M256" s="30" t="e">
        <f t="shared" ref="M256" si="713" xml:space="preserve">
IF(H254&gt;2,MEDIAN(P253:XX254),
IF(H256&gt;2,MEDIAN(P255:XX256),
IF(H258&gt;2,MEDIAN(P257:XX258),
IF(H260&gt;2,MEDIAN(P259:XX260),
IF(H262&gt;2,MEDIAN(P261:XX262),
IF(H264&gt;2,MEDIAN(P263:XX264),
MEDIAN(P251:XX252)))))))</f>
        <v>#NUM!</v>
      </c>
      <c r="N256" s="71"/>
      <c r="O256" s="27" t="str">
        <f t="shared" ref="O256" si="714">"2 RODADA"</f>
        <v>2 RODADA</v>
      </c>
      <c r="P256" s="107" t="str">
        <f t="shared" ref="P256:AI256" si="715">IF(P254="","",IF((_xlfn.STDEV.P($P253:$XX254)/AVERAGE($P253:$XX254))&lt;=25%,P254,IF(OR(P254&gt;(AVERAGE($P253:$XX254)+_xlfn.STDEV.P($P253:$XX254)),P254&lt;(AVERAGE($P253:$XX254)-_xlfn.STDEV.P($P253:$XX254))),"DESCARTADO",P254)))</f>
        <v/>
      </c>
      <c r="Q256" s="107" t="str">
        <f t="shared" si="715"/>
        <v/>
      </c>
      <c r="R256" s="107" t="str">
        <f t="shared" si="715"/>
        <v/>
      </c>
      <c r="S256" s="107" t="str">
        <f t="shared" si="715"/>
        <v/>
      </c>
      <c r="T256" s="107" t="str">
        <f t="shared" si="715"/>
        <v/>
      </c>
      <c r="U256" s="107" t="str">
        <f t="shared" si="715"/>
        <v/>
      </c>
      <c r="V256" s="107" t="str">
        <f t="shared" si="715"/>
        <v/>
      </c>
      <c r="W256" s="107" t="str">
        <f t="shared" si="715"/>
        <v/>
      </c>
      <c r="X256" s="107" t="str">
        <f t="shared" si="715"/>
        <v/>
      </c>
      <c r="Y256" s="107" t="str">
        <f t="shared" si="715"/>
        <v/>
      </c>
      <c r="Z256" s="107" t="str">
        <f t="shared" si="715"/>
        <v/>
      </c>
      <c r="AA256" s="107" t="str">
        <f t="shared" si="715"/>
        <v/>
      </c>
      <c r="AB256" s="107" t="str">
        <f t="shared" si="715"/>
        <v/>
      </c>
      <c r="AC256" s="107" t="str">
        <f t="shared" si="715"/>
        <v/>
      </c>
      <c r="AD256" s="107" t="str">
        <f t="shared" si="715"/>
        <v/>
      </c>
      <c r="AE256" s="107" t="str">
        <f t="shared" si="715"/>
        <v/>
      </c>
      <c r="AF256" s="107" t="str">
        <f t="shared" si="715"/>
        <v/>
      </c>
      <c r="AG256" s="107" t="str">
        <f t="shared" si="715"/>
        <v/>
      </c>
      <c r="AH256" s="107" t="str">
        <f t="shared" si="715"/>
        <v/>
      </c>
      <c r="AI256" s="107" t="str">
        <f t="shared" si="715"/>
        <v/>
      </c>
    </row>
    <row r="257" spans="1:167" hidden="1" x14ac:dyDescent="0.25">
      <c r="B257" s="128" t="e">
        <f t="shared" si="633"/>
        <v>#VALUE!</v>
      </c>
      <c r="C257" s="128" t="e">
        <f t="shared" ca="1" si="634"/>
        <v>#NAME?</v>
      </c>
      <c r="D257" s="127">
        <f t="shared" ca="1" si="634"/>
        <v>1</v>
      </c>
      <c r="E257" s="198"/>
      <c r="F257" s="93"/>
      <c r="G257" s="200"/>
      <c r="H257"/>
      <c r="I257"/>
      <c r="J257"/>
      <c r="K257" s="66"/>
      <c r="L257" s="29" t="s">
        <v>359</v>
      </c>
      <c r="M257" s="30" t="e">
        <f t="shared" ref="M257" si="716">HARMEAN($P251:$XX252)</f>
        <v>#N/A</v>
      </c>
      <c r="N257" s="71"/>
      <c r="O257" s="27" t="str">
        <f t="shared" ref="O257" si="717">"3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33"/>
        <v>#VALUE!</v>
      </c>
      <c r="C258" s="128" t="e">
        <f t="shared" ca="1" si="634"/>
        <v>#NAME?</v>
      </c>
      <c r="D258" s="127">
        <f t="shared" ca="1" si="634"/>
        <v>1</v>
      </c>
      <c r="E258" s="198"/>
      <c r="F258" s="93"/>
      <c r="G258" s="200"/>
      <c r="H258" s="134">
        <f t="shared" ref="H258" si="718">COUNT($P258:$XX258)</f>
        <v>0</v>
      </c>
      <c r="I258" s="132" t="e">
        <f t="shared" ref="I258" si="719">_xlfn.STDEV.P($P257:$XX258)/AVERAGE($P257:$XX258)</f>
        <v>#DIV/0!</v>
      </c>
      <c r="J258" s="7">
        <f t="shared" ref="J258" si="720">IF(AND(H258&gt;2,
OR(L246="MÉDIA SANEADA",L246="MEDIANA SANEADA",
AND(L246="PREÇO ESTIMADO",NOT(AND(P248="Orçamento",COUNTA(P246:XX246)=COUNTIF(P248:XX248,"Orçamento")))))),
ROW(),0)</f>
        <v>0</v>
      </c>
      <c r="K258" s="66"/>
      <c r="L258" s="29" t="s">
        <v>41</v>
      </c>
      <c r="M258" s="30" t="str">
        <f t="shared" ref="M258" si="721">IFERROR(_xlfn.QUARTILE.EXC($P252:$XX252,1),"")</f>
        <v/>
      </c>
      <c r="N258" s="71"/>
      <c r="O258" s="27" t="str">
        <f t="shared" ref="O258" si="722">"3 RODADA"</f>
        <v>3 RODADA</v>
      </c>
      <c r="P258" s="107" t="str">
        <f t="shared" ref="P258:AI258" si="723">IF(P256="","",IF((_xlfn.STDEV.P($P255:$XX256)/AVERAGE($P255:$XX256))&lt;=25%,P256,IF(OR(P256&gt;(AVERAGE($P255:$XX256)+_xlfn.STDEV.P($P255:$XX256)),P256&lt;(AVERAGE($P255:$XX256)-_xlfn.STDEV.P($P255:$XX256))),"DESCARTADO",P256)))</f>
        <v/>
      </c>
      <c r="Q258" s="107" t="str">
        <f t="shared" si="723"/>
        <v/>
      </c>
      <c r="R258" s="107" t="str">
        <f t="shared" si="723"/>
        <v/>
      </c>
      <c r="S258" s="107" t="str">
        <f t="shared" si="723"/>
        <v/>
      </c>
      <c r="T258" s="107" t="str">
        <f t="shared" si="723"/>
        <v/>
      </c>
      <c r="U258" s="107" t="str">
        <f t="shared" si="723"/>
        <v/>
      </c>
      <c r="V258" s="107" t="str">
        <f t="shared" si="723"/>
        <v/>
      </c>
      <c r="W258" s="107" t="str">
        <f t="shared" si="723"/>
        <v/>
      </c>
      <c r="X258" s="107" t="str">
        <f t="shared" si="723"/>
        <v/>
      </c>
      <c r="Y258" s="107" t="str">
        <f t="shared" si="723"/>
        <v/>
      </c>
      <c r="Z258" s="107" t="str">
        <f t="shared" si="723"/>
        <v/>
      </c>
      <c r="AA258" s="107" t="str">
        <f t="shared" si="723"/>
        <v/>
      </c>
      <c r="AB258" s="107" t="str">
        <f t="shared" si="723"/>
        <v/>
      </c>
      <c r="AC258" s="107" t="str">
        <f t="shared" si="723"/>
        <v/>
      </c>
      <c r="AD258" s="107" t="str">
        <f t="shared" si="723"/>
        <v/>
      </c>
      <c r="AE258" s="107" t="str">
        <f t="shared" si="723"/>
        <v/>
      </c>
      <c r="AF258" s="107" t="str">
        <f t="shared" si="723"/>
        <v/>
      </c>
      <c r="AG258" s="107" t="str">
        <f t="shared" si="723"/>
        <v/>
      </c>
      <c r="AH258" s="107" t="str">
        <f t="shared" si="723"/>
        <v/>
      </c>
      <c r="AI258" s="107" t="str">
        <f t="shared" si="723"/>
        <v/>
      </c>
    </row>
    <row r="259" spans="1:167" hidden="1" x14ac:dyDescent="0.25">
      <c r="B259" s="128" t="e">
        <f t="shared" si="633"/>
        <v>#VALUE!</v>
      </c>
      <c r="C259" s="128" t="e">
        <f t="shared" ca="1" si="634"/>
        <v>#NAME?</v>
      </c>
      <c r="D259" s="127">
        <f t="shared" ca="1" si="634"/>
        <v>1</v>
      </c>
      <c r="E259" s="198"/>
      <c r="F259" s="93"/>
      <c r="G259" s="200"/>
      <c r="H259"/>
      <c r="I259"/>
      <c r="J259"/>
      <c r="K259" s="66"/>
      <c r="L259" s="29" t="s">
        <v>39</v>
      </c>
      <c r="M259" s="30" t="str">
        <f t="shared" ref="M259" si="724">IFERROR(_xlfn.QUARTILE.EXC($P252:$XX252,3),"")</f>
        <v/>
      </c>
      <c r="N259" s="71"/>
      <c r="O259" s="27" t="str">
        <f t="shared" ref="O259" si="725">"4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33"/>
        <v>#VALUE!</v>
      </c>
      <c r="C260" s="128" t="e">
        <f t="shared" ca="1" si="634"/>
        <v>#NAME?</v>
      </c>
      <c r="D260" s="127">
        <f t="shared" ca="1" si="634"/>
        <v>1</v>
      </c>
      <c r="E260" s="198"/>
      <c r="F260" s="93"/>
      <c r="G260" s="200"/>
      <c r="H260" s="134">
        <f t="shared" ref="H260" si="726">COUNT($P260:$XX260)</f>
        <v>0</v>
      </c>
      <c r="I260" s="132" t="e">
        <f t="shared" ref="I260" si="727">_xlfn.STDEV.P($P259:$XX260)/AVERAGE($P259:$XX260)</f>
        <v>#DIV/0!</v>
      </c>
      <c r="J260" s="7">
        <f t="shared" ref="J260" si="728">IF(AND(H260&gt;2,
OR(L246="MÉDIA SANEADA",L246="MEDIANA SANEADA",
AND(L246="PREÇO ESTIMADO",NOT(AND(P248="Orçamento",COUNTA(P246:XX246)=COUNTIF(P248:XX248,"Orçamento")))))),
ROW(),0)</f>
        <v>0</v>
      </c>
      <c r="K260" s="66"/>
      <c r="L260" s="29" t="s">
        <v>42</v>
      </c>
      <c r="M260" s="30">
        <f t="shared" ref="M260" si="729">MIN($P252:$XX252)</f>
        <v>0</v>
      </c>
      <c r="N260" s="71"/>
      <c r="O260" s="27" t="str">
        <f t="shared" ref="O260" si="730">"4 RODADA"</f>
        <v>4 RODADA</v>
      </c>
      <c r="P260" s="107" t="str">
        <f t="shared" ref="P260:AI260" si="731">IF(P258="","",IF((_xlfn.STDEV.P($P257:$XX258)/AVERAGE($P257:$XX258))&lt;=25%,P258,IF(OR(P258&gt;(AVERAGE($P257:$XX258)+_xlfn.STDEV.P($P257:$XX258)),P258&lt;(AVERAGE($P257:$XX258)-_xlfn.STDEV.P($P257:$XX258))),"DESCARTADO",P258)))</f>
        <v/>
      </c>
      <c r="Q260" s="107" t="str">
        <f t="shared" si="731"/>
        <v/>
      </c>
      <c r="R260" s="107" t="str">
        <f t="shared" si="731"/>
        <v/>
      </c>
      <c r="S260" s="107" t="str">
        <f t="shared" si="731"/>
        <v/>
      </c>
      <c r="T260" s="107" t="str">
        <f t="shared" si="731"/>
        <v/>
      </c>
      <c r="U260" s="107" t="str">
        <f t="shared" si="731"/>
        <v/>
      </c>
      <c r="V260" s="107" t="str">
        <f t="shared" si="731"/>
        <v/>
      </c>
      <c r="W260" s="107" t="str">
        <f t="shared" si="731"/>
        <v/>
      </c>
      <c r="X260" s="107" t="str">
        <f t="shared" si="731"/>
        <v/>
      </c>
      <c r="Y260" s="107" t="str">
        <f t="shared" si="731"/>
        <v/>
      </c>
      <c r="Z260" s="107" t="str">
        <f t="shared" si="731"/>
        <v/>
      </c>
      <c r="AA260" s="107" t="str">
        <f t="shared" si="731"/>
        <v/>
      </c>
      <c r="AB260" s="107" t="str">
        <f t="shared" si="731"/>
        <v/>
      </c>
      <c r="AC260" s="107" t="str">
        <f t="shared" si="731"/>
        <v/>
      </c>
      <c r="AD260" s="107" t="str">
        <f t="shared" si="731"/>
        <v/>
      </c>
      <c r="AE260" s="107" t="str">
        <f t="shared" si="731"/>
        <v/>
      </c>
      <c r="AF260" s="107" t="str">
        <f t="shared" si="731"/>
        <v/>
      </c>
      <c r="AG260" s="107" t="str">
        <f t="shared" si="731"/>
        <v/>
      </c>
      <c r="AH260" s="107" t="str">
        <f t="shared" si="731"/>
        <v/>
      </c>
      <c r="AI260" s="107" t="str">
        <f t="shared" si="731"/>
        <v/>
      </c>
    </row>
    <row r="261" spans="1:167" hidden="1" x14ac:dyDescent="0.25">
      <c r="B261" s="128" t="e">
        <f t="shared" si="633"/>
        <v>#VALUE!</v>
      </c>
      <c r="C261" s="128" t="e">
        <f t="shared" ca="1" si="634"/>
        <v>#NAME?</v>
      </c>
      <c r="D261" s="127">
        <f t="shared" ca="1" si="634"/>
        <v>1</v>
      </c>
      <c r="E261" s="198"/>
      <c r="F261" s="93"/>
      <c r="G261" s="200"/>
      <c r="H261"/>
      <c r="I261"/>
      <c r="J261"/>
      <c r="K261" s="66"/>
      <c r="L261" s="29" t="s">
        <v>40</v>
      </c>
      <c r="M261" s="30">
        <f t="shared" ref="M261" si="732">MAX($P252:$XX252)</f>
        <v>0</v>
      </c>
      <c r="N261" s="71"/>
      <c r="O261" s="27" t="str">
        <f t="shared" ref="O261" si="733">"5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33"/>
        <v>#VALUE!</v>
      </c>
      <c r="C262" s="128" t="e">
        <f t="shared" ca="1" si="634"/>
        <v>#NAME?</v>
      </c>
      <c r="D262" s="127">
        <f t="shared" ca="1" si="634"/>
        <v>1</v>
      </c>
      <c r="E262" s="198"/>
      <c r="F262" s="93"/>
      <c r="G262" s="200"/>
      <c r="H262" s="134">
        <f t="shared" ref="H262" si="734">COUNT($P262:$XX262)</f>
        <v>0</v>
      </c>
      <c r="I262" s="132" t="e">
        <f t="shared" ref="I262" si="735">_xlfn.STDEV.P($P261:$XX262)/AVERAGE($P261:$XX262)</f>
        <v>#DIV/0!</v>
      </c>
      <c r="J262" s="7">
        <f t="shared" ref="J262" si="736">IF(AND(H262&gt;2,
OR(L246="MÉDIA SANEADA",L246="MEDIANA SANEADA",
AND(L246="PREÇO ESTIMADO",NOT(AND(P248="Orçamento",COUNTA(P246:XX246)=COUNTIF(P248:XX248,"Orçamento")))))),
ROW(),0)</f>
        <v>0</v>
      </c>
      <c r="K262" s="66"/>
      <c r="N262" s="71"/>
      <c r="O262" s="27" t="str">
        <f t="shared" ref="O262" si="737">"5 RODADA"</f>
        <v>5 RODADA</v>
      </c>
      <c r="P262" s="107" t="str">
        <f t="shared" ref="P262:AI262" si="738">IF(P260="","",IF((_xlfn.STDEV.P($P259:$XX260)/AVERAGE($P259:$XX260))&lt;=25%,P260,IF(OR(P260&gt;(AVERAGE($P259:$XX260)+_xlfn.STDEV.P($P259:$XX260)),P260&lt;(AVERAGE($P259:$XX260)-_xlfn.STDEV.P($P259:$XX260))),"DESCARTADO",P260)))</f>
        <v/>
      </c>
      <c r="Q262" s="107" t="str">
        <f t="shared" si="738"/>
        <v/>
      </c>
      <c r="R262" s="107" t="str">
        <f t="shared" si="738"/>
        <v/>
      </c>
      <c r="S262" s="107" t="str">
        <f t="shared" si="738"/>
        <v/>
      </c>
      <c r="T262" s="107" t="str">
        <f t="shared" si="738"/>
        <v/>
      </c>
      <c r="U262" s="107" t="str">
        <f t="shared" si="738"/>
        <v/>
      </c>
      <c r="V262" s="107" t="str">
        <f t="shared" si="738"/>
        <v/>
      </c>
      <c r="W262" s="107" t="str">
        <f t="shared" si="738"/>
        <v/>
      </c>
      <c r="X262" s="107" t="str">
        <f t="shared" si="738"/>
        <v/>
      </c>
      <c r="Y262" s="107" t="str">
        <f t="shared" si="738"/>
        <v/>
      </c>
      <c r="Z262" s="107" t="str">
        <f t="shared" si="738"/>
        <v/>
      </c>
      <c r="AA262" s="107" t="str">
        <f t="shared" si="738"/>
        <v/>
      </c>
      <c r="AB262" s="107" t="str">
        <f t="shared" si="738"/>
        <v/>
      </c>
      <c r="AC262" s="107" t="str">
        <f t="shared" si="738"/>
        <v/>
      </c>
      <c r="AD262" s="107" t="str">
        <f t="shared" si="738"/>
        <v/>
      </c>
      <c r="AE262" s="107" t="str">
        <f t="shared" si="738"/>
        <v/>
      </c>
      <c r="AF262" s="107" t="str">
        <f t="shared" si="738"/>
        <v/>
      </c>
      <c r="AG262" s="107" t="str">
        <f t="shared" si="738"/>
        <v/>
      </c>
      <c r="AH262" s="107" t="str">
        <f t="shared" si="738"/>
        <v/>
      </c>
      <c r="AI262" s="107" t="str">
        <f t="shared" si="738"/>
        <v/>
      </c>
    </row>
    <row r="263" spans="1:167" hidden="1" x14ac:dyDescent="0.25">
      <c r="B263" s="128" t="e">
        <f t="shared" si="633"/>
        <v>#VALUE!</v>
      </c>
      <c r="C263" s="128" t="e">
        <f t="shared" ca="1" si="634"/>
        <v>#NAME?</v>
      </c>
      <c r="D263" s="127">
        <f t="shared" ca="1" si="634"/>
        <v>1</v>
      </c>
      <c r="E263" s="198"/>
      <c r="F263" s="93"/>
      <c r="G263" s="200"/>
      <c r="H263"/>
      <c r="I263"/>
      <c r="J263"/>
      <c r="K263" s="66"/>
      <c r="L263" s="22"/>
      <c r="M263" s="22"/>
      <c r="N263" s="71"/>
      <c r="O263" s="27" t="str">
        <f t="shared" ref="O263" si="739">"6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33"/>
        <v>#VALUE!</v>
      </c>
      <c r="C264" s="128" t="e">
        <f t="shared" ca="1" si="634"/>
        <v>#NAME?</v>
      </c>
      <c r="D264" s="127">
        <f t="shared" ca="1" si="634"/>
        <v>1</v>
      </c>
      <c r="E264" s="198"/>
      <c r="F264" s="93"/>
      <c r="G264" s="200"/>
      <c r="H264" s="134">
        <f t="shared" ref="H264" si="740">COUNT($P264:$XX264)</f>
        <v>0</v>
      </c>
      <c r="I264" s="132" t="e">
        <f t="shared" ref="I264" si="741">_xlfn.STDEV.P($P263:$XX264)/AVERAGE($P263:$XX264)</f>
        <v>#DIV/0!</v>
      </c>
      <c r="J264" s="7">
        <f t="shared" ref="J264" si="742">IF(AND(H264&gt;2,
OR(L246="MÉDIA SANEADA",L246="MEDIANA SANEADA",
AND(L246="PREÇO ESTIMADO",NOT(AND(P248="Orçamento",COUNTA(P246:XX246)=COUNTIF(P248:XX248,"Orçamento")))))),
ROW(),0)</f>
        <v>0</v>
      </c>
      <c r="N264" s="71"/>
      <c r="O264" s="27" t="str">
        <f t="shared" ref="O264" si="743">"6 RODADA"</f>
        <v>6 RODADA</v>
      </c>
      <c r="P264" s="107" t="str">
        <f t="shared" ref="P264:AI264" si="744">IFERROR(IF(P262="","",IF((_xlfn.STDEV.P($P261:$XX262)/AVERAGE($P261:$XX262))&lt;=25%,P262,IF(OR(P262&gt;(AVERAGE($P261:$XX262)+_xlfn.STDEV.P($P261:$XX262)),P262&lt;(AVERAGE($P261:$XX262)-_xlfn.STDEV.P($P261:$XX262))),"DESCARTADO",P262))),)</f>
        <v/>
      </c>
      <c r="Q264" s="107" t="str">
        <f t="shared" si="744"/>
        <v/>
      </c>
      <c r="R264" s="107" t="str">
        <f t="shared" si="744"/>
        <v/>
      </c>
      <c r="S264" s="107" t="str">
        <f t="shared" si="744"/>
        <v/>
      </c>
      <c r="T264" s="107" t="str">
        <f t="shared" si="744"/>
        <v/>
      </c>
      <c r="U264" s="107" t="str">
        <f t="shared" si="744"/>
        <v/>
      </c>
      <c r="V264" s="107" t="str">
        <f t="shared" si="744"/>
        <v/>
      </c>
      <c r="W264" s="107" t="str">
        <f t="shared" si="744"/>
        <v/>
      </c>
      <c r="X264" s="107" t="str">
        <f t="shared" si="744"/>
        <v/>
      </c>
      <c r="Y264" s="107" t="str">
        <f t="shared" si="744"/>
        <v/>
      </c>
      <c r="Z264" s="107" t="str">
        <f t="shared" si="744"/>
        <v/>
      </c>
      <c r="AA264" s="107" t="str">
        <f t="shared" si="744"/>
        <v/>
      </c>
      <c r="AB264" s="107" t="str">
        <f t="shared" si="744"/>
        <v/>
      </c>
      <c r="AC264" s="107" t="str">
        <f t="shared" si="744"/>
        <v/>
      </c>
      <c r="AD264" s="107" t="str">
        <f t="shared" si="744"/>
        <v/>
      </c>
      <c r="AE264" s="107" t="str">
        <f t="shared" si="744"/>
        <v/>
      </c>
      <c r="AF264" s="107" t="str">
        <f t="shared" si="744"/>
        <v/>
      </c>
      <c r="AG264" s="107" t="str">
        <f t="shared" si="744"/>
        <v/>
      </c>
      <c r="AH264" s="107" t="str">
        <f t="shared" si="744"/>
        <v/>
      </c>
      <c r="AI264" s="107" t="str">
        <f t="shared" si="744"/>
        <v/>
      </c>
    </row>
    <row r="265" spans="1:167" x14ac:dyDescent="0.25">
      <c r="B265" s="128" t="e">
        <f t="shared" si="633"/>
        <v>#VALUE!</v>
      </c>
      <c r="C265" s="128" t="e">
        <f t="shared" ca="1" si="634"/>
        <v>#NAME?</v>
      </c>
      <c r="D265" s="127">
        <f t="shared" ca="1" si="634"/>
        <v>1</v>
      </c>
      <c r="E265" s="198"/>
      <c r="F265" s="136"/>
      <c r="G265" s="200"/>
      <c r="H265" s="203"/>
      <c r="I265" s="203"/>
      <c r="J265" s="204"/>
      <c r="K265" s="67"/>
      <c r="L265" s="1" t="s">
        <v>43</v>
      </c>
      <c r="M265" s="143" t="str">
        <f t="shared" ref="M265" si="745">IFERROR(ROUND(M246*M248,2),"")</f>
        <v/>
      </c>
      <c r="O265" s="27" t="s">
        <v>363</v>
      </c>
      <c r="P265" s="107" t="str">
        <f t="shared" ref="P265:AI286" si="746">INDEX(P252:P264,MATCH(MAX($J252:$J264),$J252:$J264,0))</f>
        <v/>
      </c>
      <c r="Q265" s="107" t="str">
        <f t="shared" si="746"/>
        <v/>
      </c>
      <c r="R265" s="107" t="str">
        <f t="shared" si="746"/>
        <v/>
      </c>
      <c r="S265" s="107" t="str">
        <f t="shared" si="746"/>
        <v/>
      </c>
      <c r="T265" s="107" t="str">
        <f t="shared" si="746"/>
        <v/>
      </c>
      <c r="U265" s="107" t="str">
        <f t="shared" si="746"/>
        <v/>
      </c>
      <c r="V265" s="107" t="str">
        <f t="shared" si="746"/>
        <v/>
      </c>
      <c r="W265" s="107" t="str">
        <f t="shared" si="746"/>
        <v/>
      </c>
      <c r="X265" s="107" t="str">
        <f t="shared" si="746"/>
        <v/>
      </c>
      <c r="Y265" s="107" t="str">
        <f t="shared" si="746"/>
        <v/>
      </c>
      <c r="Z265" s="107" t="str">
        <f t="shared" si="746"/>
        <v/>
      </c>
      <c r="AA265" s="107" t="str">
        <f t="shared" si="746"/>
        <v/>
      </c>
      <c r="AB265" s="107" t="str">
        <f t="shared" si="746"/>
        <v/>
      </c>
      <c r="AC265" s="107" t="str">
        <f t="shared" si="746"/>
        <v/>
      </c>
      <c r="AD265" s="107" t="str">
        <f t="shared" si="746"/>
        <v/>
      </c>
      <c r="AE265" s="107" t="str">
        <f t="shared" si="746"/>
        <v/>
      </c>
      <c r="AF265" s="107" t="str">
        <f t="shared" si="746"/>
        <v/>
      </c>
      <c r="AG265" s="107" t="str">
        <f t="shared" si="746"/>
        <v/>
      </c>
      <c r="AH265" s="107" t="str">
        <f t="shared" si="746"/>
        <v/>
      </c>
      <c r="AI265" s="107" t="str">
        <f t="shared" si="746"/>
        <v/>
      </c>
    </row>
    <row r="267" spans="1:167" s="117" customFormat="1" ht="15" customHeight="1" x14ac:dyDescent="0.25">
      <c r="A267" s="120"/>
      <c r="B267" s="127" t="e">
        <f t="shared" ref="B267" si="747">LARGE(IFERROR(IF(B265+1&gt;$H$8,"",B265+1),""),1)</f>
        <v>#VALUE!</v>
      </c>
      <c r="C267" s="127" t="e">
        <f ca="1">IF(_xlfn.ISFORMULA(E271),MAX(INDEX('BASE FORMAÇÃO'!A:A,B267+1),1),E271)</f>
        <v>#NAME?</v>
      </c>
      <c r="D267" s="127">
        <f t="shared" ref="D267" ca="1" si="748">IFERROR(IF(C267=C257,D257+1,1),1)</f>
        <v>1</v>
      </c>
      <c r="E267" s="38" t="s">
        <v>9</v>
      </c>
      <c r="F267" s="73"/>
      <c r="G267" s="38" t="s">
        <v>15</v>
      </c>
      <c r="H267" s="135" t="e">
        <f>INDEX('BASE FORMAÇÃO'!B:B,B267+1)</f>
        <v>#VALUE!</v>
      </c>
      <c r="I267" s="181" t="s">
        <v>16</v>
      </c>
      <c r="J267" s="6" t="e">
        <f>INDEX('BASE FORMAÇÃO'!K:K,B267+1)</f>
        <v>#VALUE!</v>
      </c>
      <c r="K267" s="65"/>
      <c r="L267" s="182" t="s">
        <v>10</v>
      </c>
      <c r="M267" s="184" t="str">
        <f>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49">B267</f>
        <v>#VALUE!</v>
      </c>
      <c r="C268" s="128" t="e">
        <f t="shared" ca="1" si="749"/>
        <v>#NAME?</v>
      </c>
      <c r="D268" s="127">
        <f t="shared" ca="1" si="749"/>
        <v>1</v>
      </c>
      <c r="E268" s="186">
        <f t="shared" ref="E268" ca="1" si="750">D267</f>
        <v>1</v>
      </c>
      <c r="F268" s="92"/>
      <c r="G268" s="188" t="s">
        <v>1</v>
      </c>
      <c r="H268" s="191" t="e">
        <f>INDEX('BASE FORMAÇÃO'!C:C,B267+1)</f>
        <v>#VALUE!</v>
      </c>
      <c r="I268" s="191"/>
      <c r="J268" s="192"/>
      <c r="K268" s="66"/>
      <c r="L268" s="183"/>
      <c r="M268" s="185"/>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51">B268</f>
        <v>#VALUE!</v>
      </c>
      <c r="C269" s="128" t="e">
        <f t="shared" ca="1" si="751"/>
        <v>#NAME?</v>
      </c>
      <c r="D269" s="127">
        <f t="shared" ca="1" si="751"/>
        <v>1</v>
      </c>
      <c r="E269" s="187"/>
      <c r="F269" s="93"/>
      <c r="G269" s="189"/>
      <c r="H269" s="193"/>
      <c r="I269" s="193"/>
      <c r="J269" s="194"/>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52">B269</f>
        <v>#VALUE!</v>
      </c>
      <c r="C270" s="128" t="e">
        <f t="shared" ca="1" si="752"/>
        <v>#NAME?</v>
      </c>
      <c r="D270" s="127">
        <f t="shared" ca="1" si="634"/>
        <v>1</v>
      </c>
      <c r="E270" s="38" t="s">
        <v>313</v>
      </c>
      <c r="F270" s="93"/>
      <c r="G270" s="190"/>
      <c r="H270" s="195"/>
      <c r="I270" s="195"/>
      <c r="J270" s="196"/>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53">B269</f>
        <v>#VALUE!</v>
      </c>
      <c r="C271" s="128" t="e">
        <f t="shared" ca="1" si="753"/>
        <v>#NAME?</v>
      </c>
      <c r="D271" s="127">
        <f t="shared" ca="1" si="634"/>
        <v>1</v>
      </c>
      <c r="E271" s="197" t="e">
        <f t="shared" ref="E271" ca="1" si="754">C267</f>
        <v>#NAME?</v>
      </c>
      <c r="F271" s="93"/>
      <c r="G271" s="199" t="s">
        <v>304</v>
      </c>
      <c r="H271" s="201"/>
      <c r="I271" s="202"/>
      <c r="J271" s="202"/>
      <c r="K271" s="67"/>
      <c r="L271" s="28" t="s">
        <v>303</v>
      </c>
      <c r="M271" s="133" t="str">
        <f t="shared" ref="M271" si="755">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56">B271</f>
        <v>#VALUE!</v>
      </c>
      <c r="C272" s="128" t="e">
        <f t="shared" ref="C272" ca="1" si="757">C271</f>
        <v>#NAME?</v>
      </c>
      <c r="D272" s="127">
        <f t="shared" ca="1" si="634"/>
        <v>1</v>
      </c>
      <c r="E272" s="198"/>
      <c r="F272" s="93"/>
      <c r="G272" s="200"/>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58">B272</f>
        <v>#VALUE!</v>
      </c>
      <c r="C273" s="128" t="e">
        <f t="shared" ca="1" si="758"/>
        <v>#NAME?</v>
      </c>
      <c r="D273" s="127">
        <f t="shared" ca="1" si="634"/>
        <v>1</v>
      </c>
      <c r="E273" s="198"/>
      <c r="F273" s="93"/>
      <c r="G273" s="200"/>
      <c r="H273" s="134">
        <f t="shared" ref="H273" si="759">COUNT($P273:$XX273)</f>
        <v>0</v>
      </c>
      <c r="I273" s="132" t="e">
        <f t="shared" ref="I273" si="760">_xlfn.STDEV.P($P272:$XX273)/AVERAGE($P272:$XX273)</f>
        <v>#DIV/0!</v>
      </c>
      <c r="J273" s="7">
        <f>ROW()</f>
        <v>273</v>
      </c>
      <c r="K273" s="67"/>
      <c r="L273" s="29" t="s">
        <v>10</v>
      </c>
      <c r="M273" s="30" t="str">
        <f t="shared" ref="M273" si="761">IFERROR(
IF(COUNTA(P267:AI267)=COUNTIF(P269:XX269,"Orçamento"),MIN(M278,M275),
IF(M276&lt;&gt;"",M276,
IF(M277&lt;&gt;"",M277,
M275
))),"")</f>
        <v/>
      </c>
      <c r="N273" s="71"/>
      <c r="O273" s="27" t="s">
        <v>376</v>
      </c>
      <c r="P273" s="106" t="str">
        <f t="shared" ref="P273:AI273" si="762">IFERROR(IF(P271="",
            "",
            IF(COUNT($P271:$XX271)&lt;=4,
               P271,
               IF(OR(P271&gt;(QUARTILE($P271:$XX271,3)+(QUARTILE($P271:$XX271,3)-QUARTILE($P271:$XX271,1))),
                     P271&lt;(QUARTILE($P271:$XX271,1)-(QUARTILE($P271:$XX271,3)-QUARTILE($P271:$XX271,1)))
                  ),
               "DESCARTADO",P271)
             )
  ),P271)</f>
        <v/>
      </c>
      <c r="Q273" s="106" t="str">
        <f t="shared" si="762"/>
        <v/>
      </c>
      <c r="R273" s="106" t="str">
        <f t="shared" si="762"/>
        <v/>
      </c>
      <c r="S273" s="106" t="str">
        <f t="shared" si="762"/>
        <v/>
      </c>
      <c r="T273" s="106" t="str">
        <f t="shared" si="762"/>
        <v/>
      </c>
      <c r="U273" s="106" t="str">
        <f t="shared" si="762"/>
        <v/>
      </c>
      <c r="V273" s="106" t="str">
        <f t="shared" si="762"/>
        <v/>
      </c>
      <c r="W273" s="106" t="str">
        <f t="shared" si="762"/>
        <v/>
      </c>
      <c r="X273" s="106" t="str">
        <f t="shared" si="762"/>
        <v/>
      </c>
      <c r="Y273" s="106" t="str">
        <f t="shared" si="762"/>
        <v/>
      </c>
      <c r="Z273" s="106" t="str">
        <f t="shared" si="762"/>
        <v/>
      </c>
      <c r="AA273" s="106" t="str">
        <f t="shared" si="762"/>
        <v/>
      </c>
      <c r="AB273" s="106" t="str">
        <f t="shared" si="762"/>
        <v/>
      </c>
      <c r="AC273" s="106" t="str">
        <f t="shared" si="762"/>
        <v/>
      </c>
      <c r="AD273" s="106" t="str">
        <f t="shared" si="762"/>
        <v/>
      </c>
      <c r="AE273" s="106" t="str">
        <f t="shared" si="762"/>
        <v/>
      </c>
      <c r="AF273" s="106" t="str">
        <f t="shared" si="762"/>
        <v/>
      </c>
      <c r="AG273" s="106" t="str">
        <f t="shared" si="762"/>
        <v/>
      </c>
      <c r="AH273" s="106" t="str">
        <f t="shared" si="762"/>
        <v/>
      </c>
      <c r="AI273" s="106" t="str">
        <f t="shared" si="762"/>
        <v/>
      </c>
    </row>
    <row r="274" spans="1:167" hidden="1" x14ac:dyDescent="0.25">
      <c r="B274" s="128" t="e">
        <f t="shared" ref="B274" si="763">B273</f>
        <v>#VALUE!</v>
      </c>
      <c r="C274" s="128" t="e">
        <f t="shared" ref="C274" ca="1" si="764">C273</f>
        <v>#NAME?</v>
      </c>
      <c r="D274" s="127">
        <f t="shared" ca="1" si="634"/>
        <v>1</v>
      </c>
      <c r="E274" s="198"/>
      <c r="F274" s="93"/>
      <c r="G274" s="200"/>
      <c r="H274"/>
      <c r="I274"/>
      <c r="J274"/>
      <c r="K274" s="66"/>
      <c r="L274" s="29" t="s">
        <v>360</v>
      </c>
      <c r="M274" s="30" t="e">
        <f t="shared" ref="M274" si="765">AVERAGE($P273:$XX273)</f>
        <v>#DIV/0!</v>
      </c>
      <c r="N274" s="71"/>
      <c r="O274" s="27" t="str">
        <f t="shared" ref="O274" si="766">"1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33"/>
        <v>#VALUE!</v>
      </c>
      <c r="C275" s="128" t="e">
        <f t="shared" ca="1" si="634"/>
        <v>#NAME?</v>
      </c>
      <c r="D275" s="127">
        <f t="shared" ca="1" si="634"/>
        <v>1</v>
      </c>
      <c r="E275" s="198"/>
      <c r="F275" s="93"/>
      <c r="G275" s="200"/>
      <c r="H275" s="134">
        <f t="shared" ref="H275" si="767">COUNT($P275:$XX275)</f>
        <v>0</v>
      </c>
      <c r="I275" s="132" t="e">
        <f t="shared" ref="I275" si="768">_xlfn.STDEV.P($P274:$XX275)/AVERAGE($P274:$XX275)</f>
        <v>#DIV/0!</v>
      </c>
      <c r="J275" s="7">
        <f t="shared" ref="J275" si="769">IF(AND(H275&gt;2,
OR(L267="MÉDIA SANEADA",L267="MEDIANA SANEADA",
AND(L267="PREÇO ESTIMADO",NOT(AND(P269="Orçamento",COUNTA(P267:XX267)=COUNTIF(P269:XX269,"Orçamento")))))),
ROW(),0)</f>
        <v>0</v>
      </c>
      <c r="K275" s="66"/>
      <c r="L275" s="29" t="s">
        <v>361</v>
      </c>
      <c r="M275" s="30" t="e">
        <f t="shared" ref="M275" si="770">MEDIAN($P273:$XX273)</f>
        <v>#NUM!</v>
      </c>
      <c r="N275" s="71"/>
      <c r="O275" s="27" t="str">
        <f t="shared" ref="O275" si="771">"1 RODADA"</f>
        <v>1 RODADA</v>
      </c>
      <c r="P275" s="107" t="str">
        <f t="shared" ref="P275:AI275" si="772">IF(P273="","",IF((_xlfn.STDEV.P($P272:$XX273)/AVERAGE($P272:$XX273))&lt;=25%,P273,IF(OR(P273&gt;(AVERAGE($P272:$XX273)+_xlfn.STDEV.P($P272:$XX273)),P273&lt;(AVERAGE($P272:$XX273)-_xlfn.STDEV.P($P272:$XX273))),"DESCARTADO",P273)))</f>
        <v/>
      </c>
      <c r="Q275" s="107" t="str">
        <f t="shared" si="772"/>
        <v/>
      </c>
      <c r="R275" s="107" t="str">
        <f t="shared" si="772"/>
        <v/>
      </c>
      <c r="S275" s="107" t="str">
        <f t="shared" si="772"/>
        <v/>
      </c>
      <c r="T275" s="107" t="str">
        <f t="shared" si="772"/>
        <v/>
      </c>
      <c r="U275" s="107" t="str">
        <f t="shared" si="772"/>
        <v/>
      </c>
      <c r="V275" s="107" t="str">
        <f t="shared" si="772"/>
        <v/>
      </c>
      <c r="W275" s="107" t="str">
        <f t="shared" si="772"/>
        <v/>
      </c>
      <c r="X275" s="107" t="str">
        <f t="shared" si="772"/>
        <v/>
      </c>
      <c r="Y275" s="107" t="str">
        <f t="shared" si="772"/>
        <v/>
      </c>
      <c r="Z275" s="107" t="str">
        <f t="shared" si="772"/>
        <v/>
      </c>
      <c r="AA275" s="107" t="str">
        <f t="shared" si="772"/>
        <v/>
      </c>
      <c r="AB275" s="107" t="str">
        <f t="shared" si="772"/>
        <v/>
      </c>
      <c r="AC275" s="107" t="str">
        <f t="shared" si="772"/>
        <v/>
      </c>
      <c r="AD275" s="107" t="str">
        <f t="shared" si="772"/>
        <v/>
      </c>
      <c r="AE275" s="107" t="str">
        <f t="shared" si="772"/>
        <v/>
      </c>
      <c r="AF275" s="107" t="str">
        <f t="shared" si="772"/>
        <v/>
      </c>
      <c r="AG275" s="107" t="str">
        <f t="shared" si="772"/>
        <v/>
      </c>
      <c r="AH275" s="107" t="str">
        <f t="shared" si="772"/>
        <v/>
      </c>
      <c r="AI275" s="107" t="str">
        <f t="shared" si="772"/>
        <v/>
      </c>
    </row>
    <row r="276" spans="1:167" hidden="1" x14ac:dyDescent="0.25">
      <c r="B276" s="128" t="e">
        <f t="shared" si="633"/>
        <v>#VALUE!</v>
      </c>
      <c r="C276" s="128" t="e">
        <f t="shared" ca="1" si="634"/>
        <v>#NAME?</v>
      </c>
      <c r="D276" s="127">
        <f t="shared" ca="1" si="634"/>
        <v>1</v>
      </c>
      <c r="E276" s="198"/>
      <c r="F276" s="93"/>
      <c r="G276" s="200"/>
      <c r="H276"/>
      <c r="I276"/>
      <c r="J276"/>
      <c r="L276" s="29" t="s">
        <v>38</v>
      </c>
      <c r="M276" s="30" t="str">
        <f t="shared" ref="M276" si="773">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74">"2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33"/>
        <v>#VALUE!</v>
      </c>
      <c r="C277" s="128" t="e">
        <f t="shared" ca="1" si="634"/>
        <v>#NAME?</v>
      </c>
      <c r="D277" s="127">
        <f t="shared" ca="1" si="634"/>
        <v>1</v>
      </c>
      <c r="E277" s="198"/>
      <c r="F277" s="93"/>
      <c r="G277" s="200"/>
      <c r="H277" s="134">
        <f t="shared" ref="H277" si="775">COUNT($P277:$XX277)</f>
        <v>0</v>
      </c>
      <c r="I277" s="132" t="e">
        <f t="shared" ref="I277" si="776">_xlfn.STDEV.P($P276:$XX277)/AVERAGE($P276:$XX277)</f>
        <v>#DIV/0!</v>
      </c>
      <c r="J277" s="7">
        <f t="shared" ref="J277" si="777">IF(AND(H277&gt;2,
OR(L267="MÉDIA SANEADA",L267="MEDIANA SANEADA",
AND(L267="PREÇO ESTIMADO",NOT(AND(P269="Orçamento",COUNTA(P267:XX267)=COUNTIF(P269:XX269,"Orçamento")))))),
ROW(),0)</f>
        <v>0</v>
      </c>
      <c r="K277" s="66"/>
      <c r="L277" s="29" t="s">
        <v>362</v>
      </c>
      <c r="M277" s="30" t="e">
        <f t="shared" ref="M277" si="778" xml:space="preserve">
IF(H275&gt;2,MEDIAN(P274:XX275),
IF(H277&gt;2,MEDIAN(P276:XX277),
IF(H279&gt;2,MEDIAN(P278:XX279),
IF(H281&gt;2,MEDIAN(P280:XX281),
IF(H283&gt;2,MEDIAN(P282:XX283),
IF(H285&gt;2,MEDIAN(P284:XX285),
MEDIAN(P272:XX273)))))))</f>
        <v>#NUM!</v>
      </c>
      <c r="N277" s="71"/>
      <c r="O277" s="27" t="str">
        <f t="shared" ref="O277" si="779">"2 RODADA"</f>
        <v>2 RODADA</v>
      </c>
      <c r="P277" s="107" t="str">
        <f t="shared" ref="P277:AI277" si="780">IF(P275="","",IF((_xlfn.STDEV.P($P274:$XX275)/AVERAGE($P274:$XX275))&lt;=25%,P275,IF(OR(P275&gt;(AVERAGE($P274:$XX275)+_xlfn.STDEV.P($P274:$XX275)),P275&lt;(AVERAGE($P274:$XX275)-_xlfn.STDEV.P($P274:$XX275))),"DESCARTADO",P275)))</f>
        <v/>
      </c>
      <c r="Q277" s="107" t="str">
        <f t="shared" si="780"/>
        <v/>
      </c>
      <c r="R277" s="107" t="str">
        <f t="shared" si="780"/>
        <v/>
      </c>
      <c r="S277" s="107" t="str">
        <f t="shared" si="780"/>
        <v/>
      </c>
      <c r="T277" s="107" t="str">
        <f t="shared" si="780"/>
        <v/>
      </c>
      <c r="U277" s="107" t="str">
        <f t="shared" si="780"/>
        <v/>
      </c>
      <c r="V277" s="107" t="str">
        <f t="shared" si="780"/>
        <v/>
      </c>
      <c r="W277" s="107" t="str">
        <f t="shared" si="780"/>
        <v/>
      </c>
      <c r="X277" s="107" t="str">
        <f t="shared" si="780"/>
        <v/>
      </c>
      <c r="Y277" s="107" t="str">
        <f t="shared" si="780"/>
        <v/>
      </c>
      <c r="Z277" s="107" t="str">
        <f t="shared" si="780"/>
        <v/>
      </c>
      <c r="AA277" s="107" t="str">
        <f t="shared" si="780"/>
        <v/>
      </c>
      <c r="AB277" s="107" t="str">
        <f t="shared" si="780"/>
        <v/>
      </c>
      <c r="AC277" s="107" t="str">
        <f t="shared" si="780"/>
        <v/>
      </c>
      <c r="AD277" s="107" t="str">
        <f t="shared" si="780"/>
        <v/>
      </c>
      <c r="AE277" s="107" t="str">
        <f t="shared" si="780"/>
        <v/>
      </c>
      <c r="AF277" s="107" t="str">
        <f t="shared" si="780"/>
        <v/>
      </c>
      <c r="AG277" s="107" t="str">
        <f t="shared" si="780"/>
        <v/>
      </c>
      <c r="AH277" s="107" t="str">
        <f t="shared" si="780"/>
        <v/>
      </c>
      <c r="AI277" s="107" t="str">
        <f t="shared" si="780"/>
        <v/>
      </c>
    </row>
    <row r="278" spans="1:167" hidden="1" x14ac:dyDescent="0.25">
      <c r="B278" s="128" t="e">
        <f t="shared" si="633"/>
        <v>#VALUE!</v>
      </c>
      <c r="C278" s="128" t="e">
        <f t="shared" ca="1" si="634"/>
        <v>#NAME?</v>
      </c>
      <c r="D278" s="127">
        <f t="shared" ca="1" si="634"/>
        <v>1</v>
      </c>
      <c r="E278" s="198"/>
      <c r="F278" s="93"/>
      <c r="G278" s="200"/>
      <c r="H278"/>
      <c r="I278"/>
      <c r="J278"/>
      <c r="K278" s="66"/>
      <c r="L278" s="29" t="s">
        <v>359</v>
      </c>
      <c r="M278" s="30" t="e">
        <f t="shared" ref="M278" si="781">HARMEAN($P272:$XX273)</f>
        <v>#N/A</v>
      </c>
      <c r="N278" s="71"/>
      <c r="O278" s="27" t="str">
        <f t="shared" ref="O278" si="782">"3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33"/>
        <v>#VALUE!</v>
      </c>
      <c r="C279" s="128" t="e">
        <f t="shared" ca="1" si="634"/>
        <v>#NAME?</v>
      </c>
      <c r="D279" s="127">
        <f t="shared" ca="1" si="634"/>
        <v>1</v>
      </c>
      <c r="E279" s="198"/>
      <c r="F279" s="93"/>
      <c r="G279" s="200"/>
      <c r="H279" s="134">
        <f t="shared" ref="H279" si="783">COUNT($P279:$XX279)</f>
        <v>0</v>
      </c>
      <c r="I279" s="132" t="e">
        <f t="shared" ref="I279" si="784">_xlfn.STDEV.P($P278:$XX279)/AVERAGE($P278:$XX279)</f>
        <v>#DIV/0!</v>
      </c>
      <c r="J279" s="7">
        <f t="shared" ref="J279" si="785">IF(AND(H279&gt;2,
OR(L267="MÉDIA SANEADA",L267="MEDIANA SANEADA",
AND(L267="PREÇO ESTIMADO",NOT(AND(P269="Orçamento",COUNTA(P267:XX267)=COUNTIF(P269:XX269,"Orçamento")))))),
ROW(),0)</f>
        <v>0</v>
      </c>
      <c r="K279" s="66"/>
      <c r="L279" s="29" t="s">
        <v>41</v>
      </c>
      <c r="M279" s="30" t="str">
        <f t="shared" ref="M279" si="786">IFERROR(_xlfn.QUARTILE.EXC($P273:$XX273,1),"")</f>
        <v/>
      </c>
      <c r="N279" s="71"/>
      <c r="O279" s="27" t="str">
        <f t="shared" ref="O279" si="787">"3 RODADA"</f>
        <v>3 RODADA</v>
      </c>
      <c r="P279" s="107" t="str">
        <f t="shared" ref="P279:AI279" si="788">IF(P277="","",IF((_xlfn.STDEV.P($P276:$XX277)/AVERAGE($P276:$XX277))&lt;=25%,P277,IF(OR(P277&gt;(AVERAGE($P276:$XX277)+_xlfn.STDEV.P($P276:$XX277)),P277&lt;(AVERAGE($P276:$XX277)-_xlfn.STDEV.P($P276:$XX277))),"DESCARTADO",P277)))</f>
        <v/>
      </c>
      <c r="Q279" s="107" t="str">
        <f t="shared" si="788"/>
        <v/>
      </c>
      <c r="R279" s="107" t="str">
        <f t="shared" si="788"/>
        <v/>
      </c>
      <c r="S279" s="107" t="str">
        <f t="shared" si="788"/>
        <v/>
      </c>
      <c r="T279" s="107" t="str">
        <f t="shared" si="788"/>
        <v/>
      </c>
      <c r="U279" s="107" t="str">
        <f t="shared" si="788"/>
        <v/>
      </c>
      <c r="V279" s="107" t="str">
        <f t="shared" si="788"/>
        <v/>
      </c>
      <c r="W279" s="107" t="str">
        <f t="shared" si="788"/>
        <v/>
      </c>
      <c r="X279" s="107" t="str">
        <f t="shared" si="788"/>
        <v/>
      </c>
      <c r="Y279" s="107" t="str">
        <f t="shared" si="788"/>
        <v/>
      </c>
      <c r="Z279" s="107" t="str">
        <f t="shared" si="788"/>
        <v/>
      </c>
      <c r="AA279" s="107" t="str">
        <f t="shared" si="788"/>
        <v/>
      </c>
      <c r="AB279" s="107" t="str">
        <f t="shared" si="788"/>
        <v/>
      </c>
      <c r="AC279" s="107" t="str">
        <f t="shared" si="788"/>
        <v/>
      </c>
      <c r="AD279" s="107" t="str">
        <f t="shared" si="788"/>
        <v/>
      </c>
      <c r="AE279" s="107" t="str">
        <f t="shared" si="788"/>
        <v/>
      </c>
      <c r="AF279" s="107" t="str">
        <f t="shared" si="788"/>
        <v/>
      </c>
      <c r="AG279" s="107" t="str">
        <f t="shared" si="788"/>
        <v/>
      </c>
      <c r="AH279" s="107" t="str">
        <f t="shared" si="788"/>
        <v/>
      </c>
      <c r="AI279" s="107" t="str">
        <f t="shared" si="788"/>
        <v/>
      </c>
    </row>
    <row r="280" spans="1:167" hidden="1" x14ac:dyDescent="0.25">
      <c r="B280" s="128" t="e">
        <f t="shared" si="633"/>
        <v>#VALUE!</v>
      </c>
      <c r="C280" s="128" t="e">
        <f t="shared" ca="1" si="634"/>
        <v>#NAME?</v>
      </c>
      <c r="D280" s="127">
        <f t="shared" ca="1" si="634"/>
        <v>1</v>
      </c>
      <c r="E280" s="198"/>
      <c r="F280" s="93"/>
      <c r="G280" s="200"/>
      <c r="H280"/>
      <c r="I280"/>
      <c r="J280"/>
      <c r="K280" s="66"/>
      <c r="L280" s="29" t="s">
        <v>39</v>
      </c>
      <c r="M280" s="30" t="str">
        <f t="shared" ref="M280" si="789">IFERROR(_xlfn.QUARTILE.EXC($P273:$XX273,3),"")</f>
        <v/>
      </c>
      <c r="N280" s="71"/>
      <c r="O280" s="27" t="str">
        <f t="shared" ref="O280" si="790">"4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33"/>
        <v>#VALUE!</v>
      </c>
      <c r="C281" s="128" t="e">
        <f t="shared" ca="1" si="634"/>
        <v>#NAME?</v>
      </c>
      <c r="D281" s="127">
        <f t="shared" ca="1" si="634"/>
        <v>1</v>
      </c>
      <c r="E281" s="198"/>
      <c r="F281" s="93"/>
      <c r="G281" s="200"/>
      <c r="H281" s="134">
        <f t="shared" ref="H281" si="791">COUNT($P281:$XX281)</f>
        <v>0</v>
      </c>
      <c r="I281" s="132" t="e">
        <f t="shared" ref="I281" si="792">_xlfn.STDEV.P($P280:$XX281)/AVERAGE($P280:$XX281)</f>
        <v>#DIV/0!</v>
      </c>
      <c r="J281" s="7">
        <f t="shared" ref="J281" si="793">IF(AND(H281&gt;2,
OR(L267="MÉDIA SANEADA",L267="MEDIANA SANEADA",
AND(L267="PREÇO ESTIMADO",NOT(AND(P269="Orçamento",COUNTA(P267:XX267)=COUNTIF(P269:XX269,"Orçamento")))))),
ROW(),0)</f>
        <v>0</v>
      </c>
      <c r="K281" s="66"/>
      <c r="L281" s="29" t="s">
        <v>42</v>
      </c>
      <c r="M281" s="30">
        <f t="shared" ref="M281" si="794">MIN($P273:$XX273)</f>
        <v>0</v>
      </c>
      <c r="N281" s="71"/>
      <c r="O281" s="27" t="str">
        <f t="shared" ref="O281" si="795">"4 RODADA"</f>
        <v>4 RODADA</v>
      </c>
      <c r="P281" s="107" t="str">
        <f t="shared" ref="P281:AI281" si="796">IF(P279="","",IF((_xlfn.STDEV.P($P278:$XX279)/AVERAGE($P278:$XX279))&lt;=25%,P279,IF(OR(P279&gt;(AVERAGE($P278:$XX279)+_xlfn.STDEV.P($P278:$XX279)),P279&lt;(AVERAGE($P278:$XX279)-_xlfn.STDEV.P($P278:$XX279))),"DESCARTADO",P279)))</f>
        <v/>
      </c>
      <c r="Q281" s="107" t="str">
        <f t="shared" si="796"/>
        <v/>
      </c>
      <c r="R281" s="107" t="str">
        <f t="shared" si="796"/>
        <v/>
      </c>
      <c r="S281" s="107" t="str">
        <f t="shared" si="796"/>
        <v/>
      </c>
      <c r="T281" s="107" t="str">
        <f t="shared" si="796"/>
        <v/>
      </c>
      <c r="U281" s="107" t="str">
        <f t="shared" si="796"/>
        <v/>
      </c>
      <c r="V281" s="107" t="str">
        <f t="shared" si="796"/>
        <v/>
      </c>
      <c r="W281" s="107" t="str">
        <f t="shared" si="796"/>
        <v/>
      </c>
      <c r="X281" s="107" t="str">
        <f t="shared" si="796"/>
        <v/>
      </c>
      <c r="Y281" s="107" t="str">
        <f t="shared" si="796"/>
        <v/>
      </c>
      <c r="Z281" s="107" t="str">
        <f t="shared" si="796"/>
        <v/>
      </c>
      <c r="AA281" s="107" t="str">
        <f t="shared" si="796"/>
        <v/>
      </c>
      <c r="AB281" s="107" t="str">
        <f t="shared" si="796"/>
        <v/>
      </c>
      <c r="AC281" s="107" t="str">
        <f t="shared" si="796"/>
        <v/>
      </c>
      <c r="AD281" s="107" t="str">
        <f t="shared" si="796"/>
        <v/>
      </c>
      <c r="AE281" s="107" t="str">
        <f t="shared" si="796"/>
        <v/>
      </c>
      <c r="AF281" s="107" t="str">
        <f t="shared" si="796"/>
        <v/>
      </c>
      <c r="AG281" s="107" t="str">
        <f t="shared" si="796"/>
        <v/>
      </c>
      <c r="AH281" s="107" t="str">
        <f t="shared" si="796"/>
        <v/>
      </c>
      <c r="AI281" s="107" t="str">
        <f t="shared" si="796"/>
        <v/>
      </c>
    </row>
    <row r="282" spans="1:167" hidden="1" x14ac:dyDescent="0.25">
      <c r="B282" s="128" t="e">
        <f t="shared" si="633"/>
        <v>#VALUE!</v>
      </c>
      <c r="C282" s="128" t="e">
        <f t="shared" ca="1" si="634"/>
        <v>#NAME?</v>
      </c>
      <c r="D282" s="127">
        <f t="shared" ca="1" si="634"/>
        <v>1</v>
      </c>
      <c r="E282" s="198"/>
      <c r="F282" s="93"/>
      <c r="G282" s="200"/>
      <c r="H282"/>
      <c r="I282"/>
      <c r="J282"/>
      <c r="K282" s="66"/>
      <c r="L282" s="29" t="s">
        <v>40</v>
      </c>
      <c r="M282" s="30">
        <f t="shared" ref="M282" si="797">MAX($P273:$XX273)</f>
        <v>0</v>
      </c>
      <c r="N282" s="71"/>
      <c r="O282" s="27" t="str">
        <f t="shared" ref="O282" si="798">"5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33"/>
        <v>#VALUE!</v>
      </c>
      <c r="C283" s="128" t="e">
        <f t="shared" ca="1" si="634"/>
        <v>#NAME?</v>
      </c>
      <c r="D283" s="127">
        <f t="shared" ca="1" si="634"/>
        <v>1</v>
      </c>
      <c r="E283" s="198"/>
      <c r="F283" s="93"/>
      <c r="G283" s="200"/>
      <c r="H283" s="134">
        <f t="shared" ref="H283" si="799">COUNT($P283:$XX283)</f>
        <v>0</v>
      </c>
      <c r="I283" s="132" t="e">
        <f t="shared" ref="I283" si="800">_xlfn.STDEV.P($P282:$XX283)/AVERAGE($P282:$XX283)</f>
        <v>#DIV/0!</v>
      </c>
      <c r="J283" s="7">
        <f t="shared" ref="J283" si="801">IF(AND(H283&gt;2,
OR(L267="MÉDIA SANEADA",L267="MEDIANA SANEADA",
AND(L267="PREÇO ESTIMADO",NOT(AND(P269="Orçamento",COUNTA(P267:XX267)=COUNTIF(P269:XX269,"Orçamento")))))),
ROW(),0)</f>
        <v>0</v>
      </c>
      <c r="K283" s="66"/>
      <c r="N283" s="71"/>
      <c r="O283" s="27" t="str">
        <f t="shared" ref="O283" si="802">"5 RODADA"</f>
        <v>5 RODADA</v>
      </c>
      <c r="P283" s="107" t="str">
        <f t="shared" ref="P283:AI283" si="803">IF(P281="","",IF((_xlfn.STDEV.P($P280:$XX281)/AVERAGE($P280:$XX281))&lt;=25%,P281,IF(OR(P281&gt;(AVERAGE($P280:$XX281)+_xlfn.STDEV.P($P280:$XX281)),P281&lt;(AVERAGE($P280:$XX281)-_xlfn.STDEV.P($P280:$XX281))),"DESCARTADO",P281)))</f>
        <v/>
      </c>
      <c r="Q283" s="107" t="str">
        <f t="shared" si="803"/>
        <v/>
      </c>
      <c r="R283" s="107" t="str">
        <f t="shared" si="803"/>
        <v/>
      </c>
      <c r="S283" s="107" t="str">
        <f t="shared" si="803"/>
        <v/>
      </c>
      <c r="T283" s="107" t="str">
        <f t="shared" si="803"/>
        <v/>
      </c>
      <c r="U283" s="107" t="str">
        <f t="shared" si="803"/>
        <v/>
      </c>
      <c r="V283" s="107" t="str">
        <f t="shared" si="803"/>
        <v/>
      </c>
      <c r="W283" s="107" t="str">
        <f t="shared" si="803"/>
        <v/>
      </c>
      <c r="X283" s="107" t="str">
        <f t="shared" si="803"/>
        <v/>
      </c>
      <c r="Y283" s="107" t="str">
        <f t="shared" si="803"/>
        <v/>
      </c>
      <c r="Z283" s="107" t="str">
        <f t="shared" si="803"/>
        <v/>
      </c>
      <c r="AA283" s="107" t="str">
        <f t="shared" si="803"/>
        <v/>
      </c>
      <c r="AB283" s="107" t="str">
        <f t="shared" si="803"/>
        <v/>
      </c>
      <c r="AC283" s="107" t="str">
        <f t="shared" si="803"/>
        <v/>
      </c>
      <c r="AD283" s="107" t="str">
        <f t="shared" si="803"/>
        <v/>
      </c>
      <c r="AE283" s="107" t="str">
        <f t="shared" si="803"/>
        <v/>
      </c>
      <c r="AF283" s="107" t="str">
        <f t="shared" si="803"/>
        <v/>
      </c>
      <c r="AG283" s="107" t="str">
        <f t="shared" si="803"/>
        <v/>
      </c>
      <c r="AH283" s="107" t="str">
        <f t="shared" si="803"/>
        <v/>
      </c>
      <c r="AI283" s="107" t="str">
        <f t="shared" si="803"/>
        <v/>
      </c>
    </row>
    <row r="284" spans="1:167" hidden="1" x14ac:dyDescent="0.25">
      <c r="B284" s="128" t="e">
        <f t="shared" si="633"/>
        <v>#VALUE!</v>
      </c>
      <c r="C284" s="128" t="e">
        <f t="shared" ca="1" si="634"/>
        <v>#NAME?</v>
      </c>
      <c r="D284" s="127">
        <f t="shared" ca="1" si="634"/>
        <v>1</v>
      </c>
      <c r="E284" s="198"/>
      <c r="F284" s="93"/>
      <c r="G284" s="200"/>
      <c r="H284"/>
      <c r="I284"/>
      <c r="J284"/>
      <c r="K284" s="66"/>
      <c r="L284" s="22"/>
      <c r="M284" s="22"/>
      <c r="N284" s="71"/>
      <c r="O284" s="27" t="str">
        <f t="shared" ref="O284" si="804">"6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33"/>
        <v>#VALUE!</v>
      </c>
      <c r="C285" s="128" t="e">
        <f t="shared" ca="1" si="634"/>
        <v>#NAME?</v>
      </c>
      <c r="D285" s="127">
        <f t="shared" ca="1" si="634"/>
        <v>1</v>
      </c>
      <c r="E285" s="198"/>
      <c r="F285" s="93"/>
      <c r="G285" s="200"/>
      <c r="H285" s="134">
        <f t="shared" ref="H285" si="805">COUNT($P285:$XX285)</f>
        <v>0</v>
      </c>
      <c r="I285" s="132" t="e">
        <f t="shared" ref="I285" si="806">_xlfn.STDEV.P($P284:$XX285)/AVERAGE($P284:$XX285)</f>
        <v>#DIV/0!</v>
      </c>
      <c r="J285" s="7">
        <f t="shared" ref="J285" si="807">IF(AND(H285&gt;2,
OR(L267="MÉDIA SANEADA",L267="MEDIANA SANEADA",
AND(L267="PREÇO ESTIMADO",NOT(AND(P269="Orçamento",COUNTA(P267:XX267)=COUNTIF(P269:XX269,"Orçamento")))))),
ROW(),0)</f>
        <v>0</v>
      </c>
      <c r="N285" s="71"/>
      <c r="O285" s="27" t="str">
        <f t="shared" ref="O285" si="808">"6 RODADA"</f>
        <v>6 RODADA</v>
      </c>
      <c r="P285" s="107" t="str">
        <f t="shared" ref="P285:AI285" si="809">IFERROR(IF(P283="","",IF((_xlfn.STDEV.P($P282:$XX283)/AVERAGE($P282:$XX283))&lt;=25%,P283,IF(OR(P283&gt;(AVERAGE($P282:$XX283)+_xlfn.STDEV.P($P282:$XX283)),P283&lt;(AVERAGE($P282:$XX283)-_xlfn.STDEV.P($P282:$XX283))),"DESCARTADO",P283))),)</f>
        <v/>
      </c>
      <c r="Q285" s="107" t="str">
        <f t="shared" si="809"/>
        <v/>
      </c>
      <c r="R285" s="107" t="str">
        <f t="shared" si="809"/>
        <v/>
      </c>
      <c r="S285" s="107" t="str">
        <f t="shared" si="809"/>
        <v/>
      </c>
      <c r="T285" s="107" t="str">
        <f t="shared" si="809"/>
        <v/>
      </c>
      <c r="U285" s="107" t="str">
        <f t="shared" si="809"/>
        <v/>
      </c>
      <c r="V285" s="107" t="str">
        <f t="shared" si="809"/>
        <v/>
      </c>
      <c r="W285" s="107" t="str">
        <f t="shared" si="809"/>
        <v/>
      </c>
      <c r="X285" s="107" t="str">
        <f t="shared" si="809"/>
        <v/>
      </c>
      <c r="Y285" s="107" t="str">
        <f t="shared" si="809"/>
        <v/>
      </c>
      <c r="Z285" s="107" t="str">
        <f t="shared" si="809"/>
        <v/>
      </c>
      <c r="AA285" s="107" t="str">
        <f t="shared" si="809"/>
        <v/>
      </c>
      <c r="AB285" s="107" t="str">
        <f t="shared" si="809"/>
        <v/>
      </c>
      <c r="AC285" s="107" t="str">
        <f t="shared" si="809"/>
        <v/>
      </c>
      <c r="AD285" s="107" t="str">
        <f t="shared" si="809"/>
        <v/>
      </c>
      <c r="AE285" s="107" t="str">
        <f t="shared" si="809"/>
        <v/>
      </c>
      <c r="AF285" s="107" t="str">
        <f t="shared" si="809"/>
        <v/>
      </c>
      <c r="AG285" s="107" t="str">
        <f t="shared" si="809"/>
        <v/>
      </c>
      <c r="AH285" s="107" t="str">
        <f t="shared" si="809"/>
        <v/>
      </c>
      <c r="AI285" s="107" t="str">
        <f t="shared" si="809"/>
        <v/>
      </c>
    </row>
    <row r="286" spans="1:167" x14ac:dyDescent="0.25">
      <c r="B286" s="128" t="e">
        <f t="shared" si="633"/>
        <v>#VALUE!</v>
      </c>
      <c r="C286" s="128" t="e">
        <f t="shared" ca="1" si="634"/>
        <v>#NAME?</v>
      </c>
      <c r="D286" s="127">
        <f t="shared" ca="1" si="634"/>
        <v>1</v>
      </c>
      <c r="E286" s="198"/>
      <c r="F286" s="136"/>
      <c r="G286" s="200"/>
      <c r="H286" s="203"/>
      <c r="I286" s="203"/>
      <c r="J286" s="204"/>
      <c r="K286" s="67"/>
      <c r="L286" s="1" t="s">
        <v>43</v>
      </c>
      <c r="M286" s="143" t="str">
        <f t="shared" ref="M286" si="810">IFERROR(ROUND(M267*M269,2),"")</f>
        <v/>
      </c>
      <c r="O286" s="27" t="s">
        <v>363</v>
      </c>
      <c r="P286" s="107" t="str">
        <f t="shared" ref="P286:R286" si="811">INDEX(P273:P285,MATCH(MAX($J273:$J285),$J273:$J285,0))</f>
        <v/>
      </c>
      <c r="Q286" s="107" t="str">
        <f t="shared" si="811"/>
        <v/>
      </c>
      <c r="R286" s="107" t="str">
        <f t="shared" si="811"/>
        <v/>
      </c>
      <c r="S286" s="107" t="str">
        <f t="shared" si="746"/>
        <v/>
      </c>
      <c r="T286" s="107" t="str">
        <f t="shared" si="746"/>
        <v/>
      </c>
      <c r="U286" s="107" t="str">
        <f t="shared" si="746"/>
        <v/>
      </c>
      <c r="V286" s="107" t="str">
        <f t="shared" si="746"/>
        <v/>
      </c>
      <c r="W286" s="107" t="str">
        <f t="shared" si="746"/>
        <v/>
      </c>
      <c r="X286" s="107" t="str">
        <f t="shared" si="746"/>
        <v/>
      </c>
      <c r="Y286" s="107" t="str">
        <f t="shared" si="746"/>
        <v/>
      </c>
      <c r="Z286" s="107" t="str">
        <f t="shared" si="746"/>
        <v/>
      </c>
      <c r="AA286" s="107" t="str">
        <f t="shared" si="746"/>
        <v/>
      </c>
      <c r="AB286" s="107" t="str">
        <f t="shared" si="746"/>
        <v/>
      </c>
      <c r="AC286" s="107" t="str">
        <f t="shared" si="746"/>
        <v/>
      </c>
      <c r="AD286" s="107" t="str">
        <f t="shared" si="746"/>
        <v/>
      </c>
      <c r="AE286" s="107" t="str">
        <f t="shared" si="746"/>
        <v/>
      </c>
      <c r="AF286" s="107" t="str">
        <f t="shared" si="746"/>
        <v/>
      </c>
      <c r="AG286" s="107" t="str">
        <f t="shared" si="746"/>
        <v/>
      </c>
      <c r="AH286" s="107" t="str">
        <f t="shared" si="746"/>
        <v/>
      </c>
      <c r="AI286" s="107" t="str">
        <f t="shared" si="746"/>
        <v/>
      </c>
    </row>
    <row r="288" spans="1:167" s="117" customFormat="1" ht="15" customHeight="1" x14ac:dyDescent="0.25">
      <c r="A288" s="120"/>
      <c r="B288" s="127" t="e">
        <f t="shared" ref="B288" si="812">LARGE(IFERROR(IF(B286+1&gt;$H$8,"",B286+1),""),1)</f>
        <v>#VALUE!</v>
      </c>
      <c r="C288" s="127" t="e">
        <f ca="1">IF(_xlfn.ISFORMULA(E292),MAX(INDEX('BASE FORMAÇÃO'!A:A,B288+1),1),E292)</f>
        <v>#NAME?</v>
      </c>
      <c r="D288" s="127">
        <f t="shared" ref="D288" ca="1" si="813">IFERROR(IF(C288=C278,D278+1,1),1)</f>
        <v>1</v>
      </c>
      <c r="E288" s="38" t="s">
        <v>9</v>
      </c>
      <c r="F288" s="73"/>
      <c r="G288" s="38" t="s">
        <v>15</v>
      </c>
      <c r="H288" s="135" t="e">
        <f>INDEX('BASE FORMAÇÃO'!B:B,B288+1)</f>
        <v>#VALUE!</v>
      </c>
      <c r="I288" s="181" t="s">
        <v>16</v>
      </c>
      <c r="J288" s="6" t="e">
        <f>INDEX('BASE FORMAÇÃO'!K:K,B288+1)</f>
        <v>#VALUE!</v>
      </c>
      <c r="K288" s="65"/>
      <c r="L288" s="182" t="s">
        <v>10</v>
      </c>
      <c r="M288" s="184" t="str">
        <f>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14">B288</f>
        <v>#VALUE!</v>
      </c>
      <c r="C289" s="128" t="e">
        <f t="shared" ca="1" si="814"/>
        <v>#NAME?</v>
      </c>
      <c r="D289" s="127">
        <f t="shared" ca="1" si="814"/>
        <v>1</v>
      </c>
      <c r="E289" s="186">
        <f t="shared" ref="E289" ca="1" si="815">D288</f>
        <v>1</v>
      </c>
      <c r="F289" s="92"/>
      <c r="G289" s="188" t="s">
        <v>1</v>
      </c>
      <c r="H289" s="191" t="e">
        <f>INDEX('BASE FORMAÇÃO'!C:C,B288+1)</f>
        <v>#VALUE!</v>
      </c>
      <c r="I289" s="191"/>
      <c r="J289" s="192"/>
      <c r="K289" s="66"/>
      <c r="L289" s="183"/>
      <c r="M289" s="185"/>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16">B289</f>
        <v>#VALUE!</v>
      </c>
      <c r="C290" s="128" t="e">
        <f t="shared" ca="1" si="816"/>
        <v>#NAME?</v>
      </c>
      <c r="D290" s="127">
        <f t="shared" ca="1" si="816"/>
        <v>1</v>
      </c>
      <c r="E290" s="187"/>
      <c r="F290" s="93"/>
      <c r="G290" s="189"/>
      <c r="H290" s="193"/>
      <c r="I290" s="193"/>
      <c r="J290" s="194"/>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17">B290</f>
        <v>#VALUE!</v>
      </c>
      <c r="C291" s="128" t="e">
        <f t="shared" ca="1" si="817"/>
        <v>#NAME?</v>
      </c>
      <c r="D291" s="127">
        <f t="shared" ca="1" si="634"/>
        <v>1</v>
      </c>
      <c r="E291" s="38" t="s">
        <v>313</v>
      </c>
      <c r="F291" s="93"/>
      <c r="G291" s="190"/>
      <c r="H291" s="195"/>
      <c r="I291" s="195"/>
      <c r="J291" s="196"/>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18">B290</f>
        <v>#VALUE!</v>
      </c>
      <c r="C292" s="128" t="e">
        <f t="shared" ca="1" si="818"/>
        <v>#NAME?</v>
      </c>
      <c r="D292" s="127">
        <f t="shared" ca="1" si="634"/>
        <v>1</v>
      </c>
      <c r="E292" s="197" t="e">
        <f t="shared" ref="E292" ca="1" si="819">C288</f>
        <v>#NAME?</v>
      </c>
      <c r="F292" s="93"/>
      <c r="G292" s="199" t="s">
        <v>304</v>
      </c>
      <c r="H292" s="201"/>
      <c r="I292" s="202"/>
      <c r="J292" s="202"/>
      <c r="K292" s="67"/>
      <c r="L292" s="28" t="s">
        <v>303</v>
      </c>
      <c r="M292" s="133" t="str">
        <f t="shared" ref="M292" si="820">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21">B292</f>
        <v>#VALUE!</v>
      </c>
      <c r="C293" s="128" t="e">
        <f t="shared" ref="C293" ca="1" si="822">C292</f>
        <v>#NAME?</v>
      </c>
      <c r="D293" s="127">
        <f t="shared" ca="1" si="634"/>
        <v>1</v>
      </c>
      <c r="E293" s="198"/>
      <c r="F293" s="93"/>
      <c r="G293" s="200"/>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23">B293</f>
        <v>#VALUE!</v>
      </c>
      <c r="C294" s="128" t="e">
        <f t="shared" ca="1" si="823"/>
        <v>#NAME?</v>
      </c>
      <c r="D294" s="127">
        <f t="shared" ca="1" si="634"/>
        <v>1</v>
      </c>
      <c r="E294" s="198"/>
      <c r="F294" s="93"/>
      <c r="G294" s="200"/>
      <c r="H294" s="134">
        <f t="shared" ref="H294" si="824">COUNT($P294:$XX294)</f>
        <v>0</v>
      </c>
      <c r="I294" s="132" t="e">
        <f t="shared" ref="I294" si="825">_xlfn.STDEV.P($P293:$XX294)/AVERAGE($P293:$XX294)</f>
        <v>#DIV/0!</v>
      </c>
      <c r="J294" s="7">
        <f>ROW()</f>
        <v>294</v>
      </c>
      <c r="K294" s="67"/>
      <c r="L294" s="29" t="s">
        <v>10</v>
      </c>
      <c r="M294" s="30" t="str">
        <f t="shared" ref="M294" si="826">IFERROR(
IF(COUNTA(P288:AI288)=COUNTIF(P290:XX290,"Orçamento"),MIN(M299,M296),
IF(M297&lt;&gt;"",M297,
IF(M298&lt;&gt;"",M298,
M296
))),"")</f>
        <v/>
      </c>
      <c r="N294" s="71"/>
      <c r="O294" s="27" t="s">
        <v>376</v>
      </c>
      <c r="P294" s="106" t="str">
        <f t="shared" ref="P294:AI294" si="827">IFERROR(IF(P292="",
            "",
            IF(COUNT($P292:$XX292)&lt;=4,
               P292,
               IF(OR(P292&gt;(QUARTILE($P292:$XX292,3)+(QUARTILE($P292:$XX292,3)-QUARTILE($P292:$XX292,1))),
                     P292&lt;(QUARTILE($P292:$XX292,1)-(QUARTILE($P292:$XX292,3)-QUARTILE($P292:$XX292,1)))
                  ),
               "DESCARTADO",P292)
             )
  ),P292)</f>
        <v/>
      </c>
      <c r="Q294" s="106" t="str">
        <f t="shared" si="827"/>
        <v/>
      </c>
      <c r="R294" s="106" t="str">
        <f t="shared" si="827"/>
        <v/>
      </c>
      <c r="S294" s="106" t="str">
        <f t="shared" si="827"/>
        <v/>
      </c>
      <c r="T294" s="106" t="str">
        <f t="shared" si="827"/>
        <v/>
      </c>
      <c r="U294" s="106" t="str">
        <f t="shared" si="827"/>
        <v/>
      </c>
      <c r="V294" s="106" t="str">
        <f t="shared" si="827"/>
        <v/>
      </c>
      <c r="W294" s="106" t="str">
        <f t="shared" si="827"/>
        <v/>
      </c>
      <c r="X294" s="106" t="str">
        <f t="shared" si="827"/>
        <v/>
      </c>
      <c r="Y294" s="106" t="str">
        <f t="shared" si="827"/>
        <v/>
      </c>
      <c r="Z294" s="106" t="str">
        <f t="shared" si="827"/>
        <v/>
      </c>
      <c r="AA294" s="106" t="str">
        <f t="shared" si="827"/>
        <v/>
      </c>
      <c r="AB294" s="106" t="str">
        <f t="shared" si="827"/>
        <v/>
      </c>
      <c r="AC294" s="106" t="str">
        <f t="shared" si="827"/>
        <v/>
      </c>
      <c r="AD294" s="106" t="str">
        <f t="shared" si="827"/>
        <v/>
      </c>
      <c r="AE294" s="106" t="str">
        <f t="shared" si="827"/>
        <v/>
      </c>
      <c r="AF294" s="106" t="str">
        <f t="shared" si="827"/>
        <v/>
      </c>
      <c r="AG294" s="106" t="str">
        <f t="shared" si="827"/>
        <v/>
      </c>
      <c r="AH294" s="106" t="str">
        <f t="shared" si="827"/>
        <v/>
      </c>
      <c r="AI294" s="106" t="str">
        <f t="shared" si="827"/>
        <v/>
      </c>
    </row>
    <row r="295" spans="1:167" hidden="1" x14ac:dyDescent="0.25">
      <c r="B295" s="128" t="e">
        <f t="shared" ref="B295:B349" si="828">B294</f>
        <v>#VALUE!</v>
      </c>
      <c r="C295" s="128" t="e">
        <f t="shared" ref="C295:D358" ca="1" si="829">C294</f>
        <v>#NAME?</v>
      </c>
      <c r="D295" s="127">
        <f t="shared" ca="1" si="634"/>
        <v>1</v>
      </c>
      <c r="E295" s="198"/>
      <c r="F295" s="93"/>
      <c r="G295" s="200"/>
      <c r="H295"/>
      <c r="I295"/>
      <c r="J295"/>
      <c r="K295" s="66"/>
      <c r="L295" s="29" t="s">
        <v>360</v>
      </c>
      <c r="M295" s="30" t="e">
        <f t="shared" ref="M295" si="830">AVERAGE($P294:$XX294)</f>
        <v>#DIV/0!</v>
      </c>
      <c r="N295" s="71"/>
      <c r="O295" s="27" t="str">
        <f t="shared" ref="O295" si="831">"1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28"/>
        <v>#VALUE!</v>
      </c>
      <c r="C296" s="128" t="e">
        <f t="shared" ca="1" si="829"/>
        <v>#NAME?</v>
      </c>
      <c r="D296" s="127">
        <f t="shared" ca="1" si="829"/>
        <v>1</v>
      </c>
      <c r="E296" s="198"/>
      <c r="F296" s="93"/>
      <c r="G296" s="200"/>
      <c r="H296" s="134">
        <f t="shared" ref="H296" si="832">COUNT($P296:$XX296)</f>
        <v>0</v>
      </c>
      <c r="I296" s="132" t="e">
        <f t="shared" ref="I296" si="833">_xlfn.STDEV.P($P295:$XX296)/AVERAGE($P295:$XX296)</f>
        <v>#DIV/0!</v>
      </c>
      <c r="J296" s="7">
        <f t="shared" ref="J296" si="834">IF(AND(H296&gt;2,
OR(L288="MÉDIA SANEADA",L288="MEDIANA SANEADA",
AND(L288="PREÇO ESTIMADO",NOT(AND(P290="Orçamento",COUNTA(P288:XX288)=COUNTIF(P290:XX290,"Orçamento")))))),
ROW(),0)</f>
        <v>0</v>
      </c>
      <c r="K296" s="66"/>
      <c r="L296" s="29" t="s">
        <v>361</v>
      </c>
      <c r="M296" s="30" t="e">
        <f t="shared" ref="M296" si="835">MEDIAN($P294:$XX294)</f>
        <v>#NUM!</v>
      </c>
      <c r="N296" s="71"/>
      <c r="O296" s="27" t="str">
        <f t="shared" ref="O296" si="836">"1 RODADA"</f>
        <v>1 RODADA</v>
      </c>
      <c r="P296" s="107" t="str">
        <f t="shared" ref="P296:AI296" si="837">IF(P294="","",IF((_xlfn.STDEV.P($P293:$XX294)/AVERAGE($P293:$XX294))&lt;=25%,P294,IF(OR(P294&gt;(AVERAGE($P293:$XX294)+_xlfn.STDEV.P($P293:$XX294)),P294&lt;(AVERAGE($P293:$XX294)-_xlfn.STDEV.P($P293:$XX294))),"DESCARTADO",P294)))</f>
        <v/>
      </c>
      <c r="Q296" s="107" t="str">
        <f t="shared" si="837"/>
        <v/>
      </c>
      <c r="R296" s="107" t="str">
        <f t="shared" si="837"/>
        <v/>
      </c>
      <c r="S296" s="107" t="str">
        <f t="shared" si="837"/>
        <v/>
      </c>
      <c r="T296" s="107" t="str">
        <f t="shared" si="837"/>
        <v/>
      </c>
      <c r="U296" s="107" t="str">
        <f t="shared" si="837"/>
        <v/>
      </c>
      <c r="V296" s="107" t="str">
        <f t="shared" si="837"/>
        <v/>
      </c>
      <c r="W296" s="107" t="str">
        <f t="shared" si="837"/>
        <v/>
      </c>
      <c r="X296" s="107" t="str">
        <f t="shared" si="837"/>
        <v/>
      </c>
      <c r="Y296" s="107" t="str">
        <f t="shared" si="837"/>
        <v/>
      </c>
      <c r="Z296" s="107" t="str">
        <f t="shared" si="837"/>
        <v/>
      </c>
      <c r="AA296" s="107" t="str">
        <f t="shared" si="837"/>
        <v/>
      </c>
      <c r="AB296" s="107" t="str">
        <f t="shared" si="837"/>
        <v/>
      </c>
      <c r="AC296" s="107" t="str">
        <f t="shared" si="837"/>
        <v/>
      </c>
      <c r="AD296" s="107" t="str">
        <f t="shared" si="837"/>
        <v/>
      </c>
      <c r="AE296" s="107" t="str">
        <f t="shared" si="837"/>
        <v/>
      </c>
      <c r="AF296" s="107" t="str">
        <f t="shared" si="837"/>
        <v/>
      </c>
      <c r="AG296" s="107" t="str">
        <f t="shared" si="837"/>
        <v/>
      </c>
      <c r="AH296" s="107" t="str">
        <f t="shared" si="837"/>
        <v/>
      </c>
      <c r="AI296" s="107" t="str">
        <f t="shared" si="837"/>
        <v/>
      </c>
    </row>
    <row r="297" spans="1:167" hidden="1" x14ac:dyDescent="0.25">
      <c r="B297" s="128" t="e">
        <f t="shared" si="828"/>
        <v>#VALUE!</v>
      </c>
      <c r="C297" s="128" t="e">
        <f t="shared" ca="1" si="829"/>
        <v>#NAME?</v>
      </c>
      <c r="D297" s="127">
        <f t="shared" ca="1" si="829"/>
        <v>1</v>
      </c>
      <c r="E297" s="198"/>
      <c r="F297" s="93"/>
      <c r="G297" s="200"/>
      <c r="H297"/>
      <c r="I297"/>
      <c r="J297"/>
      <c r="L297" s="29" t="s">
        <v>38</v>
      </c>
      <c r="M297" s="30" t="str">
        <f t="shared" ref="M297" si="838">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39">"2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28"/>
        <v>#VALUE!</v>
      </c>
      <c r="C298" s="128" t="e">
        <f t="shared" ca="1" si="829"/>
        <v>#NAME?</v>
      </c>
      <c r="D298" s="127">
        <f t="shared" ca="1" si="829"/>
        <v>1</v>
      </c>
      <c r="E298" s="198"/>
      <c r="F298" s="93"/>
      <c r="G298" s="200"/>
      <c r="H298" s="134">
        <f t="shared" ref="H298" si="840">COUNT($P298:$XX298)</f>
        <v>0</v>
      </c>
      <c r="I298" s="132" t="e">
        <f t="shared" ref="I298" si="841">_xlfn.STDEV.P($P297:$XX298)/AVERAGE($P297:$XX298)</f>
        <v>#DIV/0!</v>
      </c>
      <c r="J298" s="7">
        <f t="shared" ref="J298" si="842">IF(AND(H298&gt;2,
OR(L288="MÉDIA SANEADA",L288="MEDIANA SANEADA",
AND(L288="PREÇO ESTIMADO",NOT(AND(P290="Orçamento",COUNTA(P288:XX288)=COUNTIF(P290:XX290,"Orçamento")))))),
ROW(),0)</f>
        <v>0</v>
      </c>
      <c r="K298" s="66"/>
      <c r="L298" s="29" t="s">
        <v>362</v>
      </c>
      <c r="M298" s="30" t="e">
        <f t="shared" ref="M298" si="843" xml:space="preserve">
IF(H296&gt;2,MEDIAN(P295:XX296),
IF(H298&gt;2,MEDIAN(P297:XX298),
IF(H300&gt;2,MEDIAN(P299:XX300),
IF(H302&gt;2,MEDIAN(P301:XX302),
IF(H304&gt;2,MEDIAN(P303:XX304),
IF(H306&gt;2,MEDIAN(P305:XX306),
MEDIAN(P293:XX294)))))))</f>
        <v>#NUM!</v>
      </c>
      <c r="N298" s="71"/>
      <c r="O298" s="27" t="str">
        <f t="shared" ref="O298" si="844">"2 RODADA"</f>
        <v>2 RODADA</v>
      </c>
      <c r="P298" s="107" t="str">
        <f t="shared" ref="P298:AI298" si="845">IF(P296="","",IF((_xlfn.STDEV.P($P295:$XX296)/AVERAGE($P295:$XX296))&lt;=25%,P296,IF(OR(P296&gt;(AVERAGE($P295:$XX296)+_xlfn.STDEV.P($P295:$XX296)),P296&lt;(AVERAGE($P295:$XX296)-_xlfn.STDEV.P($P295:$XX296))),"DESCARTADO",P296)))</f>
        <v/>
      </c>
      <c r="Q298" s="107" t="str">
        <f t="shared" si="845"/>
        <v/>
      </c>
      <c r="R298" s="107" t="str">
        <f t="shared" si="845"/>
        <v/>
      </c>
      <c r="S298" s="107" t="str">
        <f t="shared" si="845"/>
        <v/>
      </c>
      <c r="T298" s="107" t="str">
        <f t="shared" si="845"/>
        <v/>
      </c>
      <c r="U298" s="107" t="str">
        <f t="shared" si="845"/>
        <v/>
      </c>
      <c r="V298" s="107" t="str">
        <f t="shared" si="845"/>
        <v/>
      </c>
      <c r="W298" s="107" t="str">
        <f t="shared" si="845"/>
        <v/>
      </c>
      <c r="X298" s="107" t="str">
        <f t="shared" si="845"/>
        <v/>
      </c>
      <c r="Y298" s="107" t="str">
        <f t="shared" si="845"/>
        <v/>
      </c>
      <c r="Z298" s="107" t="str">
        <f t="shared" si="845"/>
        <v/>
      </c>
      <c r="AA298" s="107" t="str">
        <f t="shared" si="845"/>
        <v/>
      </c>
      <c r="AB298" s="107" t="str">
        <f t="shared" si="845"/>
        <v/>
      </c>
      <c r="AC298" s="107" t="str">
        <f t="shared" si="845"/>
        <v/>
      </c>
      <c r="AD298" s="107" t="str">
        <f t="shared" si="845"/>
        <v/>
      </c>
      <c r="AE298" s="107" t="str">
        <f t="shared" si="845"/>
        <v/>
      </c>
      <c r="AF298" s="107" t="str">
        <f t="shared" si="845"/>
        <v/>
      </c>
      <c r="AG298" s="107" t="str">
        <f t="shared" si="845"/>
        <v/>
      </c>
      <c r="AH298" s="107" t="str">
        <f t="shared" si="845"/>
        <v/>
      </c>
      <c r="AI298" s="107" t="str">
        <f t="shared" si="845"/>
        <v/>
      </c>
    </row>
    <row r="299" spans="1:167" hidden="1" x14ac:dyDescent="0.25">
      <c r="B299" s="128" t="e">
        <f t="shared" si="828"/>
        <v>#VALUE!</v>
      </c>
      <c r="C299" s="128" t="e">
        <f t="shared" ca="1" si="829"/>
        <v>#NAME?</v>
      </c>
      <c r="D299" s="127">
        <f t="shared" ca="1" si="829"/>
        <v>1</v>
      </c>
      <c r="E299" s="198"/>
      <c r="F299" s="93"/>
      <c r="G299" s="200"/>
      <c r="H299"/>
      <c r="I299"/>
      <c r="J299"/>
      <c r="K299" s="66"/>
      <c r="L299" s="29" t="s">
        <v>359</v>
      </c>
      <c r="M299" s="30" t="e">
        <f t="shared" ref="M299" si="846">HARMEAN($P293:$XX294)</f>
        <v>#N/A</v>
      </c>
      <c r="N299" s="71"/>
      <c r="O299" s="27" t="str">
        <f t="shared" ref="O299" si="847">"3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28"/>
        <v>#VALUE!</v>
      </c>
      <c r="C300" s="128" t="e">
        <f t="shared" ca="1" si="829"/>
        <v>#NAME?</v>
      </c>
      <c r="D300" s="127">
        <f t="shared" ca="1" si="829"/>
        <v>1</v>
      </c>
      <c r="E300" s="198"/>
      <c r="F300" s="93"/>
      <c r="G300" s="200"/>
      <c r="H300" s="134">
        <f t="shared" ref="H300" si="848">COUNT($P300:$XX300)</f>
        <v>0</v>
      </c>
      <c r="I300" s="132" t="e">
        <f t="shared" ref="I300" si="849">_xlfn.STDEV.P($P299:$XX300)/AVERAGE($P299:$XX300)</f>
        <v>#DIV/0!</v>
      </c>
      <c r="J300" s="7">
        <f t="shared" ref="J300" si="850">IF(AND(H300&gt;2,
OR(L288="MÉDIA SANEADA",L288="MEDIANA SANEADA",
AND(L288="PREÇO ESTIMADO",NOT(AND(P290="Orçamento",COUNTA(P288:XX288)=COUNTIF(P290:XX290,"Orçamento")))))),
ROW(),0)</f>
        <v>0</v>
      </c>
      <c r="K300" s="66"/>
      <c r="L300" s="29" t="s">
        <v>41</v>
      </c>
      <c r="M300" s="30" t="str">
        <f t="shared" ref="M300" si="851">IFERROR(_xlfn.QUARTILE.EXC($P294:$XX294,1),"")</f>
        <v/>
      </c>
      <c r="N300" s="71"/>
      <c r="O300" s="27" t="str">
        <f t="shared" ref="O300" si="852">"3 RODADA"</f>
        <v>3 RODADA</v>
      </c>
      <c r="P300" s="107" t="str">
        <f t="shared" ref="P300:AI300" si="853">IF(P298="","",IF((_xlfn.STDEV.P($P297:$XX298)/AVERAGE($P297:$XX298))&lt;=25%,P298,IF(OR(P298&gt;(AVERAGE($P297:$XX298)+_xlfn.STDEV.P($P297:$XX298)),P298&lt;(AVERAGE($P297:$XX298)-_xlfn.STDEV.P($P297:$XX298))),"DESCARTADO",P298)))</f>
        <v/>
      </c>
      <c r="Q300" s="107" t="str">
        <f t="shared" si="853"/>
        <v/>
      </c>
      <c r="R300" s="107" t="str">
        <f t="shared" si="853"/>
        <v/>
      </c>
      <c r="S300" s="107" t="str">
        <f t="shared" si="853"/>
        <v/>
      </c>
      <c r="T300" s="107" t="str">
        <f t="shared" si="853"/>
        <v/>
      </c>
      <c r="U300" s="107" t="str">
        <f t="shared" si="853"/>
        <v/>
      </c>
      <c r="V300" s="107" t="str">
        <f t="shared" si="853"/>
        <v/>
      </c>
      <c r="W300" s="107" t="str">
        <f t="shared" si="853"/>
        <v/>
      </c>
      <c r="X300" s="107" t="str">
        <f t="shared" si="853"/>
        <v/>
      </c>
      <c r="Y300" s="107" t="str">
        <f t="shared" si="853"/>
        <v/>
      </c>
      <c r="Z300" s="107" t="str">
        <f t="shared" si="853"/>
        <v/>
      </c>
      <c r="AA300" s="107" t="str">
        <f t="shared" si="853"/>
        <v/>
      </c>
      <c r="AB300" s="107" t="str">
        <f t="shared" si="853"/>
        <v/>
      </c>
      <c r="AC300" s="107" t="str">
        <f t="shared" si="853"/>
        <v/>
      </c>
      <c r="AD300" s="107" t="str">
        <f t="shared" si="853"/>
        <v/>
      </c>
      <c r="AE300" s="107" t="str">
        <f t="shared" si="853"/>
        <v/>
      </c>
      <c r="AF300" s="107" t="str">
        <f t="shared" si="853"/>
        <v/>
      </c>
      <c r="AG300" s="107" t="str">
        <f t="shared" si="853"/>
        <v/>
      </c>
      <c r="AH300" s="107" t="str">
        <f t="shared" si="853"/>
        <v/>
      </c>
      <c r="AI300" s="107" t="str">
        <f t="shared" si="853"/>
        <v/>
      </c>
    </row>
    <row r="301" spans="1:167" hidden="1" x14ac:dyDescent="0.25">
      <c r="B301" s="128" t="e">
        <f t="shared" si="828"/>
        <v>#VALUE!</v>
      </c>
      <c r="C301" s="128" t="e">
        <f t="shared" ca="1" si="829"/>
        <v>#NAME?</v>
      </c>
      <c r="D301" s="127">
        <f t="shared" ca="1" si="829"/>
        <v>1</v>
      </c>
      <c r="E301" s="198"/>
      <c r="F301" s="93"/>
      <c r="G301" s="200"/>
      <c r="H301"/>
      <c r="I301"/>
      <c r="J301"/>
      <c r="K301" s="66"/>
      <c r="L301" s="29" t="s">
        <v>39</v>
      </c>
      <c r="M301" s="30" t="str">
        <f t="shared" ref="M301" si="854">IFERROR(_xlfn.QUARTILE.EXC($P294:$XX294,3),"")</f>
        <v/>
      </c>
      <c r="N301" s="71"/>
      <c r="O301" s="27" t="str">
        <f t="shared" ref="O301" si="855">"4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28"/>
        <v>#VALUE!</v>
      </c>
      <c r="C302" s="128" t="e">
        <f t="shared" ca="1" si="829"/>
        <v>#NAME?</v>
      </c>
      <c r="D302" s="127">
        <f t="shared" ca="1" si="829"/>
        <v>1</v>
      </c>
      <c r="E302" s="198"/>
      <c r="F302" s="93"/>
      <c r="G302" s="200"/>
      <c r="H302" s="134">
        <f t="shared" ref="H302" si="856">COUNT($P302:$XX302)</f>
        <v>0</v>
      </c>
      <c r="I302" s="132" t="e">
        <f t="shared" ref="I302" si="857">_xlfn.STDEV.P($P301:$XX302)/AVERAGE($P301:$XX302)</f>
        <v>#DIV/0!</v>
      </c>
      <c r="J302" s="7">
        <f t="shared" ref="J302" si="858">IF(AND(H302&gt;2,
OR(L288="MÉDIA SANEADA",L288="MEDIANA SANEADA",
AND(L288="PREÇO ESTIMADO",NOT(AND(P290="Orçamento",COUNTA(P288:XX288)=COUNTIF(P290:XX290,"Orçamento")))))),
ROW(),0)</f>
        <v>0</v>
      </c>
      <c r="K302" s="66"/>
      <c r="L302" s="29" t="s">
        <v>42</v>
      </c>
      <c r="M302" s="30">
        <f t="shared" ref="M302" si="859">MIN($P294:$XX294)</f>
        <v>0</v>
      </c>
      <c r="N302" s="71"/>
      <c r="O302" s="27" t="str">
        <f t="shared" ref="O302" si="860">"4 RODADA"</f>
        <v>4 RODADA</v>
      </c>
      <c r="P302" s="107" t="str">
        <f t="shared" ref="P302:AI302" si="861">IF(P300="","",IF((_xlfn.STDEV.P($P299:$XX300)/AVERAGE($P299:$XX300))&lt;=25%,P300,IF(OR(P300&gt;(AVERAGE($P299:$XX300)+_xlfn.STDEV.P($P299:$XX300)),P300&lt;(AVERAGE($P299:$XX300)-_xlfn.STDEV.P($P299:$XX300))),"DESCARTADO",P300)))</f>
        <v/>
      </c>
      <c r="Q302" s="107" t="str">
        <f t="shared" si="861"/>
        <v/>
      </c>
      <c r="R302" s="107" t="str">
        <f t="shared" si="861"/>
        <v/>
      </c>
      <c r="S302" s="107" t="str">
        <f t="shared" si="861"/>
        <v/>
      </c>
      <c r="T302" s="107" t="str">
        <f t="shared" si="861"/>
        <v/>
      </c>
      <c r="U302" s="107" t="str">
        <f t="shared" si="861"/>
        <v/>
      </c>
      <c r="V302" s="107" t="str">
        <f t="shared" si="861"/>
        <v/>
      </c>
      <c r="W302" s="107" t="str">
        <f t="shared" si="861"/>
        <v/>
      </c>
      <c r="X302" s="107" t="str">
        <f t="shared" si="861"/>
        <v/>
      </c>
      <c r="Y302" s="107" t="str">
        <f t="shared" si="861"/>
        <v/>
      </c>
      <c r="Z302" s="107" t="str">
        <f t="shared" si="861"/>
        <v/>
      </c>
      <c r="AA302" s="107" t="str">
        <f t="shared" si="861"/>
        <v/>
      </c>
      <c r="AB302" s="107" t="str">
        <f t="shared" si="861"/>
        <v/>
      </c>
      <c r="AC302" s="107" t="str">
        <f t="shared" si="861"/>
        <v/>
      </c>
      <c r="AD302" s="107" t="str">
        <f t="shared" si="861"/>
        <v/>
      </c>
      <c r="AE302" s="107" t="str">
        <f t="shared" si="861"/>
        <v/>
      </c>
      <c r="AF302" s="107" t="str">
        <f t="shared" si="861"/>
        <v/>
      </c>
      <c r="AG302" s="107" t="str">
        <f t="shared" si="861"/>
        <v/>
      </c>
      <c r="AH302" s="107" t="str">
        <f t="shared" si="861"/>
        <v/>
      </c>
      <c r="AI302" s="107" t="str">
        <f t="shared" si="861"/>
        <v/>
      </c>
    </row>
    <row r="303" spans="1:167" hidden="1" x14ac:dyDescent="0.25">
      <c r="B303" s="128" t="e">
        <f t="shared" si="828"/>
        <v>#VALUE!</v>
      </c>
      <c r="C303" s="128" t="e">
        <f t="shared" ca="1" si="829"/>
        <v>#NAME?</v>
      </c>
      <c r="D303" s="127">
        <f t="shared" ca="1" si="829"/>
        <v>1</v>
      </c>
      <c r="E303" s="198"/>
      <c r="F303" s="93"/>
      <c r="G303" s="200"/>
      <c r="H303"/>
      <c r="I303"/>
      <c r="J303"/>
      <c r="K303" s="66"/>
      <c r="L303" s="29" t="s">
        <v>40</v>
      </c>
      <c r="M303" s="30">
        <f t="shared" ref="M303" si="862">MAX($P294:$XX294)</f>
        <v>0</v>
      </c>
      <c r="N303" s="71"/>
      <c r="O303" s="27" t="str">
        <f t="shared" ref="O303" si="863">"5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28"/>
        <v>#VALUE!</v>
      </c>
      <c r="C304" s="128" t="e">
        <f t="shared" ca="1" si="829"/>
        <v>#NAME?</v>
      </c>
      <c r="D304" s="127">
        <f t="shared" ca="1" si="829"/>
        <v>1</v>
      </c>
      <c r="E304" s="198"/>
      <c r="F304" s="93"/>
      <c r="G304" s="200"/>
      <c r="H304" s="134">
        <f t="shared" ref="H304" si="864">COUNT($P304:$XX304)</f>
        <v>0</v>
      </c>
      <c r="I304" s="132" t="e">
        <f t="shared" ref="I304" si="865">_xlfn.STDEV.P($P303:$XX304)/AVERAGE($P303:$XX304)</f>
        <v>#DIV/0!</v>
      </c>
      <c r="J304" s="7">
        <f t="shared" ref="J304" si="866">IF(AND(H304&gt;2,
OR(L288="MÉDIA SANEADA",L288="MEDIANA SANEADA",
AND(L288="PREÇO ESTIMADO",NOT(AND(P290="Orçamento",COUNTA(P288:XX288)=COUNTIF(P290:XX290,"Orçamento")))))),
ROW(),0)</f>
        <v>0</v>
      </c>
      <c r="K304" s="66"/>
      <c r="N304" s="71"/>
      <c r="O304" s="27" t="str">
        <f t="shared" ref="O304" si="867">"5 RODADA"</f>
        <v>5 RODADA</v>
      </c>
      <c r="P304" s="107" t="str">
        <f t="shared" ref="P304:AI304" si="868">IF(P302="","",IF((_xlfn.STDEV.P($P301:$XX302)/AVERAGE($P301:$XX302))&lt;=25%,P302,IF(OR(P302&gt;(AVERAGE($P301:$XX302)+_xlfn.STDEV.P($P301:$XX302)),P302&lt;(AVERAGE($P301:$XX302)-_xlfn.STDEV.P($P301:$XX302))),"DESCARTADO",P302)))</f>
        <v/>
      </c>
      <c r="Q304" s="107" t="str">
        <f t="shared" si="868"/>
        <v/>
      </c>
      <c r="R304" s="107" t="str">
        <f t="shared" si="868"/>
        <v/>
      </c>
      <c r="S304" s="107" t="str">
        <f t="shared" si="868"/>
        <v/>
      </c>
      <c r="T304" s="107" t="str">
        <f t="shared" si="868"/>
        <v/>
      </c>
      <c r="U304" s="107" t="str">
        <f t="shared" si="868"/>
        <v/>
      </c>
      <c r="V304" s="107" t="str">
        <f t="shared" si="868"/>
        <v/>
      </c>
      <c r="W304" s="107" t="str">
        <f t="shared" si="868"/>
        <v/>
      </c>
      <c r="X304" s="107" t="str">
        <f t="shared" si="868"/>
        <v/>
      </c>
      <c r="Y304" s="107" t="str">
        <f t="shared" si="868"/>
        <v/>
      </c>
      <c r="Z304" s="107" t="str">
        <f t="shared" si="868"/>
        <v/>
      </c>
      <c r="AA304" s="107" t="str">
        <f t="shared" si="868"/>
        <v/>
      </c>
      <c r="AB304" s="107" t="str">
        <f t="shared" si="868"/>
        <v/>
      </c>
      <c r="AC304" s="107" t="str">
        <f t="shared" si="868"/>
        <v/>
      </c>
      <c r="AD304" s="107" t="str">
        <f t="shared" si="868"/>
        <v/>
      </c>
      <c r="AE304" s="107" t="str">
        <f t="shared" si="868"/>
        <v/>
      </c>
      <c r="AF304" s="107" t="str">
        <f t="shared" si="868"/>
        <v/>
      </c>
      <c r="AG304" s="107" t="str">
        <f t="shared" si="868"/>
        <v/>
      </c>
      <c r="AH304" s="107" t="str">
        <f t="shared" si="868"/>
        <v/>
      </c>
      <c r="AI304" s="107" t="str">
        <f t="shared" si="868"/>
        <v/>
      </c>
    </row>
    <row r="305" spans="1:167" hidden="1" x14ac:dyDescent="0.25">
      <c r="B305" s="128" t="e">
        <f t="shared" si="828"/>
        <v>#VALUE!</v>
      </c>
      <c r="C305" s="128" t="e">
        <f t="shared" ca="1" si="829"/>
        <v>#NAME?</v>
      </c>
      <c r="D305" s="127">
        <f t="shared" ca="1" si="829"/>
        <v>1</v>
      </c>
      <c r="E305" s="198"/>
      <c r="F305" s="93"/>
      <c r="G305" s="200"/>
      <c r="H305"/>
      <c r="I305"/>
      <c r="J305"/>
      <c r="K305" s="66"/>
      <c r="L305" s="22"/>
      <c r="M305" s="22"/>
      <c r="N305" s="71"/>
      <c r="O305" s="27" t="str">
        <f t="shared" ref="O305" si="869">"6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28"/>
        <v>#VALUE!</v>
      </c>
      <c r="C306" s="128" t="e">
        <f t="shared" ca="1" si="829"/>
        <v>#NAME?</v>
      </c>
      <c r="D306" s="127">
        <f t="shared" ca="1" si="829"/>
        <v>1</v>
      </c>
      <c r="E306" s="198"/>
      <c r="F306" s="93"/>
      <c r="G306" s="200"/>
      <c r="H306" s="134">
        <f t="shared" ref="H306" si="870">COUNT($P306:$XX306)</f>
        <v>0</v>
      </c>
      <c r="I306" s="132" t="e">
        <f t="shared" ref="I306" si="871">_xlfn.STDEV.P($P305:$XX306)/AVERAGE($P305:$XX306)</f>
        <v>#DIV/0!</v>
      </c>
      <c r="J306" s="7">
        <f t="shared" ref="J306" si="872">IF(AND(H306&gt;2,
OR(L288="MÉDIA SANEADA",L288="MEDIANA SANEADA",
AND(L288="PREÇO ESTIMADO",NOT(AND(P290="Orçamento",COUNTA(P288:XX288)=COUNTIF(P290:XX290,"Orçamento")))))),
ROW(),0)</f>
        <v>0</v>
      </c>
      <c r="N306" s="71"/>
      <c r="O306" s="27" t="str">
        <f t="shared" ref="O306" si="873">"6 RODADA"</f>
        <v>6 RODADA</v>
      </c>
      <c r="P306" s="107" t="str">
        <f t="shared" ref="P306:AI306" si="874">IFERROR(IF(P304="","",IF((_xlfn.STDEV.P($P303:$XX304)/AVERAGE($P303:$XX304))&lt;=25%,P304,IF(OR(P304&gt;(AVERAGE($P303:$XX304)+_xlfn.STDEV.P($P303:$XX304)),P304&lt;(AVERAGE($P303:$XX304)-_xlfn.STDEV.P($P303:$XX304))),"DESCARTADO",P304))),)</f>
        <v/>
      </c>
      <c r="Q306" s="107" t="str">
        <f t="shared" si="874"/>
        <v/>
      </c>
      <c r="R306" s="107" t="str">
        <f t="shared" si="874"/>
        <v/>
      </c>
      <c r="S306" s="107" t="str">
        <f t="shared" si="874"/>
        <v/>
      </c>
      <c r="T306" s="107" t="str">
        <f t="shared" si="874"/>
        <v/>
      </c>
      <c r="U306" s="107" t="str">
        <f t="shared" si="874"/>
        <v/>
      </c>
      <c r="V306" s="107" t="str">
        <f t="shared" si="874"/>
        <v/>
      </c>
      <c r="W306" s="107" t="str">
        <f t="shared" si="874"/>
        <v/>
      </c>
      <c r="X306" s="107" t="str">
        <f t="shared" si="874"/>
        <v/>
      </c>
      <c r="Y306" s="107" t="str">
        <f t="shared" si="874"/>
        <v/>
      </c>
      <c r="Z306" s="107" t="str">
        <f t="shared" si="874"/>
        <v/>
      </c>
      <c r="AA306" s="107" t="str">
        <f t="shared" si="874"/>
        <v/>
      </c>
      <c r="AB306" s="107" t="str">
        <f t="shared" si="874"/>
        <v/>
      </c>
      <c r="AC306" s="107" t="str">
        <f t="shared" si="874"/>
        <v/>
      </c>
      <c r="AD306" s="107" t="str">
        <f t="shared" si="874"/>
        <v/>
      </c>
      <c r="AE306" s="107" t="str">
        <f t="shared" si="874"/>
        <v/>
      </c>
      <c r="AF306" s="107" t="str">
        <f t="shared" si="874"/>
        <v/>
      </c>
      <c r="AG306" s="107" t="str">
        <f t="shared" si="874"/>
        <v/>
      </c>
      <c r="AH306" s="107" t="str">
        <f t="shared" si="874"/>
        <v/>
      </c>
      <c r="AI306" s="107" t="str">
        <f t="shared" si="874"/>
        <v/>
      </c>
    </row>
    <row r="307" spans="1:167" x14ac:dyDescent="0.25">
      <c r="B307" s="128" t="e">
        <f t="shared" si="828"/>
        <v>#VALUE!</v>
      </c>
      <c r="C307" s="128" t="e">
        <f t="shared" ca="1" si="829"/>
        <v>#NAME?</v>
      </c>
      <c r="D307" s="127">
        <f t="shared" ca="1" si="829"/>
        <v>1</v>
      </c>
      <c r="E307" s="198"/>
      <c r="F307" s="136"/>
      <c r="G307" s="200"/>
      <c r="H307" s="203"/>
      <c r="I307" s="203"/>
      <c r="J307" s="204"/>
      <c r="K307" s="67"/>
      <c r="L307" s="1" t="s">
        <v>43</v>
      </c>
      <c r="M307" s="143" t="str">
        <f t="shared" ref="M307" si="875">IFERROR(ROUND(M288*M290,2),"")</f>
        <v/>
      </c>
      <c r="O307" s="27" t="s">
        <v>363</v>
      </c>
      <c r="P307" s="107" t="str">
        <f t="shared" ref="P307:AI328" si="876">INDEX(P294:P306,MATCH(MAX($J294:$J306),$J294:$J306,0))</f>
        <v/>
      </c>
      <c r="Q307" s="107" t="str">
        <f t="shared" si="876"/>
        <v/>
      </c>
      <c r="R307" s="107" t="str">
        <f t="shared" si="876"/>
        <v/>
      </c>
      <c r="S307" s="107" t="str">
        <f t="shared" si="876"/>
        <v/>
      </c>
      <c r="T307" s="107" t="str">
        <f t="shared" si="876"/>
        <v/>
      </c>
      <c r="U307" s="107" t="str">
        <f t="shared" si="876"/>
        <v/>
      </c>
      <c r="V307" s="107" t="str">
        <f t="shared" si="876"/>
        <v/>
      </c>
      <c r="W307" s="107" t="str">
        <f t="shared" si="876"/>
        <v/>
      </c>
      <c r="X307" s="107" t="str">
        <f t="shared" si="876"/>
        <v/>
      </c>
      <c r="Y307" s="107" t="str">
        <f t="shared" si="876"/>
        <v/>
      </c>
      <c r="Z307" s="107" t="str">
        <f t="shared" si="876"/>
        <v/>
      </c>
      <c r="AA307" s="107" t="str">
        <f t="shared" si="876"/>
        <v/>
      </c>
      <c r="AB307" s="107" t="str">
        <f t="shared" si="876"/>
        <v/>
      </c>
      <c r="AC307" s="107" t="str">
        <f t="shared" si="876"/>
        <v/>
      </c>
      <c r="AD307" s="107" t="str">
        <f t="shared" si="876"/>
        <v/>
      </c>
      <c r="AE307" s="107" t="str">
        <f t="shared" si="876"/>
        <v/>
      </c>
      <c r="AF307" s="107" t="str">
        <f t="shared" si="876"/>
        <v/>
      </c>
      <c r="AG307" s="107" t="str">
        <f t="shared" si="876"/>
        <v/>
      </c>
      <c r="AH307" s="107" t="str">
        <f t="shared" si="876"/>
        <v/>
      </c>
      <c r="AI307" s="107" t="str">
        <f t="shared" si="876"/>
        <v/>
      </c>
    </row>
    <row r="309" spans="1:167" s="117" customFormat="1" ht="15" customHeight="1" x14ac:dyDescent="0.25">
      <c r="A309" s="120"/>
      <c r="B309" s="127" t="e">
        <f t="shared" ref="B309" si="877">LARGE(IFERROR(IF(B307+1&gt;$H$8,"",B307+1),""),1)</f>
        <v>#VALUE!</v>
      </c>
      <c r="C309" s="127" t="e">
        <f ca="1">IF(_xlfn.ISFORMULA(E313),MAX(INDEX('BASE FORMAÇÃO'!A:A,B309+1),1),E313)</f>
        <v>#NAME?</v>
      </c>
      <c r="D309" s="127">
        <f t="shared" ref="D309" ca="1" si="878">IFERROR(IF(C309=C299,D299+1,1),1)</f>
        <v>1</v>
      </c>
      <c r="E309" s="38" t="s">
        <v>9</v>
      </c>
      <c r="F309" s="73"/>
      <c r="G309" s="38" t="s">
        <v>15</v>
      </c>
      <c r="H309" s="135" t="e">
        <f>INDEX('BASE FORMAÇÃO'!B:B,B309+1)</f>
        <v>#VALUE!</v>
      </c>
      <c r="I309" s="181" t="s">
        <v>16</v>
      </c>
      <c r="J309" s="6" t="e">
        <f>INDEX('BASE FORMAÇÃO'!K:K,B309+1)</f>
        <v>#VALUE!</v>
      </c>
      <c r="K309" s="65"/>
      <c r="L309" s="182" t="s">
        <v>10</v>
      </c>
      <c r="M309" s="184" t="str">
        <f>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79">B309</f>
        <v>#VALUE!</v>
      </c>
      <c r="C310" s="128" t="e">
        <f t="shared" ca="1" si="879"/>
        <v>#NAME?</v>
      </c>
      <c r="D310" s="127">
        <f t="shared" ca="1" si="879"/>
        <v>1</v>
      </c>
      <c r="E310" s="186">
        <f t="shared" ref="E310" ca="1" si="880">D309</f>
        <v>1</v>
      </c>
      <c r="F310" s="92"/>
      <c r="G310" s="188" t="s">
        <v>1</v>
      </c>
      <c r="H310" s="191" t="e">
        <f>INDEX('BASE FORMAÇÃO'!C:C,B309+1)</f>
        <v>#VALUE!</v>
      </c>
      <c r="I310" s="191"/>
      <c r="J310" s="192"/>
      <c r="K310" s="66"/>
      <c r="L310" s="183"/>
      <c r="M310" s="185"/>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81">B310</f>
        <v>#VALUE!</v>
      </c>
      <c r="C311" s="128" t="e">
        <f t="shared" ca="1" si="881"/>
        <v>#NAME?</v>
      </c>
      <c r="D311" s="127">
        <f t="shared" ca="1" si="881"/>
        <v>1</v>
      </c>
      <c r="E311" s="187"/>
      <c r="F311" s="93"/>
      <c r="G311" s="189"/>
      <c r="H311" s="193"/>
      <c r="I311" s="193"/>
      <c r="J311" s="194"/>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82">B311</f>
        <v>#VALUE!</v>
      </c>
      <c r="C312" s="128" t="e">
        <f t="shared" ca="1" si="882"/>
        <v>#NAME?</v>
      </c>
      <c r="D312" s="127">
        <f t="shared" ca="1" si="829"/>
        <v>1</v>
      </c>
      <c r="E312" s="38" t="s">
        <v>313</v>
      </c>
      <c r="F312" s="93"/>
      <c r="G312" s="190"/>
      <c r="H312" s="195"/>
      <c r="I312" s="195"/>
      <c r="J312" s="196"/>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83">B311</f>
        <v>#VALUE!</v>
      </c>
      <c r="C313" s="128" t="e">
        <f t="shared" ca="1" si="883"/>
        <v>#NAME?</v>
      </c>
      <c r="D313" s="127">
        <f t="shared" ca="1" si="829"/>
        <v>1</v>
      </c>
      <c r="E313" s="197" t="e">
        <f t="shared" ref="E313" ca="1" si="884">C309</f>
        <v>#NAME?</v>
      </c>
      <c r="F313" s="93"/>
      <c r="G313" s="199" t="s">
        <v>304</v>
      </c>
      <c r="H313" s="201"/>
      <c r="I313" s="202"/>
      <c r="J313" s="202"/>
      <c r="K313" s="67"/>
      <c r="L313" s="28" t="s">
        <v>303</v>
      </c>
      <c r="M313" s="133" t="str">
        <f t="shared" ref="M313" si="885">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886">B313</f>
        <v>#VALUE!</v>
      </c>
      <c r="C314" s="128" t="e">
        <f t="shared" ref="C314" ca="1" si="887">C313</f>
        <v>#NAME?</v>
      </c>
      <c r="D314" s="127">
        <f t="shared" ca="1" si="829"/>
        <v>1</v>
      </c>
      <c r="E314" s="198"/>
      <c r="F314" s="93"/>
      <c r="G314" s="200"/>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888">B314</f>
        <v>#VALUE!</v>
      </c>
      <c r="C315" s="128" t="e">
        <f t="shared" ca="1" si="888"/>
        <v>#NAME?</v>
      </c>
      <c r="D315" s="127">
        <f t="shared" ca="1" si="829"/>
        <v>1</v>
      </c>
      <c r="E315" s="198"/>
      <c r="F315" s="93"/>
      <c r="G315" s="200"/>
      <c r="H315" s="134">
        <f t="shared" ref="H315" si="889">COUNT($P315:$XX315)</f>
        <v>0</v>
      </c>
      <c r="I315" s="132" t="e">
        <f t="shared" ref="I315" si="890">_xlfn.STDEV.P($P314:$XX315)/AVERAGE($P314:$XX315)</f>
        <v>#DIV/0!</v>
      </c>
      <c r="J315" s="7">
        <f>ROW()</f>
        <v>315</v>
      </c>
      <c r="K315" s="67"/>
      <c r="L315" s="29" t="s">
        <v>10</v>
      </c>
      <c r="M315" s="30" t="str">
        <f t="shared" ref="M315" si="891">IFERROR(
IF(COUNTA(P309:AI309)=COUNTIF(P311:XX311,"Orçamento"),MIN(M320,M317),
IF(M318&lt;&gt;"",M318,
IF(M319&lt;&gt;"",M319,
M317
))),"")</f>
        <v/>
      </c>
      <c r="N315" s="71"/>
      <c r="O315" s="27" t="s">
        <v>376</v>
      </c>
      <c r="P315" s="106" t="str">
        <f t="shared" ref="P315:AI315" si="892">IFERROR(IF(P313="",
            "",
            IF(COUNT($P313:$XX313)&lt;=4,
               P313,
               IF(OR(P313&gt;(QUARTILE($P313:$XX313,3)+(QUARTILE($P313:$XX313,3)-QUARTILE($P313:$XX313,1))),
                     P313&lt;(QUARTILE($P313:$XX313,1)-(QUARTILE($P313:$XX313,3)-QUARTILE($P313:$XX313,1)))
                  ),
               "DESCARTADO",P313)
             )
  ),P313)</f>
        <v/>
      </c>
      <c r="Q315" s="106" t="str">
        <f t="shared" si="892"/>
        <v/>
      </c>
      <c r="R315" s="106" t="str">
        <f t="shared" si="892"/>
        <v/>
      </c>
      <c r="S315" s="106" t="str">
        <f t="shared" si="892"/>
        <v/>
      </c>
      <c r="T315" s="106" t="str">
        <f t="shared" si="892"/>
        <v/>
      </c>
      <c r="U315" s="106" t="str">
        <f t="shared" si="892"/>
        <v/>
      </c>
      <c r="V315" s="106" t="str">
        <f t="shared" si="892"/>
        <v/>
      </c>
      <c r="W315" s="106" t="str">
        <f t="shared" si="892"/>
        <v/>
      </c>
      <c r="X315" s="106" t="str">
        <f t="shared" si="892"/>
        <v/>
      </c>
      <c r="Y315" s="106" t="str">
        <f t="shared" si="892"/>
        <v/>
      </c>
      <c r="Z315" s="106" t="str">
        <f t="shared" si="892"/>
        <v/>
      </c>
      <c r="AA315" s="106" t="str">
        <f t="shared" si="892"/>
        <v/>
      </c>
      <c r="AB315" s="106" t="str">
        <f t="shared" si="892"/>
        <v/>
      </c>
      <c r="AC315" s="106" t="str">
        <f t="shared" si="892"/>
        <v/>
      </c>
      <c r="AD315" s="106" t="str">
        <f t="shared" si="892"/>
        <v/>
      </c>
      <c r="AE315" s="106" t="str">
        <f t="shared" si="892"/>
        <v/>
      </c>
      <c r="AF315" s="106" t="str">
        <f t="shared" si="892"/>
        <v/>
      </c>
      <c r="AG315" s="106" t="str">
        <f t="shared" si="892"/>
        <v/>
      </c>
      <c r="AH315" s="106" t="str">
        <f t="shared" si="892"/>
        <v/>
      </c>
      <c r="AI315" s="106" t="str">
        <f t="shared" si="892"/>
        <v/>
      </c>
    </row>
    <row r="316" spans="1:167" hidden="1" x14ac:dyDescent="0.25">
      <c r="B316" s="128" t="e">
        <f t="shared" ref="B316" si="893">B315</f>
        <v>#VALUE!</v>
      </c>
      <c r="C316" s="128" t="e">
        <f t="shared" ref="C316" ca="1" si="894">C315</f>
        <v>#NAME?</v>
      </c>
      <c r="D316" s="127">
        <f t="shared" ca="1" si="829"/>
        <v>1</v>
      </c>
      <c r="E316" s="198"/>
      <c r="F316" s="93"/>
      <c r="G316" s="200"/>
      <c r="H316"/>
      <c r="I316"/>
      <c r="J316"/>
      <c r="K316" s="66"/>
      <c r="L316" s="29" t="s">
        <v>360</v>
      </c>
      <c r="M316" s="30" t="e">
        <f t="shared" ref="M316" si="895">AVERAGE($P315:$XX315)</f>
        <v>#DIV/0!</v>
      </c>
      <c r="N316" s="71"/>
      <c r="O316" s="27" t="str">
        <f t="shared" ref="O316" si="896">"1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28"/>
        <v>#VALUE!</v>
      </c>
      <c r="C317" s="128" t="e">
        <f t="shared" ca="1" si="829"/>
        <v>#NAME?</v>
      </c>
      <c r="D317" s="127">
        <f t="shared" ca="1" si="829"/>
        <v>1</v>
      </c>
      <c r="E317" s="198"/>
      <c r="F317" s="93"/>
      <c r="G317" s="200"/>
      <c r="H317" s="134">
        <f t="shared" ref="H317" si="897">COUNT($P317:$XX317)</f>
        <v>0</v>
      </c>
      <c r="I317" s="132" t="e">
        <f t="shared" ref="I317" si="898">_xlfn.STDEV.P($P316:$XX317)/AVERAGE($P316:$XX317)</f>
        <v>#DIV/0!</v>
      </c>
      <c r="J317" s="7">
        <f t="shared" ref="J317" si="899">IF(AND(H317&gt;2,
OR(L309="MÉDIA SANEADA",L309="MEDIANA SANEADA",
AND(L309="PREÇO ESTIMADO",NOT(AND(P311="Orçamento",COUNTA(P309:XX309)=COUNTIF(P311:XX311,"Orçamento")))))),
ROW(),0)</f>
        <v>0</v>
      </c>
      <c r="K317" s="66"/>
      <c r="L317" s="29" t="s">
        <v>361</v>
      </c>
      <c r="M317" s="30" t="e">
        <f t="shared" ref="M317" si="900">MEDIAN($P315:$XX315)</f>
        <v>#NUM!</v>
      </c>
      <c r="N317" s="71"/>
      <c r="O317" s="27" t="str">
        <f t="shared" ref="O317" si="901">"1 RODADA"</f>
        <v>1 RODADA</v>
      </c>
      <c r="P317" s="107" t="str">
        <f t="shared" ref="P317:AI317" si="902">IF(P315="","",IF((_xlfn.STDEV.P($P314:$XX315)/AVERAGE($P314:$XX315))&lt;=25%,P315,IF(OR(P315&gt;(AVERAGE($P314:$XX315)+_xlfn.STDEV.P($P314:$XX315)),P315&lt;(AVERAGE($P314:$XX315)-_xlfn.STDEV.P($P314:$XX315))),"DESCARTADO",P315)))</f>
        <v/>
      </c>
      <c r="Q317" s="107" t="str">
        <f t="shared" si="902"/>
        <v/>
      </c>
      <c r="R317" s="107" t="str">
        <f t="shared" si="902"/>
        <v/>
      </c>
      <c r="S317" s="107" t="str">
        <f t="shared" si="902"/>
        <v/>
      </c>
      <c r="T317" s="107" t="str">
        <f t="shared" si="902"/>
        <v/>
      </c>
      <c r="U317" s="107" t="str">
        <f t="shared" si="902"/>
        <v/>
      </c>
      <c r="V317" s="107" t="str">
        <f t="shared" si="902"/>
        <v/>
      </c>
      <c r="W317" s="107" t="str">
        <f t="shared" si="902"/>
        <v/>
      </c>
      <c r="X317" s="107" t="str">
        <f t="shared" si="902"/>
        <v/>
      </c>
      <c r="Y317" s="107" t="str">
        <f t="shared" si="902"/>
        <v/>
      </c>
      <c r="Z317" s="107" t="str">
        <f t="shared" si="902"/>
        <v/>
      </c>
      <c r="AA317" s="107" t="str">
        <f t="shared" si="902"/>
        <v/>
      </c>
      <c r="AB317" s="107" t="str">
        <f t="shared" si="902"/>
        <v/>
      </c>
      <c r="AC317" s="107" t="str">
        <f t="shared" si="902"/>
        <v/>
      </c>
      <c r="AD317" s="107" t="str">
        <f t="shared" si="902"/>
        <v/>
      </c>
      <c r="AE317" s="107" t="str">
        <f t="shared" si="902"/>
        <v/>
      </c>
      <c r="AF317" s="107" t="str">
        <f t="shared" si="902"/>
        <v/>
      </c>
      <c r="AG317" s="107" t="str">
        <f t="shared" si="902"/>
        <v/>
      </c>
      <c r="AH317" s="107" t="str">
        <f t="shared" si="902"/>
        <v/>
      </c>
      <c r="AI317" s="107" t="str">
        <f t="shared" si="902"/>
        <v/>
      </c>
    </row>
    <row r="318" spans="1:167" hidden="1" x14ac:dyDescent="0.25">
      <c r="B318" s="128" t="e">
        <f t="shared" si="828"/>
        <v>#VALUE!</v>
      </c>
      <c r="C318" s="128" t="e">
        <f t="shared" ca="1" si="829"/>
        <v>#NAME?</v>
      </c>
      <c r="D318" s="127">
        <f t="shared" ca="1" si="829"/>
        <v>1</v>
      </c>
      <c r="E318" s="198"/>
      <c r="F318" s="93"/>
      <c r="G318" s="200"/>
      <c r="H318"/>
      <c r="I318"/>
      <c r="J318"/>
      <c r="L318" s="29" t="s">
        <v>38</v>
      </c>
      <c r="M318" s="30" t="str">
        <f t="shared" ref="M318" si="903">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04">"2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28"/>
        <v>#VALUE!</v>
      </c>
      <c r="C319" s="128" t="e">
        <f t="shared" ca="1" si="829"/>
        <v>#NAME?</v>
      </c>
      <c r="D319" s="127">
        <f t="shared" ca="1" si="829"/>
        <v>1</v>
      </c>
      <c r="E319" s="198"/>
      <c r="F319" s="93"/>
      <c r="G319" s="200"/>
      <c r="H319" s="134">
        <f t="shared" ref="H319" si="905">COUNT($P319:$XX319)</f>
        <v>0</v>
      </c>
      <c r="I319" s="132" t="e">
        <f t="shared" ref="I319" si="906">_xlfn.STDEV.P($P318:$XX319)/AVERAGE($P318:$XX319)</f>
        <v>#DIV/0!</v>
      </c>
      <c r="J319" s="7">
        <f t="shared" ref="J319" si="907">IF(AND(H319&gt;2,
OR(L309="MÉDIA SANEADA",L309="MEDIANA SANEADA",
AND(L309="PREÇO ESTIMADO",NOT(AND(P311="Orçamento",COUNTA(P309:XX309)=COUNTIF(P311:XX311,"Orçamento")))))),
ROW(),0)</f>
        <v>0</v>
      </c>
      <c r="K319" s="66"/>
      <c r="L319" s="29" t="s">
        <v>362</v>
      </c>
      <c r="M319" s="30" t="e">
        <f t="shared" ref="M319" si="908" xml:space="preserve">
IF(H317&gt;2,MEDIAN(P316:XX317),
IF(H319&gt;2,MEDIAN(P318:XX319),
IF(H321&gt;2,MEDIAN(P320:XX321),
IF(H323&gt;2,MEDIAN(P322:XX323),
IF(H325&gt;2,MEDIAN(P324:XX325),
IF(H327&gt;2,MEDIAN(P326:XX327),
MEDIAN(P314:XX315)))))))</f>
        <v>#NUM!</v>
      </c>
      <c r="N319" s="71"/>
      <c r="O319" s="27" t="str">
        <f t="shared" ref="O319" si="909">"2 RODADA"</f>
        <v>2 RODADA</v>
      </c>
      <c r="P319" s="107" t="str">
        <f t="shared" ref="P319:AI319" si="910">IF(P317="","",IF((_xlfn.STDEV.P($P316:$XX317)/AVERAGE($P316:$XX317))&lt;=25%,P317,IF(OR(P317&gt;(AVERAGE($P316:$XX317)+_xlfn.STDEV.P($P316:$XX317)),P317&lt;(AVERAGE($P316:$XX317)-_xlfn.STDEV.P($P316:$XX317))),"DESCARTADO",P317)))</f>
        <v/>
      </c>
      <c r="Q319" s="107" t="str">
        <f t="shared" si="910"/>
        <v/>
      </c>
      <c r="R319" s="107" t="str">
        <f t="shared" si="910"/>
        <v/>
      </c>
      <c r="S319" s="107" t="str">
        <f t="shared" si="910"/>
        <v/>
      </c>
      <c r="T319" s="107" t="str">
        <f t="shared" si="910"/>
        <v/>
      </c>
      <c r="U319" s="107" t="str">
        <f t="shared" si="910"/>
        <v/>
      </c>
      <c r="V319" s="107" t="str">
        <f t="shared" si="910"/>
        <v/>
      </c>
      <c r="W319" s="107" t="str">
        <f t="shared" si="910"/>
        <v/>
      </c>
      <c r="X319" s="107" t="str">
        <f t="shared" si="910"/>
        <v/>
      </c>
      <c r="Y319" s="107" t="str">
        <f t="shared" si="910"/>
        <v/>
      </c>
      <c r="Z319" s="107" t="str">
        <f t="shared" si="910"/>
        <v/>
      </c>
      <c r="AA319" s="107" t="str">
        <f t="shared" si="910"/>
        <v/>
      </c>
      <c r="AB319" s="107" t="str">
        <f t="shared" si="910"/>
        <v/>
      </c>
      <c r="AC319" s="107" t="str">
        <f t="shared" si="910"/>
        <v/>
      </c>
      <c r="AD319" s="107" t="str">
        <f t="shared" si="910"/>
        <v/>
      </c>
      <c r="AE319" s="107" t="str">
        <f t="shared" si="910"/>
        <v/>
      </c>
      <c r="AF319" s="107" t="str">
        <f t="shared" si="910"/>
        <v/>
      </c>
      <c r="AG319" s="107" t="str">
        <f t="shared" si="910"/>
        <v/>
      </c>
      <c r="AH319" s="107" t="str">
        <f t="shared" si="910"/>
        <v/>
      </c>
      <c r="AI319" s="107" t="str">
        <f t="shared" si="910"/>
        <v/>
      </c>
    </row>
    <row r="320" spans="1:167" hidden="1" x14ac:dyDescent="0.25">
      <c r="B320" s="128" t="e">
        <f t="shared" si="828"/>
        <v>#VALUE!</v>
      </c>
      <c r="C320" s="128" t="e">
        <f t="shared" ca="1" si="829"/>
        <v>#NAME?</v>
      </c>
      <c r="D320" s="127">
        <f t="shared" ca="1" si="829"/>
        <v>1</v>
      </c>
      <c r="E320" s="198"/>
      <c r="F320" s="93"/>
      <c r="G320" s="200"/>
      <c r="H320"/>
      <c r="I320"/>
      <c r="J320"/>
      <c r="K320" s="66"/>
      <c r="L320" s="29" t="s">
        <v>359</v>
      </c>
      <c r="M320" s="30" t="e">
        <f t="shared" ref="M320" si="911">HARMEAN($P314:$XX315)</f>
        <v>#N/A</v>
      </c>
      <c r="N320" s="71"/>
      <c r="O320" s="27" t="str">
        <f t="shared" ref="O320" si="912">"3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28"/>
        <v>#VALUE!</v>
      </c>
      <c r="C321" s="128" t="e">
        <f t="shared" ca="1" si="829"/>
        <v>#NAME?</v>
      </c>
      <c r="D321" s="127">
        <f t="shared" ca="1" si="829"/>
        <v>1</v>
      </c>
      <c r="E321" s="198"/>
      <c r="F321" s="93"/>
      <c r="G321" s="200"/>
      <c r="H321" s="134">
        <f t="shared" ref="H321" si="913">COUNT($P321:$XX321)</f>
        <v>0</v>
      </c>
      <c r="I321" s="132" t="e">
        <f t="shared" ref="I321" si="914">_xlfn.STDEV.P($P320:$XX321)/AVERAGE($P320:$XX321)</f>
        <v>#DIV/0!</v>
      </c>
      <c r="J321" s="7">
        <f t="shared" ref="J321" si="915">IF(AND(H321&gt;2,
OR(L309="MÉDIA SANEADA",L309="MEDIANA SANEADA",
AND(L309="PREÇO ESTIMADO",NOT(AND(P311="Orçamento",COUNTA(P309:XX309)=COUNTIF(P311:XX311,"Orçamento")))))),
ROW(),0)</f>
        <v>0</v>
      </c>
      <c r="K321" s="66"/>
      <c r="L321" s="29" t="s">
        <v>41</v>
      </c>
      <c r="M321" s="30" t="str">
        <f t="shared" ref="M321" si="916">IFERROR(_xlfn.QUARTILE.EXC($P315:$XX315,1),"")</f>
        <v/>
      </c>
      <c r="N321" s="71"/>
      <c r="O321" s="27" t="str">
        <f t="shared" ref="O321" si="917">"3 RODADA"</f>
        <v>3 RODADA</v>
      </c>
      <c r="P321" s="107" t="str">
        <f t="shared" ref="P321:AI321" si="918">IF(P319="","",IF((_xlfn.STDEV.P($P318:$XX319)/AVERAGE($P318:$XX319))&lt;=25%,P319,IF(OR(P319&gt;(AVERAGE($P318:$XX319)+_xlfn.STDEV.P($P318:$XX319)),P319&lt;(AVERAGE($P318:$XX319)-_xlfn.STDEV.P($P318:$XX319))),"DESCARTADO",P319)))</f>
        <v/>
      </c>
      <c r="Q321" s="107" t="str">
        <f t="shared" si="918"/>
        <v/>
      </c>
      <c r="R321" s="107" t="str">
        <f t="shared" si="918"/>
        <v/>
      </c>
      <c r="S321" s="107" t="str">
        <f t="shared" si="918"/>
        <v/>
      </c>
      <c r="T321" s="107" t="str">
        <f t="shared" si="918"/>
        <v/>
      </c>
      <c r="U321" s="107" t="str">
        <f t="shared" si="918"/>
        <v/>
      </c>
      <c r="V321" s="107" t="str">
        <f t="shared" si="918"/>
        <v/>
      </c>
      <c r="W321" s="107" t="str">
        <f t="shared" si="918"/>
        <v/>
      </c>
      <c r="X321" s="107" t="str">
        <f t="shared" si="918"/>
        <v/>
      </c>
      <c r="Y321" s="107" t="str">
        <f t="shared" si="918"/>
        <v/>
      </c>
      <c r="Z321" s="107" t="str">
        <f t="shared" si="918"/>
        <v/>
      </c>
      <c r="AA321" s="107" t="str">
        <f t="shared" si="918"/>
        <v/>
      </c>
      <c r="AB321" s="107" t="str">
        <f t="shared" si="918"/>
        <v/>
      </c>
      <c r="AC321" s="107" t="str">
        <f t="shared" si="918"/>
        <v/>
      </c>
      <c r="AD321" s="107" t="str">
        <f t="shared" si="918"/>
        <v/>
      </c>
      <c r="AE321" s="107" t="str">
        <f t="shared" si="918"/>
        <v/>
      </c>
      <c r="AF321" s="107" t="str">
        <f t="shared" si="918"/>
        <v/>
      </c>
      <c r="AG321" s="107" t="str">
        <f t="shared" si="918"/>
        <v/>
      </c>
      <c r="AH321" s="107" t="str">
        <f t="shared" si="918"/>
        <v/>
      </c>
      <c r="AI321" s="107" t="str">
        <f t="shared" si="918"/>
        <v/>
      </c>
    </row>
    <row r="322" spans="1:167" hidden="1" x14ac:dyDescent="0.25">
      <c r="B322" s="128" t="e">
        <f t="shared" si="828"/>
        <v>#VALUE!</v>
      </c>
      <c r="C322" s="128" t="e">
        <f t="shared" ca="1" si="829"/>
        <v>#NAME?</v>
      </c>
      <c r="D322" s="127">
        <f t="shared" ca="1" si="829"/>
        <v>1</v>
      </c>
      <c r="E322" s="198"/>
      <c r="F322" s="93"/>
      <c r="G322" s="200"/>
      <c r="H322"/>
      <c r="I322"/>
      <c r="J322"/>
      <c r="K322" s="66"/>
      <c r="L322" s="29" t="s">
        <v>39</v>
      </c>
      <c r="M322" s="30" t="str">
        <f t="shared" ref="M322" si="919">IFERROR(_xlfn.QUARTILE.EXC($P315:$XX315,3),"")</f>
        <v/>
      </c>
      <c r="N322" s="71"/>
      <c r="O322" s="27" t="str">
        <f t="shared" ref="O322" si="920">"4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28"/>
        <v>#VALUE!</v>
      </c>
      <c r="C323" s="128" t="e">
        <f t="shared" ca="1" si="829"/>
        <v>#NAME?</v>
      </c>
      <c r="D323" s="127">
        <f t="shared" ca="1" si="829"/>
        <v>1</v>
      </c>
      <c r="E323" s="198"/>
      <c r="F323" s="93"/>
      <c r="G323" s="200"/>
      <c r="H323" s="134">
        <f t="shared" ref="H323" si="921">COUNT($P323:$XX323)</f>
        <v>0</v>
      </c>
      <c r="I323" s="132" t="e">
        <f t="shared" ref="I323" si="922">_xlfn.STDEV.P($P322:$XX323)/AVERAGE($P322:$XX323)</f>
        <v>#DIV/0!</v>
      </c>
      <c r="J323" s="7">
        <f t="shared" ref="J323" si="923">IF(AND(H323&gt;2,
OR(L309="MÉDIA SANEADA",L309="MEDIANA SANEADA",
AND(L309="PREÇO ESTIMADO",NOT(AND(P311="Orçamento",COUNTA(P309:XX309)=COUNTIF(P311:XX311,"Orçamento")))))),
ROW(),0)</f>
        <v>0</v>
      </c>
      <c r="K323" s="66"/>
      <c r="L323" s="29" t="s">
        <v>42</v>
      </c>
      <c r="M323" s="30">
        <f t="shared" ref="M323" si="924">MIN($P315:$XX315)</f>
        <v>0</v>
      </c>
      <c r="N323" s="71"/>
      <c r="O323" s="27" t="str">
        <f t="shared" ref="O323" si="925">"4 RODADA"</f>
        <v>4 RODADA</v>
      </c>
      <c r="P323" s="107" t="str">
        <f t="shared" ref="P323:AI323" si="926">IF(P321="","",IF((_xlfn.STDEV.P($P320:$XX321)/AVERAGE($P320:$XX321))&lt;=25%,P321,IF(OR(P321&gt;(AVERAGE($P320:$XX321)+_xlfn.STDEV.P($P320:$XX321)),P321&lt;(AVERAGE($P320:$XX321)-_xlfn.STDEV.P($P320:$XX321))),"DESCARTADO",P321)))</f>
        <v/>
      </c>
      <c r="Q323" s="107" t="str">
        <f t="shared" si="926"/>
        <v/>
      </c>
      <c r="R323" s="107" t="str">
        <f t="shared" si="926"/>
        <v/>
      </c>
      <c r="S323" s="107" t="str">
        <f t="shared" si="926"/>
        <v/>
      </c>
      <c r="T323" s="107" t="str">
        <f t="shared" si="926"/>
        <v/>
      </c>
      <c r="U323" s="107" t="str">
        <f t="shared" si="926"/>
        <v/>
      </c>
      <c r="V323" s="107" t="str">
        <f t="shared" si="926"/>
        <v/>
      </c>
      <c r="W323" s="107" t="str">
        <f t="shared" si="926"/>
        <v/>
      </c>
      <c r="X323" s="107" t="str">
        <f t="shared" si="926"/>
        <v/>
      </c>
      <c r="Y323" s="107" t="str">
        <f t="shared" si="926"/>
        <v/>
      </c>
      <c r="Z323" s="107" t="str">
        <f t="shared" si="926"/>
        <v/>
      </c>
      <c r="AA323" s="107" t="str">
        <f t="shared" si="926"/>
        <v/>
      </c>
      <c r="AB323" s="107" t="str">
        <f t="shared" si="926"/>
        <v/>
      </c>
      <c r="AC323" s="107" t="str">
        <f t="shared" si="926"/>
        <v/>
      </c>
      <c r="AD323" s="107" t="str">
        <f t="shared" si="926"/>
        <v/>
      </c>
      <c r="AE323" s="107" t="str">
        <f t="shared" si="926"/>
        <v/>
      </c>
      <c r="AF323" s="107" t="str">
        <f t="shared" si="926"/>
        <v/>
      </c>
      <c r="AG323" s="107" t="str">
        <f t="shared" si="926"/>
        <v/>
      </c>
      <c r="AH323" s="107" t="str">
        <f t="shared" si="926"/>
        <v/>
      </c>
      <c r="AI323" s="107" t="str">
        <f t="shared" si="926"/>
        <v/>
      </c>
    </row>
    <row r="324" spans="1:167" hidden="1" x14ac:dyDescent="0.25">
      <c r="B324" s="128" t="e">
        <f t="shared" si="828"/>
        <v>#VALUE!</v>
      </c>
      <c r="C324" s="128" t="e">
        <f t="shared" ca="1" si="829"/>
        <v>#NAME?</v>
      </c>
      <c r="D324" s="127">
        <f t="shared" ca="1" si="829"/>
        <v>1</v>
      </c>
      <c r="E324" s="198"/>
      <c r="F324" s="93"/>
      <c r="G324" s="200"/>
      <c r="H324"/>
      <c r="I324"/>
      <c r="J324"/>
      <c r="K324" s="66"/>
      <c r="L324" s="29" t="s">
        <v>40</v>
      </c>
      <c r="M324" s="30">
        <f t="shared" ref="M324" si="927">MAX($P315:$XX315)</f>
        <v>0</v>
      </c>
      <c r="N324" s="71"/>
      <c r="O324" s="27" t="str">
        <f t="shared" ref="O324" si="928">"5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28"/>
        <v>#VALUE!</v>
      </c>
      <c r="C325" s="128" t="e">
        <f t="shared" ca="1" si="829"/>
        <v>#NAME?</v>
      </c>
      <c r="D325" s="127">
        <f t="shared" ca="1" si="829"/>
        <v>1</v>
      </c>
      <c r="E325" s="198"/>
      <c r="F325" s="93"/>
      <c r="G325" s="200"/>
      <c r="H325" s="134">
        <f t="shared" ref="H325" si="929">COUNT($P325:$XX325)</f>
        <v>0</v>
      </c>
      <c r="I325" s="132" t="e">
        <f t="shared" ref="I325" si="930">_xlfn.STDEV.P($P324:$XX325)/AVERAGE($P324:$XX325)</f>
        <v>#DIV/0!</v>
      </c>
      <c r="J325" s="7">
        <f t="shared" ref="J325" si="931">IF(AND(H325&gt;2,
OR(L309="MÉDIA SANEADA",L309="MEDIANA SANEADA",
AND(L309="PREÇO ESTIMADO",NOT(AND(P311="Orçamento",COUNTA(P309:XX309)=COUNTIF(P311:XX311,"Orçamento")))))),
ROW(),0)</f>
        <v>0</v>
      </c>
      <c r="K325" s="66"/>
      <c r="N325" s="71"/>
      <c r="O325" s="27" t="str">
        <f t="shared" ref="O325" si="932">"5 RODADA"</f>
        <v>5 RODADA</v>
      </c>
      <c r="P325" s="107" t="str">
        <f t="shared" ref="P325:AI325" si="933">IF(P323="","",IF((_xlfn.STDEV.P($P322:$XX323)/AVERAGE($P322:$XX323))&lt;=25%,P323,IF(OR(P323&gt;(AVERAGE($P322:$XX323)+_xlfn.STDEV.P($P322:$XX323)),P323&lt;(AVERAGE($P322:$XX323)-_xlfn.STDEV.P($P322:$XX323))),"DESCARTADO",P323)))</f>
        <v/>
      </c>
      <c r="Q325" s="107" t="str">
        <f t="shared" si="933"/>
        <v/>
      </c>
      <c r="R325" s="107" t="str">
        <f t="shared" si="933"/>
        <v/>
      </c>
      <c r="S325" s="107" t="str">
        <f t="shared" si="933"/>
        <v/>
      </c>
      <c r="T325" s="107" t="str">
        <f t="shared" si="933"/>
        <v/>
      </c>
      <c r="U325" s="107" t="str">
        <f t="shared" si="933"/>
        <v/>
      </c>
      <c r="V325" s="107" t="str">
        <f t="shared" si="933"/>
        <v/>
      </c>
      <c r="W325" s="107" t="str">
        <f t="shared" si="933"/>
        <v/>
      </c>
      <c r="X325" s="107" t="str">
        <f t="shared" si="933"/>
        <v/>
      </c>
      <c r="Y325" s="107" t="str">
        <f t="shared" si="933"/>
        <v/>
      </c>
      <c r="Z325" s="107" t="str">
        <f t="shared" si="933"/>
        <v/>
      </c>
      <c r="AA325" s="107" t="str">
        <f t="shared" si="933"/>
        <v/>
      </c>
      <c r="AB325" s="107" t="str">
        <f t="shared" si="933"/>
        <v/>
      </c>
      <c r="AC325" s="107" t="str">
        <f t="shared" si="933"/>
        <v/>
      </c>
      <c r="AD325" s="107" t="str">
        <f t="shared" si="933"/>
        <v/>
      </c>
      <c r="AE325" s="107" t="str">
        <f t="shared" si="933"/>
        <v/>
      </c>
      <c r="AF325" s="107" t="str">
        <f t="shared" si="933"/>
        <v/>
      </c>
      <c r="AG325" s="107" t="str">
        <f t="shared" si="933"/>
        <v/>
      </c>
      <c r="AH325" s="107" t="str">
        <f t="shared" si="933"/>
        <v/>
      </c>
      <c r="AI325" s="107" t="str">
        <f t="shared" si="933"/>
        <v/>
      </c>
    </row>
    <row r="326" spans="1:167" hidden="1" x14ac:dyDescent="0.25">
      <c r="B326" s="128" t="e">
        <f t="shared" si="828"/>
        <v>#VALUE!</v>
      </c>
      <c r="C326" s="128" t="e">
        <f t="shared" ca="1" si="829"/>
        <v>#NAME?</v>
      </c>
      <c r="D326" s="127">
        <f t="shared" ca="1" si="829"/>
        <v>1</v>
      </c>
      <c r="E326" s="198"/>
      <c r="F326" s="93"/>
      <c r="G326" s="200"/>
      <c r="H326"/>
      <c r="I326"/>
      <c r="J326"/>
      <c r="K326" s="66"/>
      <c r="L326" s="22"/>
      <c r="M326" s="22"/>
      <c r="N326" s="71"/>
      <c r="O326" s="27" t="str">
        <f t="shared" ref="O326" si="934">"6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28"/>
        <v>#VALUE!</v>
      </c>
      <c r="C327" s="128" t="e">
        <f t="shared" ca="1" si="829"/>
        <v>#NAME?</v>
      </c>
      <c r="D327" s="127">
        <f t="shared" ca="1" si="829"/>
        <v>1</v>
      </c>
      <c r="E327" s="198"/>
      <c r="F327" s="93"/>
      <c r="G327" s="200"/>
      <c r="H327" s="134">
        <f t="shared" ref="H327" si="935">COUNT($P327:$XX327)</f>
        <v>0</v>
      </c>
      <c r="I327" s="132" t="e">
        <f t="shared" ref="I327" si="936">_xlfn.STDEV.P($P326:$XX327)/AVERAGE($P326:$XX327)</f>
        <v>#DIV/0!</v>
      </c>
      <c r="J327" s="7">
        <f t="shared" ref="J327" si="937">IF(AND(H327&gt;2,
OR(L309="MÉDIA SANEADA",L309="MEDIANA SANEADA",
AND(L309="PREÇO ESTIMADO",NOT(AND(P311="Orçamento",COUNTA(P309:XX309)=COUNTIF(P311:XX311,"Orçamento")))))),
ROW(),0)</f>
        <v>0</v>
      </c>
      <c r="N327" s="71"/>
      <c r="O327" s="27" t="str">
        <f t="shared" ref="O327" si="938">"6 RODADA"</f>
        <v>6 RODADA</v>
      </c>
      <c r="P327" s="107" t="str">
        <f t="shared" ref="P327:AI327" si="939">IFERROR(IF(P325="","",IF((_xlfn.STDEV.P($P324:$XX325)/AVERAGE($P324:$XX325))&lt;=25%,P325,IF(OR(P325&gt;(AVERAGE($P324:$XX325)+_xlfn.STDEV.P($P324:$XX325)),P325&lt;(AVERAGE($P324:$XX325)-_xlfn.STDEV.P($P324:$XX325))),"DESCARTADO",P325))),)</f>
        <v/>
      </c>
      <c r="Q327" s="107" t="str">
        <f t="shared" si="939"/>
        <v/>
      </c>
      <c r="R327" s="107" t="str">
        <f t="shared" si="939"/>
        <v/>
      </c>
      <c r="S327" s="107" t="str">
        <f t="shared" si="939"/>
        <v/>
      </c>
      <c r="T327" s="107" t="str">
        <f t="shared" si="939"/>
        <v/>
      </c>
      <c r="U327" s="107" t="str">
        <f t="shared" si="939"/>
        <v/>
      </c>
      <c r="V327" s="107" t="str">
        <f t="shared" si="939"/>
        <v/>
      </c>
      <c r="W327" s="107" t="str">
        <f t="shared" si="939"/>
        <v/>
      </c>
      <c r="X327" s="107" t="str">
        <f t="shared" si="939"/>
        <v/>
      </c>
      <c r="Y327" s="107" t="str">
        <f t="shared" si="939"/>
        <v/>
      </c>
      <c r="Z327" s="107" t="str">
        <f t="shared" si="939"/>
        <v/>
      </c>
      <c r="AA327" s="107" t="str">
        <f t="shared" si="939"/>
        <v/>
      </c>
      <c r="AB327" s="107" t="str">
        <f t="shared" si="939"/>
        <v/>
      </c>
      <c r="AC327" s="107" t="str">
        <f t="shared" si="939"/>
        <v/>
      </c>
      <c r="AD327" s="107" t="str">
        <f t="shared" si="939"/>
        <v/>
      </c>
      <c r="AE327" s="107" t="str">
        <f t="shared" si="939"/>
        <v/>
      </c>
      <c r="AF327" s="107" t="str">
        <f t="shared" si="939"/>
        <v/>
      </c>
      <c r="AG327" s="107" t="str">
        <f t="shared" si="939"/>
        <v/>
      </c>
      <c r="AH327" s="107" t="str">
        <f t="shared" si="939"/>
        <v/>
      </c>
      <c r="AI327" s="107" t="str">
        <f t="shared" si="939"/>
        <v/>
      </c>
    </row>
    <row r="328" spans="1:167" x14ac:dyDescent="0.25">
      <c r="B328" s="128" t="e">
        <f t="shared" si="828"/>
        <v>#VALUE!</v>
      </c>
      <c r="C328" s="128" t="e">
        <f t="shared" ca="1" si="829"/>
        <v>#NAME?</v>
      </c>
      <c r="D328" s="127">
        <f t="shared" ca="1" si="829"/>
        <v>1</v>
      </c>
      <c r="E328" s="198"/>
      <c r="F328" s="136"/>
      <c r="G328" s="200"/>
      <c r="H328" s="203"/>
      <c r="I328" s="203"/>
      <c r="J328" s="204"/>
      <c r="K328" s="67"/>
      <c r="L328" s="1" t="s">
        <v>43</v>
      </c>
      <c r="M328" s="143" t="str">
        <f t="shared" ref="M328" si="940">IFERROR(ROUND(M309*M311,2),"")</f>
        <v/>
      </c>
      <c r="O328" s="27" t="s">
        <v>363</v>
      </c>
      <c r="P328" s="107" t="str">
        <f t="shared" ref="P328:R328" si="941">INDEX(P315:P327,MATCH(MAX($J315:$J327),$J315:$J327,0))</f>
        <v/>
      </c>
      <c r="Q328" s="107" t="str">
        <f t="shared" si="941"/>
        <v/>
      </c>
      <c r="R328" s="107" t="str">
        <f t="shared" si="941"/>
        <v/>
      </c>
      <c r="S328" s="107" t="str">
        <f t="shared" si="876"/>
        <v/>
      </c>
      <c r="T328" s="107" t="str">
        <f t="shared" si="876"/>
        <v/>
      </c>
      <c r="U328" s="107" t="str">
        <f t="shared" si="876"/>
        <v/>
      </c>
      <c r="V328" s="107" t="str">
        <f t="shared" si="876"/>
        <v/>
      </c>
      <c r="W328" s="107" t="str">
        <f t="shared" si="876"/>
        <v/>
      </c>
      <c r="X328" s="107" t="str">
        <f t="shared" si="876"/>
        <v/>
      </c>
      <c r="Y328" s="107" t="str">
        <f t="shared" si="876"/>
        <v/>
      </c>
      <c r="Z328" s="107" t="str">
        <f t="shared" si="876"/>
        <v/>
      </c>
      <c r="AA328" s="107" t="str">
        <f t="shared" si="876"/>
        <v/>
      </c>
      <c r="AB328" s="107" t="str">
        <f t="shared" si="876"/>
        <v/>
      </c>
      <c r="AC328" s="107" t="str">
        <f t="shared" si="876"/>
        <v/>
      </c>
      <c r="AD328" s="107" t="str">
        <f t="shared" si="876"/>
        <v/>
      </c>
      <c r="AE328" s="107" t="str">
        <f t="shared" si="876"/>
        <v/>
      </c>
      <c r="AF328" s="107" t="str">
        <f t="shared" si="876"/>
        <v/>
      </c>
      <c r="AG328" s="107" t="str">
        <f t="shared" si="876"/>
        <v/>
      </c>
      <c r="AH328" s="107" t="str">
        <f t="shared" si="876"/>
        <v/>
      </c>
      <c r="AI328" s="107" t="str">
        <f t="shared" si="876"/>
        <v/>
      </c>
    </row>
    <row r="330" spans="1:167" s="117" customFormat="1" ht="15" customHeight="1" x14ac:dyDescent="0.25">
      <c r="A330" s="120"/>
      <c r="B330" s="127" t="e">
        <f t="shared" ref="B330" si="942">LARGE(IFERROR(IF(B328+1&gt;$H$8,"",B328+1),""),1)</f>
        <v>#VALUE!</v>
      </c>
      <c r="C330" s="127" t="e">
        <f ca="1">IF(_xlfn.ISFORMULA(E334),MAX(INDEX('BASE FORMAÇÃO'!A:A,B330+1),1),E334)</f>
        <v>#NAME?</v>
      </c>
      <c r="D330" s="127">
        <f t="shared" ref="D330" ca="1" si="943">IFERROR(IF(C330=C320,D320+1,1),1)</f>
        <v>1</v>
      </c>
      <c r="E330" s="38" t="s">
        <v>9</v>
      </c>
      <c r="F330" s="73"/>
      <c r="G330" s="38" t="s">
        <v>15</v>
      </c>
      <c r="H330" s="135" t="e">
        <f>INDEX('BASE FORMAÇÃO'!B:B,B330+1)</f>
        <v>#VALUE!</v>
      </c>
      <c r="I330" s="181" t="s">
        <v>16</v>
      </c>
      <c r="J330" s="6" t="e">
        <f>INDEX('BASE FORMAÇÃO'!K:K,B330+1)</f>
        <v>#VALUE!</v>
      </c>
      <c r="K330" s="65"/>
      <c r="L330" s="182" t="s">
        <v>10</v>
      </c>
      <c r="M330" s="184" t="str">
        <f>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44">B330</f>
        <v>#VALUE!</v>
      </c>
      <c r="C331" s="128" t="e">
        <f t="shared" ca="1" si="944"/>
        <v>#NAME?</v>
      </c>
      <c r="D331" s="127">
        <f t="shared" ca="1" si="944"/>
        <v>1</v>
      </c>
      <c r="E331" s="186">
        <f t="shared" ref="E331" ca="1" si="945">D330</f>
        <v>1</v>
      </c>
      <c r="F331" s="92"/>
      <c r="G331" s="188" t="s">
        <v>1</v>
      </c>
      <c r="H331" s="191" t="e">
        <f>INDEX('BASE FORMAÇÃO'!C:C,B330+1)</f>
        <v>#VALUE!</v>
      </c>
      <c r="I331" s="191"/>
      <c r="J331" s="192"/>
      <c r="K331" s="66"/>
      <c r="L331" s="183"/>
      <c r="M331" s="185"/>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46">B331</f>
        <v>#VALUE!</v>
      </c>
      <c r="C332" s="128" t="e">
        <f t="shared" ca="1" si="946"/>
        <v>#NAME?</v>
      </c>
      <c r="D332" s="127">
        <f t="shared" ca="1" si="946"/>
        <v>1</v>
      </c>
      <c r="E332" s="187"/>
      <c r="F332" s="93"/>
      <c r="G332" s="189"/>
      <c r="H332" s="193"/>
      <c r="I332" s="193"/>
      <c r="J332" s="194"/>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47">B332</f>
        <v>#VALUE!</v>
      </c>
      <c r="C333" s="128" t="e">
        <f t="shared" ca="1" si="947"/>
        <v>#NAME?</v>
      </c>
      <c r="D333" s="127">
        <f t="shared" ca="1" si="829"/>
        <v>1</v>
      </c>
      <c r="E333" s="38" t="s">
        <v>313</v>
      </c>
      <c r="F333" s="93"/>
      <c r="G333" s="190"/>
      <c r="H333" s="195"/>
      <c r="I333" s="195"/>
      <c r="J333" s="196"/>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48">B332</f>
        <v>#VALUE!</v>
      </c>
      <c r="C334" s="128" t="e">
        <f t="shared" ca="1" si="948"/>
        <v>#NAME?</v>
      </c>
      <c r="D334" s="127">
        <f t="shared" ca="1" si="829"/>
        <v>1</v>
      </c>
      <c r="E334" s="197" t="e">
        <f t="shared" ref="E334" ca="1" si="949">C330</f>
        <v>#NAME?</v>
      </c>
      <c r="F334" s="93"/>
      <c r="G334" s="199" t="s">
        <v>304</v>
      </c>
      <c r="H334" s="201"/>
      <c r="I334" s="202"/>
      <c r="J334" s="202"/>
      <c r="K334" s="67"/>
      <c r="L334" s="28" t="s">
        <v>303</v>
      </c>
      <c r="M334" s="133" t="str">
        <f t="shared" ref="M334" si="950">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51">B334</f>
        <v>#VALUE!</v>
      </c>
      <c r="C335" s="128" t="e">
        <f t="shared" ref="C335" ca="1" si="952">C334</f>
        <v>#NAME?</v>
      </c>
      <c r="D335" s="127">
        <f t="shared" ca="1" si="829"/>
        <v>1</v>
      </c>
      <c r="E335" s="198"/>
      <c r="F335" s="93"/>
      <c r="G335" s="200"/>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53">B335</f>
        <v>#VALUE!</v>
      </c>
      <c r="C336" s="128" t="e">
        <f t="shared" ca="1" si="953"/>
        <v>#NAME?</v>
      </c>
      <c r="D336" s="127">
        <f t="shared" ca="1" si="829"/>
        <v>1</v>
      </c>
      <c r="E336" s="198"/>
      <c r="F336" s="93"/>
      <c r="G336" s="200"/>
      <c r="H336" s="134">
        <f t="shared" ref="H336" si="954">COUNT($P336:$XX336)</f>
        <v>0</v>
      </c>
      <c r="I336" s="132" t="e">
        <f t="shared" ref="I336" si="955">_xlfn.STDEV.P($P335:$XX336)/AVERAGE($P335:$XX336)</f>
        <v>#DIV/0!</v>
      </c>
      <c r="J336" s="7">
        <f>ROW()</f>
        <v>336</v>
      </c>
      <c r="K336" s="67"/>
      <c r="L336" s="29" t="s">
        <v>10</v>
      </c>
      <c r="M336" s="30" t="str">
        <f t="shared" ref="M336" si="956">IFERROR(
IF(COUNTA(P330:AI330)=COUNTIF(P332:XX332,"Orçamento"),MIN(M341,M338),
IF(M339&lt;&gt;"",M339,
IF(M340&lt;&gt;"",M340,
M338
))),"")</f>
        <v/>
      </c>
      <c r="N336" s="71"/>
      <c r="O336" s="27" t="s">
        <v>376</v>
      </c>
      <c r="P336" s="106" t="str">
        <f t="shared" ref="P336:AI336" si="957">IFERROR(IF(P334="",
            "",
            IF(COUNT($P334:$XX334)&lt;=4,
               P334,
               IF(OR(P334&gt;(QUARTILE($P334:$XX334,3)+(QUARTILE($P334:$XX334,3)-QUARTILE($P334:$XX334,1))),
                     P334&lt;(QUARTILE($P334:$XX334,1)-(QUARTILE($P334:$XX334,3)-QUARTILE($P334:$XX334,1)))
                  ),
               "DESCARTADO",P334)
             )
  ),P334)</f>
        <v/>
      </c>
      <c r="Q336" s="106" t="str">
        <f t="shared" si="957"/>
        <v/>
      </c>
      <c r="R336" s="106" t="str">
        <f t="shared" si="957"/>
        <v/>
      </c>
      <c r="S336" s="106" t="str">
        <f t="shared" si="957"/>
        <v/>
      </c>
      <c r="T336" s="106" t="str">
        <f t="shared" si="957"/>
        <v/>
      </c>
      <c r="U336" s="106" t="str">
        <f t="shared" si="957"/>
        <v/>
      </c>
      <c r="V336" s="106" t="str">
        <f t="shared" si="957"/>
        <v/>
      </c>
      <c r="W336" s="106" t="str">
        <f t="shared" si="957"/>
        <v/>
      </c>
      <c r="X336" s="106" t="str">
        <f t="shared" si="957"/>
        <v/>
      </c>
      <c r="Y336" s="106" t="str">
        <f t="shared" si="957"/>
        <v/>
      </c>
      <c r="Z336" s="106" t="str">
        <f t="shared" si="957"/>
        <v/>
      </c>
      <c r="AA336" s="106" t="str">
        <f t="shared" si="957"/>
        <v/>
      </c>
      <c r="AB336" s="106" t="str">
        <f t="shared" si="957"/>
        <v/>
      </c>
      <c r="AC336" s="106" t="str">
        <f t="shared" si="957"/>
        <v/>
      </c>
      <c r="AD336" s="106" t="str">
        <f t="shared" si="957"/>
        <v/>
      </c>
      <c r="AE336" s="106" t="str">
        <f t="shared" si="957"/>
        <v/>
      </c>
      <c r="AF336" s="106" t="str">
        <f t="shared" si="957"/>
        <v/>
      </c>
      <c r="AG336" s="106" t="str">
        <f t="shared" si="957"/>
        <v/>
      </c>
      <c r="AH336" s="106" t="str">
        <f t="shared" si="957"/>
        <v/>
      </c>
      <c r="AI336" s="106" t="str">
        <f t="shared" si="957"/>
        <v/>
      </c>
    </row>
    <row r="337" spans="1:167" hidden="1" x14ac:dyDescent="0.25">
      <c r="B337" s="128" t="e">
        <f t="shared" ref="B337" si="958">B336</f>
        <v>#VALUE!</v>
      </c>
      <c r="C337" s="128" t="e">
        <f t="shared" ref="C337" ca="1" si="959">C336</f>
        <v>#NAME?</v>
      </c>
      <c r="D337" s="127">
        <f t="shared" ca="1" si="829"/>
        <v>1</v>
      </c>
      <c r="E337" s="198"/>
      <c r="F337" s="93"/>
      <c r="G337" s="200"/>
      <c r="H337"/>
      <c r="I337"/>
      <c r="J337"/>
      <c r="K337" s="66"/>
      <c r="L337" s="29" t="s">
        <v>360</v>
      </c>
      <c r="M337" s="30" t="e">
        <f t="shared" ref="M337" si="960">AVERAGE($P336:$XX336)</f>
        <v>#DIV/0!</v>
      </c>
      <c r="N337" s="71"/>
      <c r="O337" s="27" t="str">
        <f t="shared" ref="O337" si="961">"1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28"/>
        <v>#VALUE!</v>
      </c>
      <c r="C338" s="128" t="e">
        <f t="shared" ca="1" si="829"/>
        <v>#NAME?</v>
      </c>
      <c r="D338" s="127">
        <f t="shared" ca="1" si="829"/>
        <v>1</v>
      </c>
      <c r="E338" s="198"/>
      <c r="F338" s="93"/>
      <c r="G338" s="200"/>
      <c r="H338" s="134">
        <f t="shared" ref="H338" si="962">COUNT($P338:$XX338)</f>
        <v>0</v>
      </c>
      <c r="I338" s="132" t="e">
        <f t="shared" ref="I338" si="963">_xlfn.STDEV.P($P337:$XX338)/AVERAGE($P337:$XX338)</f>
        <v>#DIV/0!</v>
      </c>
      <c r="J338" s="7">
        <f t="shared" ref="J338" si="964">IF(AND(H338&gt;2,
OR(L330="MÉDIA SANEADA",L330="MEDIANA SANEADA",
AND(L330="PREÇO ESTIMADO",NOT(AND(P332="Orçamento",COUNTA(P330:XX330)=COUNTIF(P332:XX332,"Orçamento")))))),
ROW(),0)</f>
        <v>0</v>
      </c>
      <c r="K338" s="66"/>
      <c r="L338" s="29" t="s">
        <v>361</v>
      </c>
      <c r="M338" s="30" t="e">
        <f t="shared" ref="M338" si="965">MEDIAN($P336:$XX336)</f>
        <v>#NUM!</v>
      </c>
      <c r="N338" s="71"/>
      <c r="O338" s="27" t="str">
        <f t="shared" ref="O338" si="966">"1 RODADA"</f>
        <v>1 RODADA</v>
      </c>
      <c r="P338" s="107" t="str">
        <f t="shared" ref="P338:AI338" si="967">IF(P336="","",IF((_xlfn.STDEV.P($P335:$XX336)/AVERAGE($P335:$XX336))&lt;=25%,P336,IF(OR(P336&gt;(AVERAGE($P335:$XX336)+_xlfn.STDEV.P($P335:$XX336)),P336&lt;(AVERAGE($P335:$XX336)-_xlfn.STDEV.P($P335:$XX336))),"DESCARTADO",P336)))</f>
        <v/>
      </c>
      <c r="Q338" s="107" t="str">
        <f t="shared" si="967"/>
        <v/>
      </c>
      <c r="R338" s="107" t="str">
        <f t="shared" si="967"/>
        <v/>
      </c>
      <c r="S338" s="107" t="str">
        <f t="shared" si="967"/>
        <v/>
      </c>
      <c r="T338" s="107" t="str">
        <f t="shared" si="967"/>
        <v/>
      </c>
      <c r="U338" s="107" t="str">
        <f t="shared" si="967"/>
        <v/>
      </c>
      <c r="V338" s="107" t="str">
        <f t="shared" si="967"/>
        <v/>
      </c>
      <c r="W338" s="107" t="str">
        <f t="shared" si="967"/>
        <v/>
      </c>
      <c r="X338" s="107" t="str">
        <f t="shared" si="967"/>
        <v/>
      </c>
      <c r="Y338" s="107" t="str">
        <f t="shared" si="967"/>
        <v/>
      </c>
      <c r="Z338" s="107" t="str">
        <f t="shared" si="967"/>
        <v/>
      </c>
      <c r="AA338" s="107" t="str">
        <f t="shared" si="967"/>
        <v/>
      </c>
      <c r="AB338" s="107" t="str">
        <f t="shared" si="967"/>
        <v/>
      </c>
      <c r="AC338" s="107" t="str">
        <f t="shared" si="967"/>
        <v/>
      </c>
      <c r="AD338" s="107" t="str">
        <f t="shared" si="967"/>
        <v/>
      </c>
      <c r="AE338" s="107" t="str">
        <f t="shared" si="967"/>
        <v/>
      </c>
      <c r="AF338" s="107" t="str">
        <f t="shared" si="967"/>
        <v/>
      </c>
      <c r="AG338" s="107" t="str">
        <f t="shared" si="967"/>
        <v/>
      </c>
      <c r="AH338" s="107" t="str">
        <f t="shared" si="967"/>
        <v/>
      </c>
      <c r="AI338" s="107" t="str">
        <f t="shared" si="967"/>
        <v/>
      </c>
    </row>
    <row r="339" spans="1:167" hidden="1" x14ac:dyDescent="0.25">
      <c r="B339" s="128" t="e">
        <f t="shared" si="828"/>
        <v>#VALUE!</v>
      </c>
      <c r="C339" s="128" t="e">
        <f t="shared" ca="1" si="829"/>
        <v>#NAME?</v>
      </c>
      <c r="D339" s="127">
        <f t="shared" ca="1" si="829"/>
        <v>1</v>
      </c>
      <c r="E339" s="198"/>
      <c r="F339" s="93"/>
      <c r="G339" s="200"/>
      <c r="H339"/>
      <c r="I339"/>
      <c r="J339"/>
      <c r="L339" s="29" t="s">
        <v>38</v>
      </c>
      <c r="M339" s="30" t="str">
        <f t="shared" ref="M339" si="968">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69">"2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28"/>
        <v>#VALUE!</v>
      </c>
      <c r="C340" s="128" t="e">
        <f t="shared" ca="1" si="829"/>
        <v>#NAME?</v>
      </c>
      <c r="D340" s="127">
        <f t="shared" ca="1" si="829"/>
        <v>1</v>
      </c>
      <c r="E340" s="198"/>
      <c r="F340" s="93"/>
      <c r="G340" s="200"/>
      <c r="H340" s="134">
        <f t="shared" ref="H340" si="970">COUNT($P340:$XX340)</f>
        <v>0</v>
      </c>
      <c r="I340" s="132" t="e">
        <f t="shared" ref="I340" si="971">_xlfn.STDEV.P($P339:$XX340)/AVERAGE($P339:$XX340)</f>
        <v>#DIV/0!</v>
      </c>
      <c r="J340" s="7">
        <f t="shared" ref="J340" si="972">IF(AND(H340&gt;2,
OR(L330="MÉDIA SANEADA",L330="MEDIANA SANEADA",
AND(L330="PREÇO ESTIMADO",NOT(AND(P332="Orçamento",COUNTA(P330:XX330)=COUNTIF(P332:XX332,"Orçamento")))))),
ROW(),0)</f>
        <v>0</v>
      </c>
      <c r="K340" s="66"/>
      <c r="L340" s="29" t="s">
        <v>362</v>
      </c>
      <c r="M340" s="30" t="e">
        <f t="shared" ref="M340" si="973" xml:space="preserve">
IF(H338&gt;2,MEDIAN(P337:XX338),
IF(H340&gt;2,MEDIAN(P339:XX340),
IF(H342&gt;2,MEDIAN(P341:XX342),
IF(H344&gt;2,MEDIAN(P343:XX344),
IF(H346&gt;2,MEDIAN(P345:XX346),
IF(H348&gt;2,MEDIAN(P347:XX348),
MEDIAN(P335:XX336)))))))</f>
        <v>#NUM!</v>
      </c>
      <c r="N340" s="71"/>
      <c r="O340" s="27" t="str">
        <f t="shared" ref="O340" si="974">"2 RODADA"</f>
        <v>2 RODADA</v>
      </c>
      <c r="P340" s="107" t="str">
        <f t="shared" ref="P340:AI340" si="975">IF(P338="","",IF((_xlfn.STDEV.P($P337:$XX338)/AVERAGE($P337:$XX338))&lt;=25%,P338,IF(OR(P338&gt;(AVERAGE($P337:$XX338)+_xlfn.STDEV.P($P337:$XX338)),P338&lt;(AVERAGE($P337:$XX338)-_xlfn.STDEV.P($P337:$XX338))),"DESCARTADO",P338)))</f>
        <v/>
      </c>
      <c r="Q340" s="107" t="str">
        <f t="shared" si="975"/>
        <v/>
      </c>
      <c r="R340" s="107" t="str">
        <f t="shared" si="975"/>
        <v/>
      </c>
      <c r="S340" s="107" t="str">
        <f t="shared" si="975"/>
        <v/>
      </c>
      <c r="T340" s="107" t="str">
        <f t="shared" si="975"/>
        <v/>
      </c>
      <c r="U340" s="107" t="str">
        <f t="shared" si="975"/>
        <v/>
      </c>
      <c r="V340" s="107" t="str">
        <f t="shared" si="975"/>
        <v/>
      </c>
      <c r="W340" s="107" t="str">
        <f t="shared" si="975"/>
        <v/>
      </c>
      <c r="X340" s="107" t="str">
        <f t="shared" si="975"/>
        <v/>
      </c>
      <c r="Y340" s="107" t="str">
        <f t="shared" si="975"/>
        <v/>
      </c>
      <c r="Z340" s="107" t="str">
        <f t="shared" si="975"/>
        <v/>
      </c>
      <c r="AA340" s="107" t="str">
        <f t="shared" si="975"/>
        <v/>
      </c>
      <c r="AB340" s="107" t="str">
        <f t="shared" si="975"/>
        <v/>
      </c>
      <c r="AC340" s="107" t="str">
        <f t="shared" si="975"/>
        <v/>
      </c>
      <c r="AD340" s="107" t="str">
        <f t="shared" si="975"/>
        <v/>
      </c>
      <c r="AE340" s="107" t="str">
        <f t="shared" si="975"/>
        <v/>
      </c>
      <c r="AF340" s="107" t="str">
        <f t="shared" si="975"/>
        <v/>
      </c>
      <c r="AG340" s="107" t="str">
        <f t="shared" si="975"/>
        <v/>
      </c>
      <c r="AH340" s="107" t="str">
        <f t="shared" si="975"/>
        <v/>
      </c>
      <c r="AI340" s="107" t="str">
        <f t="shared" si="975"/>
        <v/>
      </c>
    </row>
    <row r="341" spans="1:167" hidden="1" x14ac:dyDescent="0.25">
      <c r="B341" s="128" t="e">
        <f t="shared" si="828"/>
        <v>#VALUE!</v>
      </c>
      <c r="C341" s="128" t="e">
        <f t="shared" ca="1" si="829"/>
        <v>#NAME?</v>
      </c>
      <c r="D341" s="127">
        <f t="shared" ca="1" si="829"/>
        <v>1</v>
      </c>
      <c r="E341" s="198"/>
      <c r="F341" s="93"/>
      <c r="G341" s="200"/>
      <c r="H341"/>
      <c r="I341"/>
      <c r="J341"/>
      <c r="K341" s="66"/>
      <c r="L341" s="29" t="s">
        <v>359</v>
      </c>
      <c r="M341" s="30" t="e">
        <f t="shared" ref="M341" si="976">HARMEAN($P335:$XX336)</f>
        <v>#N/A</v>
      </c>
      <c r="N341" s="71"/>
      <c r="O341" s="27" t="str">
        <f t="shared" ref="O341" si="977">"3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28"/>
        <v>#VALUE!</v>
      </c>
      <c r="C342" s="128" t="e">
        <f t="shared" ca="1" si="829"/>
        <v>#NAME?</v>
      </c>
      <c r="D342" s="127">
        <f t="shared" ca="1" si="829"/>
        <v>1</v>
      </c>
      <c r="E342" s="198"/>
      <c r="F342" s="93"/>
      <c r="G342" s="200"/>
      <c r="H342" s="134">
        <f t="shared" ref="H342" si="978">COUNT($P342:$XX342)</f>
        <v>0</v>
      </c>
      <c r="I342" s="132" t="e">
        <f t="shared" ref="I342" si="979">_xlfn.STDEV.P($P341:$XX342)/AVERAGE($P341:$XX342)</f>
        <v>#DIV/0!</v>
      </c>
      <c r="J342" s="7">
        <f t="shared" ref="J342" si="980">IF(AND(H342&gt;2,
OR(L330="MÉDIA SANEADA",L330="MEDIANA SANEADA",
AND(L330="PREÇO ESTIMADO",NOT(AND(P332="Orçamento",COUNTA(P330:XX330)=COUNTIF(P332:XX332,"Orçamento")))))),
ROW(),0)</f>
        <v>0</v>
      </c>
      <c r="K342" s="66"/>
      <c r="L342" s="29" t="s">
        <v>41</v>
      </c>
      <c r="M342" s="30" t="str">
        <f t="shared" ref="M342" si="981">IFERROR(_xlfn.QUARTILE.EXC($P336:$XX336,1),"")</f>
        <v/>
      </c>
      <c r="N342" s="71"/>
      <c r="O342" s="27" t="str">
        <f t="shared" ref="O342" si="982">"3 RODADA"</f>
        <v>3 RODADA</v>
      </c>
      <c r="P342" s="107" t="str">
        <f t="shared" ref="P342:AI342" si="983">IF(P340="","",IF((_xlfn.STDEV.P($P339:$XX340)/AVERAGE($P339:$XX340))&lt;=25%,P340,IF(OR(P340&gt;(AVERAGE($P339:$XX340)+_xlfn.STDEV.P($P339:$XX340)),P340&lt;(AVERAGE($P339:$XX340)-_xlfn.STDEV.P($P339:$XX340))),"DESCARTADO",P340)))</f>
        <v/>
      </c>
      <c r="Q342" s="107" t="str">
        <f t="shared" si="983"/>
        <v/>
      </c>
      <c r="R342" s="107" t="str">
        <f t="shared" si="983"/>
        <v/>
      </c>
      <c r="S342" s="107" t="str">
        <f t="shared" si="983"/>
        <v/>
      </c>
      <c r="T342" s="107" t="str">
        <f t="shared" si="983"/>
        <v/>
      </c>
      <c r="U342" s="107" t="str">
        <f t="shared" si="983"/>
        <v/>
      </c>
      <c r="V342" s="107" t="str">
        <f t="shared" si="983"/>
        <v/>
      </c>
      <c r="W342" s="107" t="str">
        <f t="shared" si="983"/>
        <v/>
      </c>
      <c r="X342" s="107" t="str">
        <f t="shared" si="983"/>
        <v/>
      </c>
      <c r="Y342" s="107" t="str">
        <f t="shared" si="983"/>
        <v/>
      </c>
      <c r="Z342" s="107" t="str">
        <f t="shared" si="983"/>
        <v/>
      </c>
      <c r="AA342" s="107" t="str">
        <f t="shared" si="983"/>
        <v/>
      </c>
      <c r="AB342" s="107" t="str">
        <f t="shared" si="983"/>
        <v/>
      </c>
      <c r="AC342" s="107" t="str">
        <f t="shared" si="983"/>
        <v/>
      </c>
      <c r="AD342" s="107" t="str">
        <f t="shared" si="983"/>
        <v/>
      </c>
      <c r="AE342" s="107" t="str">
        <f t="shared" si="983"/>
        <v/>
      </c>
      <c r="AF342" s="107" t="str">
        <f t="shared" si="983"/>
        <v/>
      </c>
      <c r="AG342" s="107" t="str">
        <f t="shared" si="983"/>
        <v/>
      </c>
      <c r="AH342" s="107" t="str">
        <f t="shared" si="983"/>
        <v/>
      </c>
      <c r="AI342" s="107" t="str">
        <f t="shared" si="983"/>
        <v/>
      </c>
    </row>
    <row r="343" spans="1:167" hidden="1" x14ac:dyDescent="0.25">
      <c r="B343" s="128" t="e">
        <f t="shared" si="828"/>
        <v>#VALUE!</v>
      </c>
      <c r="C343" s="128" t="e">
        <f t="shared" ca="1" si="829"/>
        <v>#NAME?</v>
      </c>
      <c r="D343" s="127">
        <f t="shared" ca="1" si="829"/>
        <v>1</v>
      </c>
      <c r="E343" s="198"/>
      <c r="F343" s="93"/>
      <c r="G343" s="200"/>
      <c r="H343"/>
      <c r="I343"/>
      <c r="J343"/>
      <c r="K343" s="66"/>
      <c r="L343" s="29" t="s">
        <v>39</v>
      </c>
      <c r="M343" s="30" t="str">
        <f t="shared" ref="M343" si="984">IFERROR(_xlfn.QUARTILE.EXC($P336:$XX336,3),"")</f>
        <v/>
      </c>
      <c r="N343" s="71"/>
      <c r="O343" s="27" t="str">
        <f t="shared" ref="O343" si="985">"4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28"/>
        <v>#VALUE!</v>
      </c>
      <c r="C344" s="128" t="e">
        <f t="shared" ca="1" si="829"/>
        <v>#NAME?</v>
      </c>
      <c r="D344" s="127">
        <f t="shared" ca="1" si="829"/>
        <v>1</v>
      </c>
      <c r="E344" s="198"/>
      <c r="F344" s="93"/>
      <c r="G344" s="200"/>
      <c r="H344" s="134">
        <f t="shared" ref="H344" si="986">COUNT($P344:$XX344)</f>
        <v>0</v>
      </c>
      <c r="I344" s="132" t="e">
        <f t="shared" ref="I344" si="987">_xlfn.STDEV.P($P343:$XX344)/AVERAGE($P343:$XX344)</f>
        <v>#DIV/0!</v>
      </c>
      <c r="J344" s="7">
        <f t="shared" ref="J344" si="988">IF(AND(H344&gt;2,
OR(L330="MÉDIA SANEADA",L330="MEDIANA SANEADA",
AND(L330="PREÇO ESTIMADO",NOT(AND(P332="Orçamento",COUNTA(P330:XX330)=COUNTIF(P332:XX332,"Orçamento")))))),
ROW(),0)</f>
        <v>0</v>
      </c>
      <c r="K344" s="66"/>
      <c r="L344" s="29" t="s">
        <v>42</v>
      </c>
      <c r="M344" s="30">
        <f t="shared" ref="M344" si="989">MIN($P336:$XX336)</f>
        <v>0</v>
      </c>
      <c r="N344" s="71"/>
      <c r="O344" s="27" t="str">
        <f t="shared" ref="O344" si="990">"4 RODADA"</f>
        <v>4 RODADA</v>
      </c>
      <c r="P344" s="107" t="str">
        <f t="shared" ref="P344:AI344" si="991">IF(P342="","",IF((_xlfn.STDEV.P($P341:$XX342)/AVERAGE($P341:$XX342))&lt;=25%,P342,IF(OR(P342&gt;(AVERAGE($P341:$XX342)+_xlfn.STDEV.P($P341:$XX342)),P342&lt;(AVERAGE($P341:$XX342)-_xlfn.STDEV.P($P341:$XX342))),"DESCARTADO",P342)))</f>
        <v/>
      </c>
      <c r="Q344" s="107" t="str">
        <f t="shared" si="991"/>
        <v/>
      </c>
      <c r="R344" s="107" t="str">
        <f t="shared" si="991"/>
        <v/>
      </c>
      <c r="S344" s="107" t="str">
        <f t="shared" si="991"/>
        <v/>
      </c>
      <c r="T344" s="107" t="str">
        <f t="shared" si="991"/>
        <v/>
      </c>
      <c r="U344" s="107" t="str">
        <f t="shared" si="991"/>
        <v/>
      </c>
      <c r="V344" s="107" t="str">
        <f t="shared" si="991"/>
        <v/>
      </c>
      <c r="W344" s="107" t="str">
        <f t="shared" si="991"/>
        <v/>
      </c>
      <c r="X344" s="107" t="str">
        <f t="shared" si="991"/>
        <v/>
      </c>
      <c r="Y344" s="107" t="str">
        <f t="shared" si="991"/>
        <v/>
      </c>
      <c r="Z344" s="107" t="str">
        <f t="shared" si="991"/>
        <v/>
      </c>
      <c r="AA344" s="107" t="str">
        <f t="shared" si="991"/>
        <v/>
      </c>
      <c r="AB344" s="107" t="str">
        <f t="shared" si="991"/>
        <v/>
      </c>
      <c r="AC344" s="107" t="str">
        <f t="shared" si="991"/>
        <v/>
      </c>
      <c r="AD344" s="107" t="str">
        <f t="shared" si="991"/>
        <v/>
      </c>
      <c r="AE344" s="107" t="str">
        <f t="shared" si="991"/>
        <v/>
      </c>
      <c r="AF344" s="107" t="str">
        <f t="shared" si="991"/>
        <v/>
      </c>
      <c r="AG344" s="107" t="str">
        <f t="shared" si="991"/>
        <v/>
      </c>
      <c r="AH344" s="107" t="str">
        <f t="shared" si="991"/>
        <v/>
      </c>
      <c r="AI344" s="107" t="str">
        <f t="shared" si="991"/>
        <v/>
      </c>
    </row>
    <row r="345" spans="1:167" hidden="1" x14ac:dyDescent="0.25">
      <c r="B345" s="128" t="e">
        <f t="shared" si="828"/>
        <v>#VALUE!</v>
      </c>
      <c r="C345" s="128" t="e">
        <f t="shared" ca="1" si="829"/>
        <v>#NAME?</v>
      </c>
      <c r="D345" s="127">
        <f t="shared" ca="1" si="829"/>
        <v>1</v>
      </c>
      <c r="E345" s="198"/>
      <c r="F345" s="93"/>
      <c r="G345" s="200"/>
      <c r="H345"/>
      <c r="I345"/>
      <c r="J345"/>
      <c r="K345" s="66"/>
      <c r="L345" s="29" t="s">
        <v>40</v>
      </c>
      <c r="M345" s="30">
        <f t="shared" ref="M345" si="992">MAX($P336:$XX336)</f>
        <v>0</v>
      </c>
      <c r="N345" s="71"/>
      <c r="O345" s="27" t="str">
        <f t="shared" ref="O345" si="993">"5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28"/>
        <v>#VALUE!</v>
      </c>
      <c r="C346" s="128" t="e">
        <f t="shared" ca="1" si="829"/>
        <v>#NAME?</v>
      </c>
      <c r="D346" s="127">
        <f t="shared" ca="1" si="829"/>
        <v>1</v>
      </c>
      <c r="E346" s="198"/>
      <c r="F346" s="93"/>
      <c r="G346" s="200"/>
      <c r="H346" s="134">
        <f t="shared" ref="H346" si="994">COUNT($P346:$XX346)</f>
        <v>0</v>
      </c>
      <c r="I346" s="132" t="e">
        <f t="shared" ref="I346" si="995">_xlfn.STDEV.P($P345:$XX346)/AVERAGE($P345:$XX346)</f>
        <v>#DIV/0!</v>
      </c>
      <c r="J346" s="7">
        <f t="shared" ref="J346" si="996">IF(AND(H346&gt;2,
OR(L330="MÉDIA SANEADA",L330="MEDIANA SANEADA",
AND(L330="PREÇO ESTIMADO",NOT(AND(P332="Orçamento",COUNTA(P330:XX330)=COUNTIF(P332:XX332,"Orçamento")))))),
ROW(),0)</f>
        <v>0</v>
      </c>
      <c r="K346" s="66"/>
      <c r="N346" s="71"/>
      <c r="O346" s="27" t="str">
        <f t="shared" ref="O346" si="997">"5 RODADA"</f>
        <v>5 RODADA</v>
      </c>
      <c r="P346" s="107" t="str">
        <f t="shared" ref="P346:AI346" si="998">IF(P344="","",IF((_xlfn.STDEV.P($P343:$XX344)/AVERAGE($P343:$XX344))&lt;=25%,P344,IF(OR(P344&gt;(AVERAGE($P343:$XX344)+_xlfn.STDEV.P($P343:$XX344)),P344&lt;(AVERAGE($P343:$XX344)-_xlfn.STDEV.P($P343:$XX344))),"DESCARTADO",P344)))</f>
        <v/>
      </c>
      <c r="Q346" s="107" t="str">
        <f t="shared" si="998"/>
        <v/>
      </c>
      <c r="R346" s="107" t="str">
        <f t="shared" si="998"/>
        <v/>
      </c>
      <c r="S346" s="107" t="str">
        <f t="shared" si="998"/>
        <v/>
      </c>
      <c r="T346" s="107" t="str">
        <f t="shared" si="998"/>
        <v/>
      </c>
      <c r="U346" s="107" t="str">
        <f t="shared" si="998"/>
        <v/>
      </c>
      <c r="V346" s="107" t="str">
        <f t="shared" si="998"/>
        <v/>
      </c>
      <c r="W346" s="107" t="str">
        <f t="shared" si="998"/>
        <v/>
      </c>
      <c r="X346" s="107" t="str">
        <f t="shared" si="998"/>
        <v/>
      </c>
      <c r="Y346" s="107" t="str">
        <f t="shared" si="998"/>
        <v/>
      </c>
      <c r="Z346" s="107" t="str">
        <f t="shared" si="998"/>
        <v/>
      </c>
      <c r="AA346" s="107" t="str">
        <f t="shared" si="998"/>
        <v/>
      </c>
      <c r="AB346" s="107" t="str">
        <f t="shared" si="998"/>
        <v/>
      </c>
      <c r="AC346" s="107" t="str">
        <f t="shared" si="998"/>
        <v/>
      </c>
      <c r="AD346" s="107" t="str">
        <f t="shared" si="998"/>
        <v/>
      </c>
      <c r="AE346" s="107" t="str">
        <f t="shared" si="998"/>
        <v/>
      </c>
      <c r="AF346" s="107" t="str">
        <f t="shared" si="998"/>
        <v/>
      </c>
      <c r="AG346" s="107" t="str">
        <f t="shared" si="998"/>
        <v/>
      </c>
      <c r="AH346" s="107" t="str">
        <f t="shared" si="998"/>
        <v/>
      </c>
      <c r="AI346" s="107" t="str">
        <f t="shared" si="998"/>
        <v/>
      </c>
    </row>
    <row r="347" spans="1:167" hidden="1" x14ac:dyDescent="0.25">
      <c r="B347" s="128" t="e">
        <f t="shared" si="828"/>
        <v>#VALUE!</v>
      </c>
      <c r="C347" s="128" t="e">
        <f t="shared" ca="1" si="829"/>
        <v>#NAME?</v>
      </c>
      <c r="D347" s="127">
        <f t="shared" ca="1" si="829"/>
        <v>1</v>
      </c>
      <c r="E347" s="198"/>
      <c r="F347" s="93"/>
      <c r="G347" s="200"/>
      <c r="H347"/>
      <c r="I347"/>
      <c r="J347"/>
      <c r="K347" s="66"/>
      <c r="L347" s="22"/>
      <c r="M347" s="22"/>
      <c r="N347" s="71"/>
      <c r="O347" s="27" t="str">
        <f t="shared" ref="O347" si="999">"6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28"/>
        <v>#VALUE!</v>
      </c>
      <c r="C348" s="128" t="e">
        <f t="shared" ca="1" si="829"/>
        <v>#NAME?</v>
      </c>
      <c r="D348" s="127">
        <f t="shared" ca="1" si="829"/>
        <v>1</v>
      </c>
      <c r="E348" s="198"/>
      <c r="F348" s="93"/>
      <c r="G348" s="200"/>
      <c r="H348" s="134">
        <f t="shared" ref="H348" si="1000">COUNT($P348:$XX348)</f>
        <v>0</v>
      </c>
      <c r="I348" s="132" t="e">
        <f t="shared" ref="I348" si="1001">_xlfn.STDEV.P($P347:$XX348)/AVERAGE($P347:$XX348)</f>
        <v>#DIV/0!</v>
      </c>
      <c r="J348" s="7">
        <f t="shared" ref="J348" si="1002">IF(AND(H348&gt;2,
OR(L330="MÉDIA SANEADA",L330="MEDIANA SANEADA",
AND(L330="PREÇO ESTIMADO",NOT(AND(P332="Orçamento",COUNTA(P330:XX330)=COUNTIF(P332:XX332,"Orçamento")))))),
ROW(),0)</f>
        <v>0</v>
      </c>
      <c r="N348" s="71"/>
      <c r="O348" s="27" t="str">
        <f t="shared" ref="O348" si="1003">"6 RODADA"</f>
        <v>6 RODADA</v>
      </c>
      <c r="P348" s="107" t="str">
        <f t="shared" ref="P348:AI348" si="1004">IFERROR(IF(P346="","",IF((_xlfn.STDEV.P($P345:$XX346)/AVERAGE($P345:$XX346))&lt;=25%,P346,IF(OR(P346&gt;(AVERAGE($P345:$XX346)+_xlfn.STDEV.P($P345:$XX346)),P346&lt;(AVERAGE($P345:$XX346)-_xlfn.STDEV.P($P345:$XX346))),"DESCARTADO",P346))),)</f>
        <v/>
      </c>
      <c r="Q348" s="107" t="str">
        <f t="shared" si="1004"/>
        <v/>
      </c>
      <c r="R348" s="107" t="str">
        <f t="shared" si="1004"/>
        <v/>
      </c>
      <c r="S348" s="107" t="str">
        <f t="shared" si="1004"/>
        <v/>
      </c>
      <c r="T348" s="107" t="str">
        <f t="shared" si="1004"/>
        <v/>
      </c>
      <c r="U348" s="107" t="str">
        <f t="shared" si="1004"/>
        <v/>
      </c>
      <c r="V348" s="107" t="str">
        <f t="shared" si="1004"/>
        <v/>
      </c>
      <c r="W348" s="107" t="str">
        <f t="shared" si="1004"/>
        <v/>
      </c>
      <c r="X348" s="107" t="str">
        <f t="shared" si="1004"/>
        <v/>
      </c>
      <c r="Y348" s="107" t="str">
        <f t="shared" si="1004"/>
        <v/>
      </c>
      <c r="Z348" s="107" t="str">
        <f t="shared" si="1004"/>
        <v/>
      </c>
      <c r="AA348" s="107" t="str">
        <f t="shared" si="1004"/>
        <v/>
      </c>
      <c r="AB348" s="107" t="str">
        <f t="shared" si="1004"/>
        <v/>
      </c>
      <c r="AC348" s="107" t="str">
        <f t="shared" si="1004"/>
        <v/>
      </c>
      <c r="AD348" s="107" t="str">
        <f t="shared" si="1004"/>
        <v/>
      </c>
      <c r="AE348" s="107" t="str">
        <f t="shared" si="1004"/>
        <v/>
      </c>
      <c r="AF348" s="107" t="str">
        <f t="shared" si="1004"/>
        <v/>
      </c>
      <c r="AG348" s="107" t="str">
        <f t="shared" si="1004"/>
        <v/>
      </c>
      <c r="AH348" s="107" t="str">
        <f t="shared" si="1004"/>
        <v/>
      </c>
      <c r="AI348" s="107" t="str">
        <f t="shared" si="1004"/>
        <v/>
      </c>
    </row>
    <row r="349" spans="1:167" x14ac:dyDescent="0.25">
      <c r="B349" s="128" t="e">
        <f t="shared" si="828"/>
        <v>#VALUE!</v>
      </c>
      <c r="C349" s="128" t="e">
        <f t="shared" ca="1" si="829"/>
        <v>#NAME?</v>
      </c>
      <c r="D349" s="127">
        <f t="shared" ca="1" si="829"/>
        <v>1</v>
      </c>
      <c r="E349" s="198"/>
      <c r="F349" s="136"/>
      <c r="G349" s="200"/>
      <c r="H349" s="203"/>
      <c r="I349" s="203"/>
      <c r="J349" s="204"/>
      <c r="K349" s="67"/>
      <c r="L349" s="1" t="s">
        <v>43</v>
      </c>
      <c r="M349" s="143" t="str">
        <f t="shared" ref="M349" si="1005">IFERROR(ROUND(M330*M332,2),"")</f>
        <v/>
      </c>
      <c r="O349" s="27" t="s">
        <v>363</v>
      </c>
      <c r="P349" s="107" t="str">
        <f t="shared" ref="P349:AI370" si="1006">INDEX(P336:P348,MATCH(MAX($J336:$J348),$J336:$J348,0))</f>
        <v/>
      </c>
      <c r="Q349" s="107" t="str">
        <f t="shared" si="1006"/>
        <v/>
      </c>
      <c r="R349" s="107" t="str">
        <f t="shared" si="1006"/>
        <v/>
      </c>
      <c r="S349" s="107" t="str">
        <f t="shared" si="1006"/>
        <v/>
      </c>
      <c r="T349" s="107" t="str">
        <f t="shared" si="1006"/>
        <v/>
      </c>
      <c r="U349" s="107" t="str">
        <f t="shared" si="1006"/>
        <v/>
      </c>
      <c r="V349" s="107" t="str">
        <f t="shared" si="1006"/>
        <v/>
      </c>
      <c r="W349" s="107" t="str">
        <f t="shared" si="1006"/>
        <v/>
      </c>
      <c r="X349" s="107" t="str">
        <f t="shared" si="1006"/>
        <v/>
      </c>
      <c r="Y349" s="107" t="str">
        <f t="shared" si="1006"/>
        <v/>
      </c>
      <c r="Z349" s="107" t="str">
        <f t="shared" si="1006"/>
        <v/>
      </c>
      <c r="AA349" s="107" t="str">
        <f t="shared" si="1006"/>
        <v/>
      </c>
      <c r="AB349" s="107" t="str">
        <f t="shared" si="1006"/>
        <v/>
      </c>
      <c r="AC349" s="107" t="str">
        <f t="shared" si="1006"/>
        <v/>
      </c>
      <c r="AD349" s="107" t="str">
        <f t="shared" si="1006"/>
        <v/>
      </c>
      <c r="AE349" s="107" t="str">
        <f t="shared" si="1006"/>
        <v/>
      </c>
      <c r="AF349" s="107" t="str">
        <f t="shared" si="1006"/>
        <v/>
      </c>
      <c r="AG349" s="107" t="str">
        <f t="shared" si="1006"/>
        <v/>
      </c>
      <c r="AH349" s="107" t="str">
        <f t="shared" si="1006"/>
        <v/>
      </c>
      <c r="AI349" s="107" t="str">
        <f t="shared" si="1006"/>
        <v/>
      </c>
    </row>
    <row r="351" spans="1:167" s="117" customFormat="1" ht="15" customHeight="1" x14ac:dyDescent="0.25">
      <c r="A351" s="120"/>
      <c r="B351" s="127" t="e">
        <f t="shared" ref="B351" si="1007">LARGE(IFERROR(IF(B349+1&gt;$H$8,"",B349+1),""),1)</f>
        <v>#VALUE!</v>
      </c>
      <c r="C351" s="127" t="e">
        <f ca="1">IF(_xlfn.ISFORMULA(E355),MAX(INDEX('BASE FORMAÇÃO'!A:A,B351+1),1),E355)</f>
        <v>#NAME?</v>
      </c>
      <c r="D351" s="127">
        <f t="shared" ref="D351" ca="1" si="1008">IFERROR(IF(C351=C341,D341+1,1),1)</f>
        <v>1</v>
      </c>
      <c r="E351" s="38" t="s">
        <v>9</v>
      </c>
      <c r="F351" s="73"/>
      <c r="G351" s="38" t="s">
        <v>15</v>
      </c>
      <c r="H351" s="135" t="e">
        <f>INDEX('BASE FORMAÇÃO'!B:B,B351+1)</f>
        <v>#VALUE!</v>
      </c>
      <c r="I351" s="181" t="s">
        <v>16</v>
      </c>
      <c r="J351" s="6" t="e">
        <f>INDEX('BASE FORMAÇÃO'!K:K,B351+1)</f>
        <v>#VALUE!</v>
      </c>
      <c r="K351" s="65"/>
      <c r="L351" s="182" t="s">
        <v>10</v>
      </c>
      <c r="M351" s="184" t="str">
        <f>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09">B351</f>
        <v>#VALUE!</v>
      </c>
      <c r="C352" s="128" t="e">
        <f t="shared" ca="1" si="1009"/>
        <v>#NAME?</v>
      </c>
      <c r="D352" s="127">
        <f t="shared" ca="1" si="1009"/>
        <v>1</v>
      </c>
      <c r="E352" s="186">
        <f t="shared" ref="E352" ca="1" si="1010">D351</f>
        <v>1</v>
      </c>
      <c r="F352" s="92"/>
      <c r="G352" s="188" t="s">
        <v>1</v>
      </c>
      <c r="H352" s="191" t="e">
        <f>INDEX('BASE FORMAÇÃO'!C:C,B351+1)</f>
        <v>#VALUE!</v>
      </c>
      <c r="I352" s="191"/>
      <c r="J352" s="192"/>
      <c r="K352" s="66"/>
      <c r="L352" s="183"/>
      <c r="M352" s="185"/>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11">B352</f>
        <v>#VALUE!</v>
      </c>
      <c r="C353" s="128" t="e">
        <f t="shared" ca="1" si="1011"/>
        <v>#NAME?</v>
      </c>
      <c r="D353" s="127">
        <f t="shared" ca="1" si="1011"/>
        <v>1</v>
      </c>
      <c r="E353" s="187"/>
      <c r="F353" s="93"/>
      <c r="G353" s="189"/>
      <c r="H353" s="193"/>
      <c r="I353" s="193"/>
      <c r="J353" s="194"/>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12">B353</f>
        <v>#VALUE!</v>
      </c>
      <c r="C354" s="128" t="e">
        <f t="shared" ca="1" si="1012"/>
        <v>#NAME?</v>
      </c>
      <c r="D354" s="127">
        <f t="shared" ca="1" si="829"/>
        <v>1</v>
      </c>
      <c r="E354" s="38" t="s">
        <v>313</v>
      </c>
      <c r="F354" s="93"/>
      <c r="G354" s="190"/>
      <c r="H354" s="195"/>
      <c r="I354" s="195"/>
      <c r="J354" s="196"/>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13">B353</f>
        <v>#VALUE!</v>
      </c>
      <c r="C355" s="128" t="e">
        <f t="shared" ca="1" si="1013"/>
        <v>#NAME?</v>
      </c>
      <c r="D355" s="127">
        <f t="shared" ca="1" si="829"/>
        <v>1</v>
      </c>
      <c r="E355" s="197" t="e">
        <f t="shared" ref="E355" ca="1" si="1014">C351</f>
        <v>#NAME?</v>
      </c>
      <c r="F355" s="93"/>
      <c r="G355" s="199" t="s">
        <v>304</v>
      </c>
      <c r="H355" s="201"/>
      <c r="I355" s="202"/>
      <c r="J355" s="202"/>
      <c r="K355" s="67"/>
      <c r="L355" s="28" t="s">
        <v>303</v>
      </c>
      <c r="M355" s="133" t="str">
        <f t="shared" ref="M355" si="1015">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16">B355</f>
        <v>#VALUE!</v>
      </c>
      <c r="C356" s="128" t="e">
        <f t="shared" ref="C356" ca="1" si="1017">C355</f>
        <v>#NAME?</v>
      </c>
      <c r="D356" s="127">
        <f t="shared" ca="1" si="829"/>
        <v>1</v>
      </c>
      <c r="E356" s="198"/>
      <c r="F356" s="93"/>
      <c r="G356" s="200"/>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18">B356</f>
        <v>#VALUE!</v>
      </c>
      <c r="C357" s="128" t="e">
        <f t="shared" ca="1" si="1018"/>
        <v>#NAME?</v>
      </c>
      <c r="D357" s="127">
        <f t="shared" ca="1" si="829"/>
        <v>1</v>
      </c>
      <c r="E357" s="198"/>
      <c r="F357" s="93"/>
      <c r="G357" s="200"/>
      <c r="H357" s="134">
        <f t="shared" ref="H357" si="1019">COUNT($P357:$XX357)</f>
        <v>0</v>
      </c>
      <c r="I357" s="132" t="e">
        <f t="shared" ref="I357" si="1020">_xlfn.STDEV.P($P356:$XX357)/AVERAGE($P356:$XX357)</f>
        <v>#DIV/0!</v>
      </c>
      <c r="J357" s="7">
        <f>ROW()</f>
        <v>357</v>
      </c>
      <c r="K357" s="67"/>
      <c r="L357" s="29" t="s">
        <v>10</v>
      </c>
      <c r="M357" s="30" t="str">
        <f t="shared" ref="M357" si="1021">IFERROR(
IF(COUNTA(P351:AI351)=COUNTIF(P353:XX353,"Orçamento"),MIN(M362,M359),
IF(M360&lt;&gt;"",M360,
IF(M361&lt;&gt;"",M361,
M359
))),"")</f>
        <v/>
      </c>
      <c r="N357" s="71"/>
      <c r="O357" s="27" t="s">
        <v>376</v>
      </c>
      <c r="P357" s="106" t="str">
        <f t="shared" ref="P357:AI357" si="1022">IFERROR(IF(P355="",
            "",
            IF(COUNT($P355:$XX355)&lt;=4,
               P355,
               IF(OR(P355&gt;(QUARTILE($P355:$XX355,3)+(QUARTILE($P355:$XX355,3)-QUARTILE($P355:$XX355,1))),
                     P355&lt;(QUARTILE($P355:$XX355,1)-(QUARTILE($P355:$XX355,3)-QUARTILE($P355:$XX355,1)))
                  ),
               "DESCARTADO",P355)
             )
  ),P355)</f>
        <v/>
      </c>
      <c r="Q357" s="106" t="str">
        <f t="shared" si="1022"/>
        <v/>
      </c>
      <c r="R357" s="106" t="str">
        <f t="shared" si="1022"/>
        <v/>
      </c>
      <c r="S357" s="106" t="str">
        <f t="shared" si="1022"/>
        <v/>
      </c>
      <c r="T357" s="106" t="str">
        <f t="shared" si="1022"/>
        <v/>
      </c>
      <c r="U357" s="106" t="str">
        <f t="shared" si="1022"/>
        <v/>
      </c>
      <c r="V357" s="106" t="str">
        <f t="shared" si="1022"/>
        <v/>
      </c>
      <c r="W357" s="106" t="str">
        <f t="shared" si="1022"/>
        <v/>
      </c>
      <c r="X357" s="106" t="str">
        <f t="shared" si="1022"/>
        <v/>
      </c>
      <c r="Y357" s="106" t="str">
        <f t="shared" si="1022"/>
        <v/>
      </c>
      <c r="Z357" s="106" t="str">
        <f t="shared" si="1022"/>
        <v/>
      </c>
      <c r="AA357" s="106" t="str">
        <f t="shared" si="1022"/>
        <v/>
      </c>
      <c r="AB357" s="106" t="str">
        <f t="shared" si="1022"/>
        <v/>
      </c>
      <c r="AC357" s="106" t="str">
        <f t="shared" si="1022"/>
        <v/>
      </c>
      <c r="AD357" s="106" t="str">
        <f t="shared" si="1022"/>
        <v/>
      </c>
      <c r="AE357" s="106" t="str">
        <f t="shared" si="1022"/>
        <v/>
      </c>
      <c r="AF357" s="106" t="str">
        <f t="shared" si="1022"/>
        <v/>
      </c>
      <c r="AG357" s="106" t="str">
        <f t="shared" si="1022"/>
        <v/>
      </c>
      <c r="AH357" s="106" t="str">
        <f t="shared" si="1022"/>
        <v/>
      </c>
      <c r="AI357" s="106" t="str">
        <f t="shared" si="1022"/>
        <v/>
      </c>
    </row>
    <row r="358" spans="1:35" hidden="1" x14ac:dyDescent="0.25">
      <c r="B358" s="128" t="e">
        <f t="shared" ref="B358:B412" si="1023">B357</f>
        <v>#VALUE!</v>
      </c>
      <c r="C358" s="128" t="e">
        <f t="shared" ref="C358:D421" ca="1" si="1024">C357</f>
        <v>#NAME?</v>
      </c>
      <c r="D358" s="127">
        <f t="shared" ca="1" si="829"/>
        <v>1</v>
      </c>
      <c r="E358" s="198"/>
      <c r="F358" s="93"/>
      <c r="G358" s="200"/>
      <c r="H358"/>
      <c r="I358"/>
      <c r="J358"/>
      <c r="K358" s="66"/>
      <c r="L358" s="29" t="s">
        <v>360</v>
      </c>
      <c r="M358" s="30" t="e">
        <f t="shared" ref="M358" si="1025">AVERAGE($P357:$XX357)</f>
        <v>#DIV/0!</v>
      </c>
      <c r="N358" s="71"/>
      <c r="O358" s="27" t="str">
        <f t="shared" ref="O358" si="1026">"1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23"/>
        <v>#VALUE!</v>
      </c>
      <c r="C359" s="128" t="e">
        <f t="shared" ca="1" si="1024"/>
        <v>#NAME?</v>
      </c>
      <c r="D359" s="127">
        <f t="shared" ca="1" si="1024"/>
        <v>1</v>
      </c>
      <c r="E359" s="198"/>
      <c r="F359" s="93"/>
      <c r="G359" s="200"/>
      <c r="H359" s="134">
        <f t="shared" ref="H359" si="1027">COUNT($P359:$XX359)</f>
        <v>0</v>
      </c>
      <c r="I359" s="132" t="e">
        <f t="shared" ref="I359" si="1028">_xlfn.STDEV.P($P358:$XX359)/AVERAGE($P358:$XX359)</f>
        <v>#DIV/0!</v>
      </c>
      <c r="J359" s="7">
        <f t="shared" ref="J359" si="1029">IF(AND(H359&gt;2,
OR(L351="MÉDIA SANEADA",L351="MEDIANA SANEADA",
AND(L351="PREÇO ESTIMADO",NOT(AND(P353="Orçamento",COUNTA(P351:XX351)=COUNTIF(P353:XX353,"Orçamento")))))),
ROW(),0)</f>
        <v>0</v>
      </c>
      <c r="K359" s="66"/>
      <c r="L359" s="29" t="s">
        <v>361</v>
      </c>
      <c r="M359" s="30" t="e">
        <f t="shared" ref="M359" si="1030">MEDIAN($P357:$XX357)</f>
        <v>#NUM!</v>
      </c>
      <c r="N359" s="71"/>
      <c r="O359" s="27" t="str">
        <f t="shared" ref="O359" si="1031">"1 RODADA"</f>
        <v>1 RODADA</v>
      </c>
      <c r="P359" s="107" t="str">
        <f t="shared" ref="P359:AI359" si="1032">IF(P357="","",IF((_xlfn.STDEV.P($P356:$XX357)/AVERAGE($P356:$XX357))&lt;=25%,P357,IF(OR(P357&gt;(AVERAGE($P356:$XX357)+_xlfn.STDEV.P($P356:$XX357)),P357&lt;(AVERAGE($P356:$XX357)-_xlfn.STDEV.P($P356:$XX357))),"DESCARTADO",P357)))</f>
        <v/>
      </c>
      <c r="Q359" s="107" t="str">
        <f t="shared" si="1032"/>
        <v/>
      </c>
      <c r="R359" s="107" t="str">
        <f t="shared" si="1032"/>
        <v/>
      </c>
      <c r="S359" s="107" t="str">
        <f t="shared" si="1032"/>
        <v/>
      </c>
      <c r="T359" s="107" t="str">
        <f t="shared" si="1032"/>
        <v/>
      </c>
      <c r="U359" s="107" t="str">
        <f t="shared" si="1032"/>
        <v/>
      </c>
      <c r="V359" s="107" t="str">
        <f t="shared" si="1032"/>
        <v/>
      </c>
      <c r="W359" s="107" t="str">
        <f t="shared" si="1032"/>
        <v/>
      </c>
      <c r="X359" s="107" t="str">
        <f t="shared" si="1032"/>
        <v/>
      </c>
      <c r="Y359" s="107" t="str">
        <f t="shared" si="1032"/>
        <v/>
      </c>
      <c r="Z359" s="107" t="str">
        <f t="shared" si="1032"/>
        <v/>
      </c>
      <c r="AA359" s="107" t="str">
        <f t="shared" si="1032"/>
        <v/>
      </c>
      <c r="AB359" s="107" t="str">
        <f t="shared" si="1032"/>
        <v/>
      </c>
      <c r="AC359" s="107" t="str">
        <f t="shared" si="1032"/>
        <v/>
      </c>
      <c r="AD359" s="107" t="str">
        <f t="shared" si="1032"/>
        <v/>
      </c>
      <c r="AE359" s="107" t="str">
        <f t="shared" si="1032"/>
        <v/>
      </c>
      <c r="AF359" s="107" t="str">
        <f t="shared" si="1032"/>
        <v/>
      </c>
      <c r="AG359" s="107" t="str">
        <f t="shared" si="1032"/>
        <v/>
      </c>
      <c r="AH359" s="107" t="str">
        <f t="shared" si="1032"/>
        <v/>
      </c>
      <c r="AI359" s="107" t="str">
        <f t="shared" si="1032"/>
        <v/>
      </c>
    </row>
    <row r="360" spans="1:35" hidden="1" x14ac:dyDescent="0.25">
      <c r="B360" s="128" t="e">
        <f t="shared" si="1023"/>
        <v>#VALUE!</v>
      </c>
      <c r="C360" s="128" t="e">
        <f t="shared" ca="1" si="1024"/>
        <v>#NAME?</v>
      </c>
      <c r="D360" s="127">
        <f t="shared" ca="1" si="1024"/>
        <v>1</v>
      </c>
      <c r="E360" s="198"/>
      <c r="F360" s="93"/>
      <c r="G360" s="200"/>
      <c r="H360"/>
      <c r="I360"/>
      <c r="J360"/>
      <c r="L360" s="29" t="s">
        <v>38</v>
      </c>
      <c r="M360" s="30" t="str">
        <f t="shared" ref="M360" si="1033">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34">"2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23"/>
        <v>#VALUE!</v>
      </c>
      <c r="C361" s="128" t="e">
        <f t="shared" ca="1" si="1024"/>
        <v>#NAME?</v>
      </c>
      <c r="D361" s="127">
        <f t="shared" ca="1" si="1024"/>
        <v>1</v>
      </c>
      <c r="E361" s="198"/>
      <c r="F361" s="93"/>
      <c r="G361" s="200"/>
      <c r="H361" s="134">
        <f t="shared" ref="H361" si="1035">COUNT($P361:$XX361)</f>
        <v>0</v>
      </c>
      <c r="I361" s="132" t="e">
        <f t="shared" ref="I361" si="1036">_xlfn.STDEV.P($P360:$XX361)/AVERAGE($P360:$XX361)</f>
        <v>#DIV/0!</v>
      </c>
      <c r="J361" s="7">
        <f t="shared" ref="J361" si="1037">IF(AND(H361&gt;2,
OR(L351="MÉDIA SANEADA",L351="MEDIANA SANEADA",
AND(L351="PREÇO ESTIMADO",NOT(AND(P353="Orçamento",COUNTA(P351:XX351)=COUNTIF(P353:XX353,"Orçamento")))))),
ROW(),0)</f>
        <v>0</v>
      </c>
      <c r="K361" s="66"/>
      <c r="L361" s="29" t="s">
        <v>362</v>
      </c>
      <c r="M361" s="30" t="e">
        <f t="shared" ref="M361" si="1038" xml:space="preserve">
IF(H359&gt;2,MEDIAN(P358:XX359),
IF(H361&gt;2,MEDIAN(P360:XX361),
IF(H363&gt;2,MEDIAN(P362:XX363),
IF(H365&gt;2,MEDIAN(P364:XX365),
IF(H367&gt;2,MEDIAN(P366:XX367),
IF(H369&gt;2,MEDIAN(P368:XX369),
MEDIAN(P356:XX357)))))))</f>
        <v>#NUM!</v>
      </c>
      <c r="N361" s="71"/>
      <c r="O361" s="27" t="str">
        <f t="shared" ref="O361" si="1039">"2 RODADA"</f>
        <v>2 RODADA</v>
      </c>
      <c r="P361" s="107" t="str">
        <f t="shared" ref="P361:AI361" si="1040">IF(P359="","",IF((_xlfn.STDEV.P($P358:$XX359)/AVERAGE($P358:$XX359))&lt;=25%,P359,IF(OR(P359&gt;(AVERAGE($P358:$XX359)+_xlfn.STDEV.P($P358:$XX359)),P359&lt;(AVERAGE($P358:$XX359)-_xlfn.STDEV.P($P358:$XX359))),"DESCARTADO",P359)))</f>
        <v/>
      </c>
      <c r="Q361" s="107" t="str">
        <f t="shared" si="1040"/>
        <v/>
      </c>
      <c r="R361" s="107" t="str">
        <f t="shared" si="1040"/>
        <v/>
      </c>
      <c r="S361" s="107" t="str">
        <f t="shared" si="1040"/>
        <v/>
      </c>
      <c r="T361" s="107" t="str">
        <f t="shared" si="1040"/>
        <v/>
      </c>
      <c r="U361" s="107" t="str">
        <f t="shared" si="1040"/>
        <v/>
      </c>
      <c r="V361" s="107" t="str">
        <f t="shared" si="1040"/>
        <v/>
      </c>
      <c r="W361" s="107" t="str">
        <f t="shared" si="1040"/>
        <v/>
      </c>
      <c r="X361" s="107" t="str">
        <f t="shared" si="1040"/>
        <v/>
      </c>
      <c r="Y361" s="107" t="str">
        <f t="shared" si="1040"/>
        <v/>
      </c>
      <c r="Z361" s="107" t="str">
        <f t="shared" si="1040"/>
        <v/>
      </c>
      <c r="AA361" s="107" t="str">
        <f t="shared" si="1040"/>
        <v/>
      </c>
      <c r="AB361" s="107" t="str">
        <f t="shared" si="1040"/>
        <v/>
      </c>
      <c r="AC361" s="107" t="str">
        <f t="shared" si="1040"/>
        <v/>
      </c>
      <c r="AD361" s="107" t="str">
        <f t="shared" si="1040"/>
        <v/>
      </c>
      <c r="AE361" s="107" t="str">
        <f t="shared" si="1040"/>
        <v/>
      </c>
      <c r="AF361" s="107" t="str">
        <f t="shared" si="1040"/>
        <v/>
      </c>
      <c r="AG361" s="107" t="str">
        <f t="shared" si="1040"/>
        <v/>
      </c>
      <c r="AH361" s="107" t="str">
        <f t="shared" si="1040"/>
        <v/>
      </c>
      <c r="AI361" s="107" t="str">
        <f t="shared" si="1040"/>
        <v/>
      </c>
    </row>
    <row r="362" spans="1:35" hidden="1" x14ac:dyDescent="0.25">
      <c r="B362" s="128" t="e">
        <f t="shared" si="1023"/>
        <v>#VALUE!</v>
      </c>
      <c r="C362" s="128" t="e">
        <f t="shared" ca="1" si="1024"/>
        <v>#NAME?</v>
      </c>
      <c r="D362" s="127">
        <f t="shared" ca="1" si="1024"/>
        <v>1</v>
      </c>
      <c r="E362" s="198"/>
      <c r="F362" s="93"/>
      <c r="G362" s="200"/>
      <c r="H362"/>
      <c r="I362"/>
      <c r="J362"/>
      <c r="K362" s="66"/>
      <c r="L362" s="29" t="s">
        <v>359</v>
      </c>
      <c r="M362" s="30" t="e">
        <f t="shared" ref="M362" si="1041">HARMEAN($P356:$XX357)</f>
        <v>#N/A</v>
      </c>
      <c r="N362" s="71"/>
      <c r="O362" s="27" t="str">
        <f t="shared" ref="O362" si="1042">"3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23"/>
        <v>#VALUE!</v>
      </c>
      <c r="C363" s="128" t="e">
        <f t="shared" ca="1" si="1024"/>
        <v>#NAME?</v>
      </c>
      <c r="D363" s="127">
        <f t="shared" ca="1" si="1024"/>
        <v>1</v>
      </c>
      <c r="E363" s="198"/>
      <c r="F363" s="93"/>
      <c r="G363" s="200"/>
      <c r="H363" s="134">
        <f t="shared" ref="H363" si="1043">COUNT($P363:$XX363)</f>
        <v>0</v>
      </c>
      <c r="I363" s="132" t="e">
        <f t="shared" ref="I363" si="1044">_xlfn.STDEV.P($P362:$XX363)/AVERAGE($P362:$XX363)</f>
        <v>#DIV/0!</v>
      </c>
      <c r="J363" s="7">
        <f t="shared" ref="J363" si="1045">IF(AND(H363&gt;2,
OR(L351="MÉDIA SANEADA",L351="MEDIANA SANEADA",
AND(L351="PREÇO ESTIMADO",NOT(AND(P353="Orçamento",COUNTA(P351:XX351)=COUNTIF(P353:XX353,"Orçamento")))))),
ROW(),0)</f>
        <v>0</v>
      </c>
      <c r="K363" s="66"/>
      <c r="L363" s="29" t="s">
        <v>41</v>
      </c>
      <c r="M363" s="30" t="str">
        <f t="shared" ref="M363" si="1046">IFERROR(_xlfn.QUARTILE.EXC($P357:$XX357,1),"")</f>
        <v/>
      </c>
      <c r="N363" s="71"/>
      <c r="O363" s="27" t="str">
        <f t="shared" ref="O363" si="1047">"3 RODADA"</f>
        <v>3 RODADA</v>
      </c>
      <c r="P363" s="107" t="str">
        <f t="shared" ref="P363:AI363" si="1048">IF(P361="","",IF((_xlfn.STDEV.P($P360:$XX361)/AVERAGE($P360:$XX361))&lt;=25%,P361,IF(OR(P361&gt;(AVERAGE($P360:$XX361)+_xlfn.STDEV.P($P360:$XX361)),P361&lt;(AVERAGE($P360:$XX361)-_xlfn.STDEV.P($P360:$XX361))),"DESCARTADO",P361)))</f>
        <v/>
      </c>
      <c r="Q363" s="107" t="str">
        <f t="shared" si="1048"/>
        <v/>
      </c>
      <c r="R363" s="107" t="str">
        <f t="shared" si="1048"/>
        <v/>
      </c>
      <c r="S363" s="107" t="str">
        <f t="shared" si="1048"/>
        <v/>
      </c>
      <c r="T363" s="107" t="str">
        <f t="shared" si="1048"/>
        <v/>
      </c>
      <c r="U363" s="107" t="str">
        <f t="shared" si="1048"/>
        <v/>
      </c>
      <c r="V363" s="107" t="str">
        <f t="shared" si="1048"/>
        <v/>
      </c>
      <c r="W363" s="107" t="str">
        <f t="shared" si="1048"/>
        <v/>
      </c>
      <c r="X363" s="107" t="str">
        <f t="shared" si="1048"/>
        <v/>
      </c>
      <c r="Y363" s="107" t="str">
        <f t="shared" si="1048"/>
        <v/>
      </c>
      <c r="Z363" s="107" t="str">
        <f t="shared" si="1048"/>
        <v/>
      </c>
      <c r="AA363" s="107" t="str">
        <f t="shared" si="1048"/>
        <v/>
      </c>
      <c r="AB363" s="107" t="str">
        <f t="shared" si="1048"/>
        <v/>
      </c>
      <c r="AC363" s="107" t="str">
        <f t="shared" si="1048"/>
        <v/>
      </c>
      <c r="AD363" s="107" t="str">
        <f t="shared" si="1048"/>
        <v/>
      </c>
      <c r="AE363" s="107" t="str">
        <f t="shared" si="1048"/>
        <v/>
      </c>
      <c r="AF363" s="107" t="str">
        <f t="shared" si="1048"/>
        <v/>
      </c>
      <c r="AG363" s="107" t="str">
        <f t="shared" si="1048"/>
        <v/>
      </c>
      <c r="AH363" s="107" t="str">
        <f t="shared" si="1048"/>
        <v/>
      </c>
      <c r="AI363" s="107" t="str">
        <f t="shared" si="1048"/>
        <v/>
      </c>
    </row>
    <row r="364" spans="1:35" hidden="1" x14ac:dyDescent="0.25">
      <c r="B364" s="128" t="e">
        <f t="shared" si="1023"/>
        <v>#VALUE!</v>
      </c>
      <c r="C364" s="128" t="e">
        <f t="shared" ca="1" si="1024"/>
        <v>#NAME?</v>
      </c>
      <c r="D364" s="127">
        <f t="shared" ca="1" si="1024"/>
        <v>1</v>
      </c>
      <c r="E364" s="198"/>
      <c r="F364" s="93"/>
      <c r="G364" s="200"/>
      <c r="H364"/>
      <c r="I364"/>
      <c r="J364"/>
      <c r="K364" s="66"/>
      <c r="L364" s="29" t="s">
        <v>39</v>
      </c>
      <c r="M364" s="30" t="str">
        <f t="shared" ref="M364" si="1049">IFERROR(_xlfn.QUARTILE.EXC($P357:$XX357,3),"")</f>
        <v/>
      </c>
      <c r="N364" s="71"/>
      <c r="O364" s="27" t="str">
        <f t="shared" ref="O364" si="1050">"4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23"/>
        <v>#VALUE!</v>
      </c>
      <c r="C365" s="128" t="e">
        <f t="shared" ca="1" si="1024"/>
        <v>#NAME?</v>
      </c>
      <c r="D365" s="127">
        <f t="shared" ca="1" si="1024"/>
        <v>1</v>
      </c>
      <c r="E365" s="198"/>
      <c r="F365" s="93"/>
      <c r="G365" s="200"/>
      <c r="H365" s="134">
        <f t="shared" ref="H365" si="1051">COUNT($P365:$XX365)</f>
        <v>0</v>
      </c>
      <c r="I365" s="132" t="e">
        <f t="shared" ref="I365" si="1052">_xlfn.STDEV.P($P364:$XX365)/AVERAGE($P364:$XX365)</f>
        <v>#DIV/0!</v>
      </c>
      <c r="J365" s="7">
        <f t="shared" ref="J365" si="1053">IF(AND(H365&gt;2,
OR(L351="MÉDIA SANEADA",L351="MEDIANA SANEADA",
AND(L351="PREÇO ESTIMADO",NOT(AND(P353="Orçamento",COUNTA(P351:XX351)=COUNTIF(P353:XX353,"Orçamento")))))),
ROW(),0)</f>
        <v>0</v>
      </c>
      <c r="K365" s="66"/>
      <c r="L365" s="29" t="s">
        <v>42</v>
      </c>
      <c r="M365" s="30">
        <f t="shared" ref="M365" si="1054">MIN($P357:$XX357)</f>
        <v>0</v>
      </c>
      <c r="N365" s="71"/>
      <c r="O365" s="27" t="str">
        <f t="shared" ref="O365" si="1055">"4 RODADA"</f>
        <v>4 RODADA</v>
      </c>
      <c r="P365" s="107" t="str">
        <f t="shared" ref="P365:AI365" si="1056">IF(P363="","",IF((_xlfn.STDEV.P($P362:$XX363)/AVERAGE($P362:$XX363))&lt;=25%,P363,IF(OR(P363&gt;(AVERAGE($P362:$XX363)+_xlfn.STDEV.P($P362:$XX363)),P363&lt;(AVERAGE($P362:$XX363)-_xlfn.STDEV.P($P362:$XX363))),"DESCARTADO",P363)))</f>
        <v/>
      </c>
      <c r="Q365" s="107" t="str">
        <f t="shared" si="1056"/>
        <v/>
      </c>
      <c r="R365" s="107" t="str">
        <f t="shared" si="1056"/>
        <v/>
      </c>
      <c r="S365" s="107" t="str">
        <f t="shared" si="1056"/>
        <v/>
      </c>
      <c r="T365" s="107" t="str">
        <f t="shared" si="1056"/>
        <v/>
      </c>
      <c r="U365" s="107" t="str">
        <f t="shared" si="1056"/>
        <v/>
      </c>
      <c r="V365" s="107" t="str">
        <f t="shared" si="1056"/>
        <v/>
      </c>
      <c r="W365" s="107" t="str">
        <f t="shared" si="1056"/>
        <v/>
      </c>
      <c r="X365" s="107" t="str">
        <f t="shared" si="1056"/>
        <v/>
      </c>
      <c r="Y365" s="107" t="str">
        <f t="shared" si="1056"/>
        <v/>
      </c>
      <c r="Z365" s="107" t="str">
        <f t="shared" si="1056"/>
        <v/>
      </c>
      <c r="AA365" s="107" t="str">
        <f t="shared" si="1056"/>
        <v/>
      </c>
      <c r="AB365" s="107" t="str">
        <f t="shared" si="1056"/>
        <v/>
      </c>
      <c r="AC365" s="107" t="str">
        <f t="shared" si="1056"/>
        <v/>
      </c>
      <c r="AD365" s="107" t="str">
        <f t="shared" si="1056"/>
        <v/>
      </c>
      <c r="AE365" s="107" t="str">
        <f t="shared" si="1056"/>
        <v/>
      </c>
      <c r="AF365" s="107" t="str">
        <f t="shared" si="1056"/>
        <v/>
      </c>
      <c r="AG365" s="107" t="str">
        <f t="shared" si="1056"/>
        <v/>
      </c>
      <c r="AH365" s="107" t="str">
        <f t="shared" si="1056"/>
        <v/>
      </c>
      <c r="AI365" s="107" t="str">
        <f t="shared" si="1056"/>
        <v/>
      </c>
    </row>
    <row r="366" spans="1:35" hidden="1" x14ac:dyDescent="0.25">
      <c r="B366" s="128" t="e">
        <f t="shared" si="1023"/>
        <v>#VALUE!</v>
      </c>
      <c r="C366" s="128" t="e">
        <f t="shared" ca="1" si="1024"/>
        <v>#NAME?</v>
      </c>
      <c r="D366" s="127">
        <f t="shared" ca="1" si="1024"/>
        <v>1</v>
      </c>
      <c r="E366" s="198"/>
      <c r="F366" s="93"/>
      <c r="G366" s="200"/>
      <c r="H366"/>
      <c r="I366"/>
      <c r="J366"/>
      <c r="K366" s="66"/>
      <c r="L366" s="29" t="s">
        <v>40</v>
      </c>
      <c r="M366" s="30">
        <f t="shared" ref="M366" si="1057">MAX($P357:$XX357)</f>
        <v>0</v>
      </c>
      <c r="N366" s="71"/>
      <c r="O366" s="27" t="str">
        <f t="shared" ref="O366" si="1058">"5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23"/>
        <v>#VALUE!</v>
      </c>
      <c r="C367" s="128" t="e">
        <f t="shared" ca="1" si="1024"/>
        <v>#NAME?</v>
      </c>
      <c r="D367" s="127">
        <f t="shared" ca="1" si="1024"/>
        <v>1</v>
      </c>
      <c r="E367" s="198"/>
      <c r="F367" s="93"/>
      <c r="G367" s="200"/>
      <c r="H367" s="134">
        <f t="shared" ref="H367" si="1059">COUNT($P367:$XX367)</f>
        <v>0</v>
      </c>
      <c r="I367" s="132" t="e">
        <f t="shared" ref="I367" si="1060">_xlfn.STDEV.P($P366:$XX367)/AVERAGE($P366:$XX367)</f>
        <v>#DIV/0!</v>
      </c>
      <c r="J367" s="7">
        <f t="shared" ref="J367" si="1061">IF(AND(H367&gt;2,
OR(L351="MÉDIA SANEADA",L351="MEDIANA SANEADA",
AND(L351="PREÇO ESTIMADO",NOT(AND(P353="Orçamento",COUNTA(P351:XX351)=COUNTIF(P353:XX353,"Orçamento")))))),
ROW(),0)</f>
        <v>0</v>
      </c>
      <c r="K367" s="66"/>
      <c r="N367" s="71"/>
      <c r="O367" s="27" t="str">
        <f t="shared" ref="O367" si="1062">"5 RODADA"</f>
        <v>5 RODADA</v>
      </c>
      <c r="P367" s="107" t="str">
        <f t="shared" ref="P367:AI367" si="1063">IF(P365="","",IF((_xlfn.STDEV.P($P364:$XX365)/AVERAGE($P364:$XX365))&lt;=25%,P365,IF(OR(P365&gt;(AVERAGE($P364:$XX365)+_xlfn.STDEV.P($P364:$XX365)),P365&lt;(AVERAGE($P364:$XX365)-_xlfn.STDEV.P($P364:$XX365))),"DESCARTADO",P365)))</f>
        <v/>
      </c>
      <c r="Q367" s="107" t="str">
        <f t="shared" si="1063"/>
        <v/>
      </c>
      <c r="R367" s="107" t="str">
        <f t="shared" si="1063"/>
        <v/>
      </c>
      <c r="S367" s="107" t="str">
        <f t="shared" si="1063"/>
        <v/>
      </c>
      <c r="T367" s="107" t="str">
        <f t="shared" si="1063"/>
        <v/>
      </c>
      <c r="U367" s="107" t="str">
        <f t="shared" si="1063"/>
        <v/>
      </c>
      <c r="V367" s="107" t="str">
        <f t="shared" si="1063"/>
        <v/>
      </c>
      <c r="W367" s="107" t="str">
        <f t="shared" si="1063"/>
        <v/>
      </c>
      <c r="X367" s="107" t="str">
        <f t="shared" si="1063"/>
        <v/>
      </c>
      <c r="Y367" s="107" t="str">
        <f t="shared" si="1063"/>
        <v/>
      </c>
      <c r="Z367" s="107" t="str">
        <f t="shared" si="1063"/>
        <v/>
      </c>
      <c r="AA367" s="107" t="str">
        <f t="shared" si="1063"/>
        <v/>
      </c>
      <c r="AB367" s="107" t="str">
        <f t="shared" si="1063"/>
        <v/>
      </c>
      <c r="AC367" s="107" t="str">
        <f t="shared" si="1063"/>
        <v/>
      </c>
      <c r="AD367" s="107" t="str">
        <f t="shared" si="1063"/>
        <v/>
      </c>
      <c r="AE367" s="107" t="str">
        <f t="shared" si="1063"/>
        <v/>
      </c>
      <c r="AF367" s="107" t="str">
        <f t="shared" si="1063"/>
        <v/>
      </c>
      <c r="AG367" s="107" t="str">
        <f t="shared" si="1063"/>
        <v/>
      </c>
      <c r="AH367" s="107" t="str">
        <f t="shared" si="1063"/>
        <v/>
      </c>
      <c r="AI367" s="107" t="str">
        <f t="shared" si="1063"/>
        <v/>
      </c>
    </row>
    <row r="368" spans="1:35" hidden="1" x14ac:dyDescent="0.25">
      <c r="B368" s="128" t="e">
        <f t="shared" si="1023"/>
        <v>#VALUE!</v>
      </c>
      <c r="C368" s="128" t="e">
        <f t="shared" ca="1" si="1024"/>
        <v>#NAME?</v>
      </c>
      <c r="D368" s="127">
        <f t="shared" ca="1" si="1024"/>
        <v>1</v>
      </c>
      <c r="E368" s="198"/>
      <c r="F368" s="93"/>
      <c r="G368" s="200"/>
      <c r="H368"/>
      <c r="I368"/>
      <c r="J368"/>
      <c r="K368" s="66"/>
      <c r="L368" s="22"/>
      <c r="M368" s="22"/>
      <c r="N368" s="71"/>
      <c r="O368" s="27" t="str">
        <f t="shared" ref="O368" si="1064">"6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23"/>
        <v>#VALUE!</v>
      </c>
      <c r="C369" s="128" t="e">
        <f t="shared" ca="1" si="1024"/>
        <v>#NAME?</v>
      </c>
      <c r="D369" s="127">
        <f t="shared" ca="1" si="1024"/>
        <v>1</v>
      </c>
      <c r="E369" s="198"/>
      <c r="F369" s="93"/>
      <c r="G369" s="200"/>
      <c r="H369" s="134">
        <f t="shared" ref="H369" si="1065">COUNT($P369:$XX369)</f>
        <v>0</v>
      </c>
      <c r="I369" s="132" t="e">
        <f t="shared" ref="I369" si="1066">_xlfn.STDEV.P($P368:$XX369)/AVERAGE($P368:$XX369)</f>
        <v>#DIV/0!</v>
      </c>
      <c r="J369" s="7">
        <f t="shared" ref="J369" si="1067">IF(AND(H369&gt;2,
OR(L351="MÉDIA SANEADA",L351="MEDIANA SANEADA",
AND(L351="PREÇO ESTIMADO",NOT(AND(P353="Orçamento",COUNTA(P351:XX351)=COUNTIF(P353:XX353,"Orçamento")))))),
ROW(),0)</f>
        <v>0</v>
      </c>
      <c r="N369" s="71"/>
      <c r="O369" s="27" t="str">
        <f t="shared" ref="O369" si="1068">"6 RODADA"</f>
        <v>6 RODADA</v>
      </c>
      <c r="P369" s="107" t="str">
        <f t="shared" ref="P369:AI369" si="1069">IFERROR(IF(P367="","",IF((_xlfn.STDEV.P($P366:$XX367)/AVERAGE($P366:$XX367))&lt;=25%,P367,IF(OR(P367&gt;(AVERAGE($P366:$XX367)+_xlfn.STDEV.P($P366:$XX367)),P367&lt;(AVERAGE($P366:$XX367)-_xlfn.STDEV.P($P366:$XX367))),"DESCARTADO",P367))),)</f>
        <v/>
      </c>
      <c r="Q369" s="107" t="str">
        <f t="shared" si="1069"/>
        <v/>
      </c>
      <c r="R369" s="107" t="str">
        <f t="shared" si="1069"/>
        <v/>
      </c>
      <c r="S369" s="107" t="str">
        <f t="shared" si="1069"/>
        <v/>
      </c>
      <c r="T369" s="107" t="str">
        <f t="shared" si="1069"/>
        <v/>
      </c>
      <c r="U369" s="107" t="str">
        <f t="shared" si="1069"/>
        <v/>
      </c>
      <c r="V369" s="107" t="str">
        <f t="shared" si="1069"/>
        <v/>
      </c>
      <c r="W369" s="107" t="str">
        <f t="shared" si="1069"/>
        <v/>
      </c>
      <c r="X369" s="107" t="str">
        <f t="shared" si="1069"/>
        <v/>
      </c>
      <c r="Y369" s="107" t="str">
        <f t="shared" si="1069"/>
        <v/>
      </c>
      <c r="Z369" s="107" t="str">
        <f t="shared" si="1069"/>
        <v/>
      </c>
      <c r="AA369" s="107" t="str">
        <f t="shared" si="1069"/>
        <v/>
      </c>
      <c r="AB369" s="107" t="str">
        <f t="shared" si="1069"/>
        <v/>
      </c>
      <c r="AC369" s="107" t="str">
        <f t="shared" si="1069"/>
        <v/>
      </c>
      <c r="AD369" s="107" t="str">
        <f t="shared" si="1069"/>
        <v/>
      </c>
      <c r="AE369" s="107" t="str">
        <f t="shared" si="1069"/>
        <v/>
      </c>
      <c r="AF369" s="107" t="str">
        <f t="shared" si="1069"/>
        <v/>
      </c>
      <c r="AG369" s="107" t="str">
        <f t="shared" si="1069"/>
        <v/>
      </c>
      <c r="AH369" s="107" t="str">
        <f t="shared" si="1069"/>
        <v/>
      </c>
      <c r="AI369" s="107" t="str">
        <f t="shared" si="1069"/>
        <v/>
      </c>
    </row>
    <row r="370" spans="1:167" x14ac:dyDescent="0.25">
      <c r="B370" s="128" t="e">
        <f t="shared" si="1023"/>
        <v>#VALUE!</v>
      </c>
      <c r="C370" s="128" t="e">
        <f t="shared" ca="1" si="1024"/>
        <v>#NAME?</v>
      </c>
      <c r="D370" s="127">
        <f t="shared" ca="1" si="1024"/>
        <v>1</v>
      </c>
      <c r="E370" s="198"/>
      <c r="F370" s="136"/>
      <c r="G370" s="200"/>
      <c r="H370" s="203"/>
      <c r="I370" s="203"/>
      <c r="J370" s="204"/>
      <c r="K370" s="67"/>
      <c r="L370" s="1" t="s">
        <v>43</v>
      </c>
      <c r="M370" s="143" t="str">
        <f t="shared" ref="M370" si="1070">IFERROR(ROUND(M351*M353,2),"")</f>
        <v/>
      </c>
      <c r="O370" s="27" t="s">
        <v>363</v>
      </c>
      <c r="P370" s="107" t="str">
        <f t="shared" ref="P370:R370" si="1071">INDEX(P357:P369,MATCH(MAX($J357:$J369),$J357:$J369,0))</f>
        <v/>
      </c>
      <c r="Q370" s="107" t="str">
        <f t="shared" si="1071"/>
        <v/>
      </c>
      <c r="R370" s="107" t="str">
        <f t="shared" si="1071"/>
        <v/>
      </c>
      <c r="S370" s="107" t="str">
        <f t="shared" si="1006"/>
        <v/>
      </c>
      <c r="T370" s="107" t="str">
        <f t="shared" si="1006"/>
        <v/>
      </c>
      <c r="U370" s="107" t="str">
        <f t="shared" si="1006"/>
        <v/>
      </c>
      <c r="V370" s="107" t="str">
        <f t="shared" si="1006"/>
        <v/>
      </c>
      <c r="W370" s="107" t="str">
        <f t="shared" si="1006"/>
        <v/>
      </c>
      <c r="X370" s="107" t="str">
        <f t="shared" si="1006"/>
        <v/>
      </c>
      <c r="Y370" s="107" t="str">
        <f t="shared" si="1006"/>
        <v/>
      </c>
      <c r="Z370" s="107" t="str">
        <f t="shared" si="1006"/>
        <v/>
      </c>
      <c r="AA370" s="107" t="str">
        <f t="shared" si="1006"/>
        <v/>
      </c>
      <c r="AB370" s="107" t="str">
        <f t="shared" si="1006"/>
        <v/>
      </c>
      <c r="AC370" s="107" t="str">
        <f t="shared" si="1006"/>
        <v/>
      </c>
      <c r="AD370" s="107" t="str">
        <f t="shared" si="1006"/>
        <v/>
      </c>
      <c r="AE370" s="107" t="str">
        <f t="shared" si="1006"/>
        <v/>
      </c>
      <c r="AF370" s="107" t="str">
        <f t="shared" si="1006"/>
        <v/>
      </c>
      <c r="AG370" s="107" t="str">
        <f t="shared" si="1006"/>
        <v/>
      </c>
      <c r="AH370" s="107" t="str">
        <f t="shared" si="1006"/>
        <v/>
      </c>
      <c r="AI370" s="107" t="str">
        <f t="shared" si="1006"/>
        <v/>
      </c>
    </row>
    <row r="372" spans="1:167" s="117" customFormat="1" ht="15" customHeight="1" x14ac:dyDescent="0.25">
      <c r="A372" s="120"/>
      <c r="B372" s="127" t="e">
        <f t="shared" ref="B372" si="1072">LARGE(IFERROR(IF(B370+1&gt;$H$8,"",B370+1),""),1)</f>
        <v>#VALUE!</v>
      </c>
      <c r="C372" s="127" t="e">
        <f ca="1">IF(_xlfn.ISFORMULA(E376),MAX(INDEX('BASE FORMAÇÃO'!A:A,B372+1),1),E376)</f>
        <v>#NAME?</v>
      </c>
      <c r="D372" s="127">
        <f t="shared" ref="D372" ca="1" si="1073">IFERROR(IF(C372=C362,D362+1,1),1)</f>
        <v>1</v>
      </c>
      <c r="E372" s="38" t="s">
        <v>9</v>
      </c>
      <c r="F372" s="73"/>
      <c r="G372" s="38" t="s">
        <v>15</v>
      </c>
      <c r="H372" s="135" t="e">
        <f>INDEX('BASE FORMAÇÃO'!B:B,B372+1)</f>
        <v>#VALUE!</v>
      </c>
      <c r="I372" s="181" t="s">
        <v>16</v>
      </c>
      <c r="J372" s="6" t="e">
        <f>INDEX('BASE FORMAÇÃO'!K:K,B372+1)</f>
        <v>#VALUE!</v>
      </c>
      <c r="K372" s="65"/>
      <c r="L372" s="182" t="s">
        <v>10</v>
      </c>
      <c r="M372" s="184" t="str">
        <f>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74">B372</f>
        <v>#VALUE!</v>
      </c>
      <c r="C373" s="128" t="e">
        <f t="shared" ca="1" si="1074"/>
        <v>#NAME?</v>
      </c>
      <c r="D373" s="127">
        <f t="shared" ca="1" si="1074"/>
        <v>1</v>
      </c>
      <c r="E373" s="186">
        <f t="shared" ref="E373" ca="1" si="1075">D372</f>
        <v>1</v>
      </c>
      <c r="F373" s="92"/>
      <c r="G373" s="188" t="s">
        <v>1</v>
      </c>
      <c r="H373" s="191" t="e">
        <f>INDEX('BASE FORMAÇÃO'!C:C,B372+1)</f>
        <v>#VALUE!</v>
      </c>
      <c r="I373" s="191"/>
      <c r="J373" s="192"/>
      <c r="K373" s="66"/>
      <c r="L373" s="183"/>
      <c r="M373" s="185"/>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76">B373</f>
        <v>#VALUE!</v>
      </c>
      <c r="C374" s="128" t="e">
        <f t="shared" ca="1" si="1076"/>
        <v>#NAME?</v>
      </c>
      <c r="D374" s="127">
        <f t="shared" ca="1" si="1076"/>
        <v>1</v>
      </c>
      <c r="E374" s="187"/>
      <c r="F374" s="93"/>
      <c r="G374" s="189"/>
      <c r="H374" s="193"/>
      <c r="I374" s="193"/>
      <c r="J374" s="194"/>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77">B374</f>
        <v>#VALUE!</v>
      </c>
      <c r="C375" s="128" t="e">
        <f t="shared" ca="1" si="1077"/>
        <v>#NAME?</v>
      </c>
      <c r="D375" s="127">
        <f t="shared" ca="1" si="1024"/>
        <v>1</v>
      </c>
      <c r="E375" s="38" t="s">
        <v>313</v>
      </c>
      <c r="F375" s="93"/>
      <c r="G375" s="190"/>
      <c r="H375" s="195"/>
      <c r="I375" s="195"/>
      <c r="J375" s="196"/>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78">B374</f>
        <v>#VALUE!</v>
      </c>
      <c r="C376" s="128" t="e">
        <f t="shared" ca="1" si="1078"/>
        <v>#NAME?</v>
      </c>
      <c r="D376" s="127">
        <f t="shared" ca="1" si="1024"/>
        <v>1</v>
      </c>
      <c r="E376" s="197" t="e">
        <f t="shared" ref="E376" ca="1" si="1079">C372</f>
        <v>#NAME?</v>
      </c>
      <c r="F376" s="93"/>
      <c r="G376" s="199" t="s">
        <v>304</v>
      </c>
      <c r="H376" s="201"/>
      <c r="I376" s="202"/>
      <c r="J376" s="202"/>
      <c r="K376" s="67"/>
      <c r="L376" s="28" t="s">
        <v>303</v>
      </c>
      <c r="M376" s="133" t="str">
        <f t="shared" ref="M376" si="1080">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81">B376</f>
        <v>#VALUE!</v>
      </c>
      <c r="C377" s="128" t="e">
        <f t="shared" ref="C377" ca="1" si="1082">C376</f>
        <v>#NAME?</v>
      </c>
      <c r="D377" s="127">
        <f t="shared" ca="1" si="1024"/>
        <v>1</v>
      </c>
      <c r="E377" s="198"/>
      <c r="F377" s="93"/>
      <c r="G377" s="200"/>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083">B377</f>
        <v>#VALUE!</v>
      </c>
      <c r="C378" s="128" t="e">
        <f t="shared" ca="1" si="1083"/>
        <v>#NAME?</v>
      </c>
      <c r="D378" s="127">
        <f t="shared" ca="1" si="1024"/>
        <v>1</v>
      </c>
      <c r="E378" s="198"/>
      <c r="F378" s="93"/>
      <c r="G378" s="200"/>
      <c r="H378" s="134">
        <f t="shared" ref="H378" si="1084">COUNT($P378:$XX378)</f>
        <v>0</v>
      </c>
      <c r="I378" s="132" t="e">
        <f t="shared" ref="I378" si="1085">_xlfn.STDEV.P($P377:$XX378)/AVERAGE($P377:$XX378)</f>
        <v>#DIV/0!</v>
      </c>
      <c r="J378" s="7">
        <f>ROW()</f>
        <v>378</v>
      </c>
      <c r="K378" s="67"/>
      <c r="L378" s="29" t="s">
        <v>10</v>
      </c>
      <c r="M378" s="30" t="str">
        <f t="shared" ref="M378" si="1086">IFERROR(
IF(COUNTA(P372:AI372)=COUNTIF(P374:XX374,"Orçamento"),MIN(M383,M380),
IF(M381&lt;&gt;"",M381,
IF(M382&lt;&gt;"",M382,
M380
))),"")</f>
        <v/>
      </c>
      <c r="N378" s="71"/>
      <c r="O378" s="27" t="s">
        <v>376</v>
      </c>
      <c r="P378" s="106" t="str">
        <f t="shared" ref="P378:AI378" si="1087">IFERROR(IF(P376="",
            "",
            IF(COUNT($P376:$XX376)&lt;=4,
               P376,
               IF(OR(P376&gt;(QUARTILE($P376:$XX376,3)+(QUARTILE($P376:$XX376,3)-QUARTILE($P376:$XX376,1))),
                     P376&lt;(QUARTILE($P376:$XX376,1)-(QUARTILE($P376:$XX376,3)-QUARTILE($P376:$XX376,1)))
                  ),
               "DESCARTADO",P376)
             )
  ),P376)</f>
        <v/>
      </c>
      <c r="Q378" s="106" t="str">
        <f t="shared" si="1087"/>
        <v/>
      </c>
      <c r="R378" s="106" t="str">
        <f t="shared" si="1087"/>
        <v/>
      </c>
      <c r="S378" s="106" t="str">
        <f t="shared" si="1087"/>
        <v/>
      </c>
      <c r="T378" s="106" t="str">
        <f t="shared" si="1087"/>
        <v/>
      </c>
      <c r="U378" s="106" t="str">
        <f t="shared" si="1087"/>
        <v/>
      </c>
      <c r="V378" s="106" t="str">
        <f t="shared" si="1087"/>
        <v/>
      </c>
      <c r="W378" s="106" t="str">
        <f t="shared" si="1087"/>
        <v/>
      </c>
      <c r="X378" s="106" t="str">
        <f t="shared" si="1087"/>
        <v/>
      </c>
      <c r="Y378" s="106" t="str">
        <f t="shared" si="1087"/>
        <v/>
      </c>
      <c r="Z378" s="106" t="str">
        <f t="shared" si="1087"/>
        <v/>
      </c>
      <c r="AA378" s="106" t="str">
        <f t="shared" si="1087"/>
        <v/>
      </c>
      <c r="AB378" s="106" t="str">
        <f t="shared" si="1087"/>
        <v/>
      </c>
      <c r="AC378" s="106" t="str">
        <f t="shared" si="1087"/>
        <v/>
      </c>
      <c r="AD378" s="106" t="str">
        <f t="shared" si="1087"/>
        <v/>
      </c>
      <c r="AE378" s="106" t="str">
        <f t="shared" si="1087"/>
        <v/>
      </c>
      <c r="AF378" s="106" t="str">
        <f t="shared" si="1087"/>
        <v/>
      </c>
      <c r="AG378" s="106" t="str">
        <f t="shared" si="1087"/>
        <v/>
      </c>
      <c r="AH378" s="106" t="str">
        <f t="shared" si="1087"/>
        <v/>
      </c>
      <c r="AI378" s="106" t="str">
        <f t="shared" si="1087"/>
        <v/>
      </c>
    </row>
    <row r="379" spans="1:167" hidden="1" x14ac:dyDescent="0.25">
      <c r="B379" s="128" t="e">
        <f t="shared" ref="B379" si="1088">B378</f>
        <v>#VALUE!</v>
      </c>
      <c r="C379" s="128" t="e">
        <f t="shared" ref="C379" ca="1" si="1089">C378</f>
        <v>#NAME?</v>
      </c>
      <c r="D379" s="127">
        <f t="shared" ca="1" si="1024"/>
        <v>1</v>
      </c>
      <c r="E379" s="198"/>
      <c r="F379" s="93"/>
      <c r="G379" s="200"/>
      <c r="H379"/>
      <c r="I379"/>
      <c r="J379"/>
      <c r="K379" s="66"/>
      <c r="L379" s="29" t="s">
        <v>360</v>
      </c>
      <c r="M379" s="30" t="e">
        <f t="shared" ref="M379" si="1090">AVERAGE($P378:$XX378)</f>
        <v>#DIV/0!</v>
      </c>
      <c r="N379" s="71"/>
      <c r="O379" s="27" t="str">
        <f t="shared" ref="O379" si="1091">"1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23"/>
        <v>#VALUE!</v>
      </c>
      <c r="C380" s="128" t="e">
        <f t="shared" ca="1" si="1024"/>
        <v>#NAME?</v>
      </c>
      <c r="D380" s="127">
        <f t="shared" ca="1" si="1024"/>
        <v>1</v>
      </c>
      <c r="E380" s="198"/>
      <c r="F380" s="93"/>
      <c r="G380" s="200"/>
      <c r="H380" s="134">
        <f t="shared" ref="H380" si="1092">COUNT($P380:$XX380)</f>
        <v>0</v>
      </c>
      <c r="I380" s="132" t="e">
        <f t="shared" ref="I380" si="1093">_xlfn.STDEV.P($P379:$XX380)/AVERAGE($P379:$XX380)</f>
        <v>#DIV/0!</v>
      </c>
      <c r="J380" s="7">
        <f t="shared" ref="J380" si="1094">IF(AND(H380&gt;2,
OR(L372="MÉDIA SANEADA",L372="MEDIANA SANEADA",
AND(L372="PREÇO ESTIMADO",NOT(AND(P374="Orçamento",COUNTA(P372:XX372)=COUNTIF(P374:XX374,"Orçamento")))))),
ROW(),0)</f>
        <v>0</v>
      </c>
      <c r="K380" s="66"/>
      <c r="L380" s="29" t="s">
        <v>361</v>
      </c>
      <c r="M380" s="30" t="e">
        <f t="shared" ref="M380" si="1095">MEDIAN($P378:$XX378)</f>
        <v>#NUM!</v>
      </c>
      <c r="N380" s="71"/>
      <c r="O380" s="27" t="str">
        <f t="shared" ref="O380" si="1096">"1 RODADA"</f>
        <v>1 RODADA</v>
      </c>
      <c r="P380" s="107" t="str">
        <f t="shared" ref="P380:AI380" si="1097">IF(P378="","",IF((_xlfn.STDEV.P($P377:$XX378)/AVERAGE($P377:$XX378))&lt;=25%,P378,IF(OR(P378&gt;(AVERAGE($P377:$XX378)+_xlfn.STDEV.P($P377:$XX378)),P378&lt;(AVERAGE($P377:$XX378)-_xlfn.STDEV.P($P377:$XX378))),"DESCARTADO",P378)))</f>
        <v/>
      </c>
      <c r="Q380" s="107" t="str">
        <f t="shared" si="1097"/>
        <v/>
      </c>
      <c r="R380" s="107" t="str">
        <f t="shared" si="1097"/>
        <v/>
      </c>
      <c r="S380" s="107" t="str">
        <f t="shared" si="1097"/>
        <v/>
      </c>
      <c r="T380" s="107" t="str">
        <f t="shared" si="1097"/>
        <v/>
      </c>
      <c r="U380" s="107" t="str">
        <f t="shared" si="1097"/>
        <v/>
      </c>
      <c r="V380" s="107" t="str">
        <f t="shared" si="1097"/>
        <v/>
      </c>
      <c r="W380" s="107" t="str">
        <f t="shared" si="1097"/>
        <v/>
      </c>
      <c r="X380" s="107" t="str">
        <f t="shared" si="1097"/>
        <v/>
      </c>
      <c r="Y380" s="107" t="str">
        <f t="shared" si="1097"/>
        <v/>
      </c>
      <c r="Z380" s="107" t="str">
        <f t="shared" si="1097"/>
        <v/>
      </c>
      <c r="AA380" s="107" t="str">
        <f t="shared" si="1097"/>
        <v/>
      </c>
      <c r="AB380" s="107" t="str">
        <f t="shared" si="1097"/>
        <v/>
      </c>
      <c r="AC380" s="107" t="str">
        <f t="shared" si="1097"/>
        <v/>
      </c>
      <c r="AD380" s="107" t="str">
        <f t="shared" si="1097"/>
        <v/>
      </c>
      <c r="AE380" s="107" t="str">
        <f t="shared" si="1097"/>
        <v/>
      </c>
      <c r="AF380" s="107" t="str">
        <f t="shared" si="1097"/>
        <v/>
      </c>
      <c r="AG380" s="107" t="str">
        <f t="shared" si="1097"/>
        <v/>
      </c>
      <c r="AH380" s="107" t="str">
        <f t="shared" si="1097"/>
        <v/>
      </c>
      <c r="AI380" s="107" t="str">
        <f t="shared" si="1097"/>
        <v/>
      </c>
    </row>
    <row r="381" spans="1:167" hidden="1" x14ac:dyDescent="0.25">
      <c r="B381" s="128" t="e">
        <f t="shared" si="1023"/>
        <v>#VALUE!</v>
      </c>
      <c r="C381" s="128" t="e">
        <f t="shared" ca="1" si="1024"/>
        <v>#NAME?</v>
      </c>
      <c r="D381" s="127">
        <f t="shared" ca="1" si="1024"/>
        <v>1</v>
      </c>
      <c r="E381" s="198"/>
      <c r="F381" s="93"/>
      <c r="G381" s="200"/>
      <c r="H381"/>
      <c r="I381"/>
      <c r="J381"/>
      <c r="L381" s="29" t="s">
        <v>38</v>
      </c>
      <c r="M381" s="30" t="str">
        <f t="shared" ref="M381" si="1098">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099">"2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23"/>
        <v>#VALUE!</v>
      </c>
      <c r="C382" s="128" t="e">
        <f t="shared" ca="1" si="1024"/>
        <v>#NAME?</v>
      </c>
      <c r="D382" s="127">
        <f t="shared" ca="1" si="1024"/>
        <v>1</v>
      </c>
      <c r="E382" s="198"/>
      <c r="F382" s="93"/>
      <c r="G382" s="200"/>
      <c r="H382" s="134">
        <f t="shared" ref="H382" si="1100">COUNT($P382:$XX382)</f>
        <v>0</v>
      </c>
      <c r="I382" s="132" t="e">
        <f t="shared" ref="I382" si="1101">_xlfn.STDEV.P($P381:$XX382)/AVERAGE($P381:$XX382)</f>
        <v>#DIV/0!</v>
      </c>
      <c r="J382" s="7">
        <f t="shared" ref="J382" si="1102">IF(AND(H382&gt;2,
OR(L372="MÉDIA SANEADA",L372="MEDIANA SANEADA",
AND(L372="PREÇO ESTIMADO",NOT(AND(P374="Orçamento",COUNTA(P372:XX372)=COUNTIF(P374:XX374,"Orçamento")))))),
ROW(),0)</f>
        <v>0</v>
      </c>
      <c r="K382" s="66"/>
      <c r="L382" s="29" t="s">
        <v>362</v>
      </c>
      <c r="M382" s="30" t="e">
        <f t="shared" ref="M382" si="1103" xml:space="preserve">
IF(H380&gt;2,MEDIAN(P379:XX380),
IF(H382&gt;2,MEDIAN(P381:XX382),
IF(H384&gt;2,MEDIAN(P383:XX384),
IF(H386&gt;2,MEDIAN(P385:XX386),
IF(H388&gt;2,MEDIAN(P387:XX388),
IF(H390&gt;2,MEDIAN(P389:XX390),
MEDIAN(P377:XX378)))))))</f>
        <v>#NUM!</v>
      </c>
      <c r="N382" s="71"/>
      <c r="O382" s="27" t="str">
        <f t="shared" ref="O382" si="1104">"2 RODADA"</f>
        <v>2 RODADA</v>
      </c>
      <c r="P382" s="107" t="str">
        <f t="shared" ref="P382:AI382" si="1105">IF(P380="","",IF((_xlfn.STDEV.P($P379:$XX380)/AVERAGE($P379:$XX380))&lt;=25%,P380,IF(OR(P380&gt;(AVERAGE($P379:$XX380)+_xlfn.STDEV.P($P379:$XX380)),P380&lt;(AVERAGE($P379:$XX380)-_xlfn.STDEV.P($P379:$XX380))),"DESCARTADO",P380)))</f>
        <v/>
      </c>
      <c r="Q382" s="107" t="str">
        <f t="shared" si="1105"/>
        <v/>
      </c>
      <c r="R382" s="107" t="str">
        <f t="shared" si="1105"/>
        <v/>
      </c>
      <c r="S382" s="107" t="str">
        <f t="shared" si="1105"/>
        <v/>
      </c>
      <c r="T382" s="107" t="str">
        <f t="shared" si="1105"/>
        <v/>
      </c>
      <c r="U382" s="107" t="str">
        <f t="shared" si="1105"/>
        <v/>
      </c>
      <c r="V382" s="107" t="str">
        <f t="shared" si="1105"/>
        <v/>
      </c>
      <c r="W382" s="107" t="str">
        <f t="shared" si="1105"/>
        <v/>
      </c>
      <c r="X382" s="107" t="str">
        <f t="shared" si="1105"/>
        <v/>
      </c>
      <c r="Y382" s="107" t="str">
        <f t="shared" si="1105"/>
        <v/>
      </c>
      <c r="Z382" s="107" t="str">
        <f t="shared" si="1105"/>
        <v/>
      </c>
      <c r="AA382" s="107" t="str">
        <f t="shared" si="1105"/>
        <v/>
      </c>
      <c r="AB382" s="107" t="str">
        <f t="shared" si="1105"/>
        <v/>
      </c>
      <c r="AC382" s="107" t="str">
        <f t="shared" si="1105"/>
        <v/>
      </c>
      <c r="AD382" s="107" t="str">
        <f t="shared" si="1105"/>
        <v/>
      </c>
      <c r="AE382" s="107" t="str">
        <f t="shared" si="1105"/>
        <v/>
      </c>
      <c r="AF382" s="107" t="str">
        <f t="shared" si="1105"/>
        <v/>
      </c>
      <c r="AG382" s="107" t="str">
        <f t="shared" si="1105"/>
        <v/>
      </c>
      <c r="AH382" s="107" t="str">
        <f t="shared" si="1105"/>
        <v/>
      </c>
      <c r="AI382" s="107" t="str">
        <f t="shared" si="1105"/>
        <v/>
      </c>
    </row>
    <row r="383" spans="1:167" hidden="1" x14ac:dyDescent="0.25">
      <c r="B383" s="128" t="e">
        <f t="shared" si="1023"/>
        <v>#VALUE!</v>
      </c>
      <c r="C383" s="128" t="e">
        <f t="shared" ca="1" si="1024"/>
        <v>#NAME?</v>
      </c>
      <c r="D383" s="127">
        <f t="shared" ca="1" si="1024"/>
        <v>1</v>
      </c>
      <c r="E383" s="198"/>
      <c r="F383" s="93"/>
      <c r="G383" s="200"/>
      <c r="H383"/>
      <c r="I383"/>
      <c r="J383"/>
      <c r="K383" s="66"/>
      <c r="L383" s="29" t="s">
        <v>359</v>
      </c>
      <c r="M383" s="30" t="e">
        <f t="shared" ref="M383" si="1106">HARMEAN($P377:$XX378)</f>
        <v>#N/A</v>
      </c>
      <c r="N383" s="71"/>
      <c r="O383" s="27" t="str">
        <f t="shared" ref="O383" si="1107">"3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23"/>
        <v>#VALUE!</v>
      </c>
      <c r="C384" s="128" t="e">
        <f t="shared" ca="1" si="1024"/>
        <v>#NAME?</v>
      </c>
      <c r="D384" s="127">
        <f t="shared" ca="1" si="1024"/>
        <v>1</v>
      </c>
      <c r="E384" s="198"/>
      <c r="F384" s="93"/>
      <c r="G384" s="200"/>
      <c r="H384" s="134">
        <f t="shared" ref="H384" si="1108">COUNT($P384:$XX384)</f>
        <v>0</v>
      </c>
      <c r="I384" s="132" t="e">
        <f t="shared" ref="I384" si="1109">_xlfn.STDEV.P($P383:$XX384)/AVERAGE($P383:$XX384)</f>
        <v>#DIV/0!</v>
      </c>
      <c r="J384" s="7">
        <f t="shared" ref="J384" si="1110">IF(AND(H384&gt;2,
OR(L372="MÉDIA SANEADA",L372="MEDIANA SANEADA",
AND(L372="PREÇO ESTIMADO",NOT(AND(P374="Orçamento",COUNTA(P372:XX372)=COUNTIF(P374:XX374,"Orçamento")))))),
ROW(),0)</f>
        <v>0</v>
      </c>
      <c r="K384" s="66"/>
      <c r="L384" s="29" t="s">
        <v>41</v>
      </c>
      <c r="M384" s="30" t="str">
        <f t="shared" ref="M384" si="1111">IFERROR(_xlfn.QUARTILE.EXC($P378:$XX378,1),"")</f>
        <v/>
      </c>
      <c r="N384" s="71"/>
      <c r="O384" s="27" t="str">
        <f t="shared" ref="O384" si="1112">"3 RODADA"</f>
        <v>3 RODADA</v>
      </c>
      <c r="P384" s="107" t="str">
        <f t="shared" ref="P384:AI384" si="1113">IF(P382="","",IF((_xlfn.STDEV.P($P381:$XX382)/AVERAGE($P381:$XX382))&lt;=25%,P382,IF(OR(P382&gt;(AVERAGE($P381:$XX382)+_xlfn.STDEV.P($P381:$XX382)),P382&lt;(AVERAGE($P381:$XX382)-_xlfn.STDEV.P($P381:$XX382))),"DESCARTADO",P382)))</f>
        <v/>
      </c>
      <c r="Q384" s="107" t="str">
        <f t="shared" si="1113"/>
        <v/>
      </c>
      <c r="R384" s="107" t="str">
        <f t="shared" si="1113"/>
        <v/>
      </c>
      <c r="S384" s="107" t="str">
        <f t="shared" si="1113"/>
        <v/>
      </c>
      <c r="T384" s="107" t="str">
        <f t="shared" si="1113"/>
        <v/>
      </c>
      <c r="U384" s="107" t="str">
        <f t="shared" si="1113"/>
        <v/>
      </c>
      <c r="V384" s="107" t="str">
        <f t="shared" si="1113"/>
        <v/>
      </c>
      <c r="W384" s="107" t="str">
        <f t="shared" si="1113"/>
        <v/>
      </c>
      <c r="X384" s="107" t="str">
        <f t="shared" si="1113"/>
        <v/>
      </c>
      <c r="Y384" s="107" t="str">
        <f t="shared" si="1113"/>
        <v/>
      </c>
      <c r="Z384" s="107" t="str">
        <f t="shared" si="1113"/>
        <v/>
      </c>
      <c r="AA384" s="107" t="str">
        <f t="shared" si="1113"/>
        <v/>
      </c>
      <c r="AB384" s="107" t="str">
        <f t="shared" si="1113"/>
        <v/>
      </c>
      <c r="AC384" s="107" t="str">
        <f t="shared" si="1113"/>
        <v/>
      </c>
      <c r="AD384" s="107" t="str">
        <f t="shared" si="1113"/>
        <v/>
      </c>
      <c r="AE384" s="107" t="str">
        <f t="shared" si="1113"/>
        <v/>
      </c>
      <c r="AF384" s="107" t="str">
        <f t="shared" si="1113"/>
        <v/>
      </c>
      <c r="AG384" s="107" t="str">
        <f t="shared" si="1113"/>
        <v/>
      </c>
      <c r="AH384" s="107" t="str">
        <f t="shared" si="1113"/>
        <v/>
      </c>
      <c r="AI384" s="107" t="str">
        <f t="shared" si="1113"/>
        <v/>
      </c>
    </row>
    <row r="385" spans="1:167" hidden="1" x14ac:dyDescent="0.25">
      <c r="B385" s="128" t="e">
        <f t="shared" si="1023"/>
        <v>#VALUE!</v>
      </c>
      <c r="C385" s="128" t="e">
        <f t="shared" ca="1" si="1024"/>
        <v>#NAME?</v>
      </c>
      <c r="D385" s="127">
        <f t="shared" ca="1" si="1024"/>
        <v>1</v>
      </c>
      <c r="E385" s="198"/>
      <c r="F385" s="93"/>
      <c r="G385" s="200"/>
      <c r="H385"/>
      <c r="I385"/>
      <c r="J385"/>
      <c r="K385" s="66"/>
      <c r="L385" s="29" t="s">
        <v>39</v>
      </c>
      <c r="M385" s="30" t="str">
        <f t="shared" ref="M385" si="1114">IFERROR(_xlfn.QUARTILE.EXC($P378:$XX378,3),"")</f>
        <v/>
      </c>
      <c r="N385" s="71"/>
      <c r="O385" s="27" t="str">
        <f t="shared" ref="O385" si="1115">"4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23"/>
        <v>#VALUE!</v>
      </c>
      <c r="C386" s="128" t="e">
        <f t="shared" ca="1" si="1024"/>
        <v>#NAME?</v>
      </c>
      <c r="D386" s="127">
        <f t="shared" ca="1" si="1024"/>
        <v>1</v>
      </c>
      <c r="E386" s="198"/>
      <c r="F386" s="93"/>
      <c r="G386" s="200"/>
      <c r="H386" s="134">
        <f t="shared" ref="H386" si="1116">COUNT($P386:$XX386)</f>
        <v>0</v>
      </c>
      <c r="I386" s="132" t="e">
        <f t="shared" ref="I386" si="1117">_xlfn.STDEV.P($P385:$XX386)/AVERAGE($P385:$XX386)</f>
        <v>#DIV/0!</v>
      </c>
      <c r="J386" s="7">
        <f t="shared" ref="J386" si="1118">IF(AND(H386&gt;2,
OR(L372="MÉDIA SANEADA",L372="MEDIANA SANEADA",
AND(L372="PREÇO ESTIMADO",NOT(AND(P374="Orçamento",COUNTA(P372:XX372)=COUNTIF(P374:XX374,"Orçamento")))))),
ROW(),0)</f>
        <v>0</v>
      </c>
      <c r="K386" s="66"/>
      <c r="L386" s="29" t="s">
        <v>42</v>
      </c>
      <c r="M386" s="30">
        <f t="shared" ref="M386" si="1119">MIN($P378:$XX378)</f>
        <v>0</v>
      </c>
      <c r="N386" s="71"/>
      <c r="O386" s="27" t="str">
        <f t="shared" ref="O386" si="1120">"4 RODADA"</f>
        <v>4 RODADA</v>
      </c>
      <c r="P386" s="107" t="str">
        <f t="shared" ref="P386:AI386" si="1121">IF(P384="","",IF((_xlfn.STDEV.P($P383:$XX384)/AVERAGE($P383:$XX384))&lt;=25%,P384,IF(OR(P384&gt;(AVERAGE($P383:$XX384)+_xlfn.STDEV.P($P383:$XX384)),P384&lt;(AVERAGE($P383:$XX384)-_xlfn.STDEV.P($P383:$XX384))),"DESCARTADO",P384)))</f>
        <v/>
      </c>
      <c r="Q386" s="107" t="str">
        <f t="shared" si="1121"/>
        <v/>
      </c>
      <c r="R386" s="107" t="str">
        <f t="shared" si="1121"/>
        <v/>
      </c>
      <c r="S386" s="107" t="str">
        <f t="shared" si="1121"/>
        <v/>
      </c>
      <c r="T386" s="107" t="str">
        <f t="shared" si="1121"/>
        <v/>
      </c>
      <c r="U386" s="107" t="str">
        <f t="shared" si="1121"/>
        <v/>
      </c>
      <c r="V386" s="107" t="str">
        <f t="shared" si="1121"/>
        <v/>
      </c>
      <c r="W386" s="107" t="str">
        <f t="shared" si="1121"/>
        <v/>
      </c>
      <c r="X386" s="107" t="str">
        <f t="shared" si="1121"/>
        <v/>
      </c>
      <c r="Y386" s="107" t="str">
        <f t="shared" si="1121"/>
        <v/>
      </c>
      <c r="Z386" s="107" t="str">
        <f t="shared" si="1121"/>
        <v/>
      </c>
      <c r="AA386" s="107" t="str">
        <f t="shared" si="1121"/>
        <v/>
      </c>
      <c r="AB386" s="107" t="str">
        <f t="shared" si="1121"/>
        <v/>
      </c>
      <c r="AC386" s="107" t="str">
        <f t="shared" si="1121"/>
        <v/>
      </c>
      <c r="AD386" s="107" t="str">
        <f t="shared" si="1121"/>
        <v/>
      </c>
      <c r="AE386" s="107" t="str">
        <f t="shared" si="1121"/>
        <v/>
      </c>
      <c r="AF386" s="107" t="str">
        <f t="shared" si="1121"/>
        <v/>
      </c>
      <c r="AG386" s="107" t="str">
        <f t="shared" si="1121"/>
        <v/>
      </c>
      <c r="AH386" s="107" t="str">
        <f t="shared" si="1121"/>
        <v/>
      </c>
      <c r="AI386" s="107" t="str">
        <f t="shared" si="1121"/>
        <v/>
      </c>
    </row>
    <row r="387" spans="1:167" hidden="1" x14ac:dyDescent="0.25">
      <c r="B387" s="128" t="e">
        <f t="shared" si="1023"/>
        <v>#VALUE!</v>
      </c>
      <c r="C387" s="128" t="e">
        <f t="shared" ca="1" si="1024"/>
        <v>#NAME?</v>
      </c>
      <c r="D387" s="127">
        <f t="shared" ca="1" si="1024"/>
        <v>1</v>
      </c>
      <c r="E387" s="198"/>
      <c r="F387" s="93"/>
      <c r="G387" s="200"/>
      <c r="H387"/>
      <c r="I387"/>
      <c r="J387"/>
      <c r="K387" s="66"/>
      <c r="L387" s="29" t="s">
        <v>40</v>
      </c>
      <c r="M387" s="30">
        <f t="shared" ref="M387" si="1122">MAX($P378:$XX378)</f>
        <v>0</v>
      </c>
      <c r="N387" s="71"/>
      <c r="O387" s="27" t="str">
        <f t="shared" ref="O387" si="1123">"5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23"/>
        <v>#VALUE!</v>
      </c>
      <c r="C388" s="128" t="e">
        <f t="shared" ca="1" si="1024"/>
        <v>#NAME?</v>
      </c>
      <c r="D388" s="127">
        <f t="shared" ca="1" si="1024"/>
        <v>1</v>
      </c>
      <c r="E388" s="198"/>
      <c r="F388" s="93"/>
      <c r="G388" s="200"/>
      <c r="H388" s="134">
        <f t="shared" ref="H388" si="1124">COUNT($P388:$XX388)</f>
        <v>0</v>
      </c>
      <c r="I388" s="132" t="e">
        <f t="shared" ref="I388" si="1125">_xlfn.STDEV.P($P387:$XX388)/AVERAGE($P387:$XX388)</f>
        <v>#DIV/0!</v>
      </c>
      <c r="J388" s="7">
        <f t="shared" ref="J388" si="1126">IF(AND(H388&gt;2,
OR(L372="MÉDIA SANEADA",L372="MEDIANA SANEADA",
AND(L372="PREÇO ESTIMADO",NOT(AND(P374="Orçamento",COUNTA(P372:XX372)=COUNTIF(P374:XX374,"Orçamento")))))),
ROW(),0)</f>
        <v>0</v>
      </c>
      <c r="K388" s="66"/>
      <c r="N388" s="71"/>
      <c r="O388" s="27" t="str">
        <f t="shared" ref="O388" si="1127">"5 RODADA"</f>
        <v>5 RODADA</v>
      </c>
      <c r="P388" s="107" t="str">
        <f t="shared" ref="P388:AI388" si="1128">IF(P386="","",IF((_xlfn.STDEV.P($P385:$XX386)/AVERAGE($P385:$XX386))&lt;=25%,P386,IF(OR(P386&gt;(AVERAGE($P385:$XX386)+_xlfn.STDEV.P($P385:$XX386)),P386&lt;(AVERAGE($P385:$XX386)-_xlfn.STDEV.P($P385:$XX386))),"DESCARTADO",P386)))</f>
        <v/>
      </c>
      <c r="Q388" s="107" t="str">
        <f t="shared" si="1128"/>
        <v/>
      </c>
      <c r="R388" s="107" t="str">
        <f t="shared" si="1128"/>
        <v/>
      </c>
      <c r="S388" s="107" t="str">
        <f t="shared" si="1128"/>
        <v/>
      </c>
      <c r="T388" s="107" t="str">
        <f t="shared" si="1128"/>
        <v/>
      </c>
      <c r="U388" s="107" t="str">
        <f t="shared" si="1128"/>
        <v/>
      </c>
      <c r="V388" s="107" t="str">
        <f t="shared" si="1128"/>
        <v/>
      </c>
      <c r="W388" s="107" t="str">
        <f t="shared" si="1128"/>
        <v/>
      </c>
      <c r="X388" s="107" t="str">
        <f t="shared" si="1128"/>
        <v/>
      </c>
      <c r="Y388" s="107" t="str">
        <f t="shared" si="1128"/>
        <v/>
      </c>
      <c r="Z388" s="107" t="str">
        <f t="shared" si="1128"/>
        <v/>
      </c>
      <c r="AA388" s="107" t="str">
        <f t="shared" si="1128"/>
        <v/>
      </c>
      <c r="AB388" s="107" t="str">
        <f t="shared" si="1128"/>
        <v/>
      </c>
      <c r="AC388" s="107" t="str">
        <f t="shared" si="1128"/>
        <v/>
      </c>
      <c r="AD388" s="107" t="str">
        <f t="shared" si="1128"/>
        <v/>
      </c>
      <c r="AE388" s="107" t="str">
        <f t="shared" si="1128"/>
        <v/>
      </c>
      <c r="AF388" s="107" t="str">
        <f t="shared" si="1128"/>
        <v/>
      </c>
      <c r="AG388" s="107" t="str">
        <f t="shared" si="1128"/>
        <v/>
      </c>
      <c r="AH388" s="107" t="str">
        <f t="shared" si="1128"/>
        <v/>
      </c>
      <c r="AI388" s="107" t="str">
        <f t="shared" si="1128"/>
        <v/>
      </c>
    </row>
    <row r="389" spans="1:167" hidden="1" x14ac:dyDescent="0.25">
      <c r="B389" s="128" t="e">
        <f t="shared" si="1023"/>
        <v>#VALUE!</v>
      </c>
      <c r="C389" s="128" t="e">
        <f t="shared" ca="1" si="1024"/>
        <v>#NAME?</v>
      </c>
      <c r="D389" s="127">
        <f t="shared" ca="1" si="1024"/>
        <v>1</v>
      </c>
      <c r="E389" s="198"/>
      <c r="F389" s="93"/>
      <c r="G389" s="200"/>
      <c r="H389"/>
      <c r="I389"/>
      <c r="J389"/>
      <c r="K389" s="66"/>
      <c r="L389" s="22"/>
      <c r="M389" s="22"/>
      <c r="N389" s="71"/>
      <c r="O389" s="27" t="str">
        <f t="shared" ref="O389" si="1129">"6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23"/>
        <v>#VALUE!</v>
      </c>
      <c r="C390" s="128" t="e">
        <f t="shared" ca="1" si="1024"/>
        <v>#NAME?</v>
      </c>
      <c r="D390" s="127">
        <f t="shared" ca="1" si="1024"/>
        <v>1</v>
      </c>
      <c r="E390" s="198"/>
      <c r="F390" s="93"/>
      <c r="G390" s="200"/>
      <c r="H390" s="134">
        <f t="shared" ref="H390" si="1130">COUNT($P390:$XX390)</f>
        <v>0</v>
      </c>
      <c r="I390" s="132" t="e">
        <f t="shared" ref="I390" si="1131">_xlfn.STDEV.P($P389:$XX390)/AVERAGE($P389:$XX390)</f>
        <v>#DIV/0!</v>
      </c>
      <c r="J390" s="7">
        <f t="shared" ref="J390" si="1132">IF(AND(H390&gt;2,
OR(L372="MÉDIA SANEADA",L372="MEDIANA SANEADA",
AND(L372="PREÇO ESTIMADO",NOT(AND(P374="Orçamento",COUNTA(P372:XX372)=COUNTIF(P374:XX374,"Orçamento")))))),
ROW(),0)</f>
        <v>0</v>
      </c>
      <c r="N390" s="71"/>
      <c r="O390" s="27" t="str">
        <f t="shared" ref="O390" si="1133">"6 RODADA"</f>
        <v>6 RODADA</v>
      </c>
      <c r="P390" s="107" t="str">
        <f t="shared" ref="P390:AI390" si="1134">IFERROR(IF(P388="","",IF((_xlfn.STDEV.P($P387:$XX388)/AVERAGE($P387:$XX388))&lt;=25%,P388,IF(OR(P388&gt;(AVERAGE($P387:$XX388)+_xlfn.STDEV.P($P387:$XX388)),P388&lt;(AVERAGE($P387:$XX388)-_xlfn.STDEV.P($P387:$XX388))),"DESCARTADO",P388))),)</f>
        <v/>
      </c>
      <c r="Q390" s="107" t="str">
        <f t="shared" si="1134"/>
        <v/>
      </c>
      <c r="R390" s="107" t="str">
        <f t="shared" si="1134"/>
        <v/>
      </c>
      <c r="S390" s="107" t="str">
        <f t="shared" si="1134"/>
        <v/>
      </c>
      <c r="T390" s="107" t="str">
        <f t="shared" si="1134"/>
        <v/>
      </c>
      <c r="U390" s="107" t="str">
        <f t="shared" si="1134"/>
        <v/>
      </c>
      <c r="V390" s="107" t="str">
        <f t="shared" si="1134"/>
        <v/>
      </c>
      <c r="W390" s="107" t="str">
        <f t="shared" si="1134"/>
        <v/>
      </c>
      <c r="X390" s="107" t="str">
        <f t="shared" si="1134"/>
        <v/>
      </c>
      <c r="Y390" s="107" t="str">
        <f t="shared" si="1134"/>
        <v/>
      </c>
      <c r="Z390" s="107" t="str">
        <f t="shared" si="1134"/>
        <v/>
      </c>
      <c r="AA390" s="107" t="str">
        <f t="shared" si="1134"/>
        <v/>
      </c>
      <c r="AB390" s="107" t="str">
        <f t="shared" si="1134"/>
        <v/>
      </c>
      <c r="AC390" s="107" t="str">
        <f t="shared" si="1134"/>
        <v/>
      </c>
      <c r="AD390" s="107" t="str">
        <f t="shared" si="1134"/>
        <v/>
      </c>
      <c r="AE390" s="107" t="str">
        <f t="shared" si="1134"/>
        <v/>
      </c>
      <c r="AF390" s="107" t="str">
        <f t="shared" si="1134"/>
        <v/>
      </c>
      <c r="AG390" s="107" t="str">
        <f t="shared" si="1134"/>
        <v/>
      </c>
      <c r="AH390" s="107" t="str">
        <f t="shared" si="1134"/>
        <v/>
      </c>
      <c r="AI390" s="107" t="str">
        <f t="shared" si="1134"/>
        <v/>
      </c>
    </row>
    <row r="391" spans="1:167" x14ac:dyDescent="0.25">
      <c r="B391" s="128" t="e">
        <f t="shared" si="1023"/>
        <v>#VALUE!</v>
      </c>
      <c r="C391" s="128" t="e">
        <f t="shared" ca="1" si="1024"/>
        <v>#NAME?</v>
      </c>
      <c r="D391" s="127">
        <f t="shared" ca="1" si="1024"/>
        <v>1</v>
      </c>
      <c r="E391" s="198"/>
      <c r="F391" s="136"/>
      <c r="G391" s="200"/>
      <c r="H391" s="203"/>
      <c r="I391" s="203"/>
      <c r="J391" s="204"/>
      <c r="K391" s="67"/>
      <c r="L391" s="1" t="s">
        <v>43</v>
      </c>
      <c r="M391" s="143" t="str">
        <f t="shared" ref="M391" si="1135">IFERROR(ROUND(M372*M374,2),"")</f>
        <v/>
      </c>
      <c r="O391" s="27" t="s">
        <v>363</v>
      </c>
      <c r="P391" s="107" t="str">
        <f t="shared" ref="P391:AI412" si="1136">INDEX(P378:P390,MATCH(MAX($J378:$J390),$J378:$J390,0))</f>
        <v/>
      </c>
      <c r="Q391" s="107" t="str">
        <f t="shared" si="1136"/>
        <v/>
      </c>
      <c r="R391" s="107" t="str">
        <f t="shared" si="1136"/>
        <v/>
      </c>
      <c r="S391" s="107" t="str">
        <f t="shared" si="1136"/>
        <v/>
      </c>
      <c r="T391" s="107" t="str">
        <f t="shared" si="1136"/>
        <v/>
      </c>
      <c r="U391" s="107" t="str">
        <f t="shared" si="1136"/>
        <v/>
      </c>
      <c r="V391" s="107" t="str">
        <f t="shared" si="1136"/>
        <v/>
      </c>
      <c r="W391" s="107" t="str">
        <f t="shared" si="1136"/>
        <v/>
      </c>
      <c r="X391" s="107" t="str">
        <f t="shared" si="1136"/>
        <v/>
      </c>
      <c r="Y391" s="107" t="str">
        <f t="shared" si="1136"/>
        <v/>
      </c>
      <c r="Z391" s="107" t="str">
        <f t="shared" si="1136"/>
        <v/>
      </c>
      <c r="AA391" s="107" t="str">
        <f t="shared" si="1136"/>
        <v/>
      </c>
      <c r="AB391" s="107" t="str">
        <f t="shared" si="1136"/>
        <v/>
      </c>
      <c r="AC391" s="107" t="str">
        <f t="shared" si="1136"/>
        <v/>
      </c>
      <c r="AD391" s="107" t="str">
        <f t="shared" si="1136"/>
        <v/>
      </c>
      <c r="AE391" s="107" t="str">
        <f t="shared" si="1136"/>
        <v/>
      </c>
      <c r="AF391" s="107" t="str">
        <f t="shared" si="1136"/>
        <v/>
      </c>
      <c r="AG391" s="107" t="str">
        <f t="shared" si="1136"/>
        <v/>
      </c>
      <c r="AH391" s="107" t="str">
        <f t="shared" si="1136"/>
        <v/>
      </c>
      <c r="AI391" s="107" t="str">
        <f t="shared" si="1136"/>
        <v/>
      </c>
    </row>
    <row r="393" spans="1:167" s="117" customFormat="1" ht="15" customHeight="1" x14ac:dyDescent="0.25">
      <c r="A393" s="120"/>
      <c r="B393" s="127" t="e">
        <f t="shared" ref="B393" si="1137">LARGE(IFERROR(IF(B391+1&gt;$H$8,"",B391+1),""),1)</f>
        <v>#VALUE!</v>
      </c>
      <c r="C393" s="127" t="e">
        <f ca="1">IF(_xlfn.ISFORMULA(E397),MAX(INDEX('BASE FORMAÇÃO'!A:A,B393+1),1),E397)</f>
        <v>#NAME?</v>
      </c>
      <c r="D393" s="127">
        <f t="shared" ref="D393" ca="1" si="1138">IFERROR(IF(C393=C383,D383+1,1),1)</f>
        <v>1</v>
      </c>
      <c r="E393" s="38" t="s">
        <v>9</v>
      </c>
      <c r="F393" s="73"/>
      <c r="G393" s="38" t="s">
        <v>15</v>
      </c>
      <c r="H393" s="135" t="e">
        <f>INDEX('BASE FORMAÇÃO'!B:B,B393+1)</f>
        <v>#VALUE!</v>
      </c>
      <c r="I393" s="181" t="s">
        <v>16</v>
      </c>
      <c r="J393" s="6" t="e">
        <f>INDEX('BASE FORMAÇÃO'!K:K,B393+1)</f>
        <v>#VALUE!</v>
      </c>
      <c r="K393" s="65"/>
      <c r="L393" s="182" t="s">
        <v>10</v>
      </c>
      <c r="M393" s="184" t="str">
        <f>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39">B393</f>
        <v>#VALUE!</v>
      </c>
      <c r="C394" s="128" t="e">
        <f t="shared" ca="1" si="1139"/>
        <v>#NAME?</v>
      </c>
      <c r="D394" s="127">
        <f t="shared" ca="1" si="1139"/>
        <v>1</v>
      </c>
      <c r="E394" s="186">
        <f t="shared" ref="E394" ca="1" si="1140">D393</f>
        <v>1</v>
      </c>
      <c r="F394" s="92"/>
      <c r="G394" s="188" t="s">
        <v>1</v>
      </c>
      <c r="H394" s="191" t="e">
        <f>INDEX('BASE FORMAÇÃO'!C:C,B393+1)</f>
        <v>#VALUE!</v>
      </c>
      <c r="I394" s="191"/>
      <c r="J394" s="192"/>
      <c r="K394" s="66"/>
      <c r="L394" s="183"/>
      <c r="M394" s="185"/>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41">B394</f>
        <v>#VALUE!</v>
      </c>
      <c r="C395" s="128" t="e">
        <f t="shared" ca="1" si="1141"/>
        <v>#NAME?</v>
      </c>
      <c r="D395" s="127">
        <f t="shared" ca="1" si="1141"/>
        <v>1</v>
      </c>
      <c r="E395" s="187"/>
      <c r="F395" s="93"/>
      <c r="G395" s="189"/>
      <c r="H395" s="193"/>
      <c r="I395" s="193"/>
      <c r="J395" s="194"/>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42">B395</f>
        <v>#VALUE!</v>
      </c>
      <c r="C396" s="128" t="e">
        <f t="shared" ca="1" si="1142"/>
        <v>#NAME?</v>
      </c>
      <c r="D396" s="127">
        <f t="shared" ca="1" si="1024"/>
        <v>1</v>
      </c>
      <c r="E396" s="38" t="s">
        <v>313</v>
      </c>
      <c r="F396" s="93"/>
      <c r="G396" s="190"/>
      <c r="H396" s="195"/>
      <c r="I396" s="195"/>
      <c r="J396" s="196"/>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43">B395</f>
        <v>#VALUE!</v>
      </c>
      <c r="C397" s="128" t="e">
        <f t="shared" ca="1" si="1143"/>
        <v>#NAME?</v>
      </c>
      <c r="D397" s="127">
        <f t="shared" ca="1" si="1024"/>
        <v>1</v>
      </c>
      <c r="E397" s="197" t="e">
        <f t="shared" ref="E397" ca="1" si="1144">C393</f>
        <v>#NAME?</v>
      </c>
      <c r="F397" s="93"/>
      <c r="G397" s="199" t="s">
        <v>304</v>
      </c>
      <c r="H397" s="201"/>
      <c r="I397" s="202"/>
      <c r="J397" s="202"/>
      <c r="K397" s="67"/>
      <c r="L397" s="28" t="s">
        <v>303</v>
      </c>
      <c r="M397" s="133" t="str">
        <f t="shared" ref="M397" si="1145">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46">B397</f>
        <v>#VALUE!</v>
      </c>
      <c r="C398" s="128" t="e">
        <f t="shared" ref="C398" ca="1" si="1147">C397</f>
        <v>#NAME?</v>
      </c>
      <c r="D398" s="127">
        <f t="shared" ca="1" si="1024"/>
        <v>1</v>
      </c>
      <c r="E398" s="198"/>
      <c r="F398" s="93"/>
      <c r="G398" s="200"/>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48">B398</f>
        <v>#VALUE!</v>
      </c>
      <c r="C399" s="128" t="e">
        <f t="shared" ca="1" si="1148"/>
        <v>#NAME?</v>
      </c>
      <c r="D399" s="127">
        <f t="shared" ca="1" si="1024"/>
        <v>1</v>
      </c>
      <c r="E399" s="198"/>
      <c r="F399" s="93"/>
      <c r="G399" s="200"/>
      <c r="H399" s="134">
        <f t="shared" ref="H399" si="1149">COUNT($P399:$XX399)</f>
        <v>0</v>
      </c>
      <c r="I399" s="132" t="e">
        <f t="shared" ref="I399" si="1150">_xlfn.STDEV.P($P398:$XX399)/AVERAGE($P398:$XX399)</f>
        <v>#DIV/0!</v>
      </c>
      <c r="J399" s="7">
        <f>ROW()</f>
        <v>399</v>
      </c>
      <c r="K399" s="67"/>
      <c r="L399" s="29" t="s">
        <v>10</v>
      </c>
      <c r="M399" s="30" t="str">
        <f t="shared" ref="M399" si="1151">IFERROR(
IF(COUNTA(P393:AI393)=COUNTIF(P395:XX395,"Orçamento"),MIN(M404,M401),
IF(M402&lt;&gt;"",M402,
IF(M403&lt;&gt;"",M403,
M401
))),"")</f>
        <v/>
      </c>
      <c r="N399" s="71"/>
      <c r="O399" s="27" t="s">
        <v>376</v>
      </c>
      <c r="P399" s="106" t="str">
        <f t="shared" ref="P399:AI399" si="1152">IFERROR(IF(P397="",
            "",
            IF(COUNT($P397:$XX397)&lt;=4,
               P397,
               IF(OR(P397&gt;(QUARTILE($P397:$XX397,3)+(QUARTILE($P397:$XX397,3)-QUARTILE($P397:$XX397,1))),
                     P397&lt;(QUARTILE($P397:$XX397,1)-(QUARTILE($P397:$XX397,3)-QUARTILE($P397:$XX397,1)))
                  ),
               "DESCARTADO",P397)
             )
  ),P397)</f>
        <v/>
      </c>
      <c r="Q399" s="106" t="str">
        <f t="shared" si="1152"/>
        <v/>
      </c>
      <c r="R399" s="106" t="str">
        <f t="shared" si="1152"/>
        <v/>
      </c>
      <c r="S399" s="106" t="str">
        <f t="shared" si="1152"/>
        <v/>
      </c>
      <c r="T399" s="106" t="str">
        <f t="shared" si="1152"/>
        <v/>
      </c>
      <c r="U399" s="106" t="str">
        <f t="shared" si="1152"/>
        <v/>
      </c>
      <c r="V399" s="106" t="str">
        <f t="shared" si="1152"/>
        <v/>
      </c>
      <c r="W399" s="106" t="str">
        <f t="shared" si="1152"/>
        <v/>
      </c>
      <c r="X399" s="106" t="str">
        <f t="shared" si="1152"/>
        <v/>
      </c>
      <c r="Y399" s="106" t="str">
        <f t="shared" si="1152"/>
        <v/>
      </c>
      <c r="Z399" s="106" t="str">
        <f t="shared" si="1152"/>
        <v/>
      </c>
      <c r="AA399" s="106" t="str">
        <f t="shared" si="1152"/>
        <v/>
      </c>
      <c r="AB399" s="106" t="str">
        <f t="shared" si="1152"/>
        <v/>
      </c>
      <c r="AC399" s="106" t="str">
        <f t="shared" si="1152"/>
        <v/>
      </c>
      <c r="AD399" s="106" t="str">
        <f t="shared" si="1152"/>
        <v/>
      </c>
      <c r="AE399" s="106" t="str">
        <f t="shared" si="1152"/>
        <v/>
      </c>
      <c r="AF399" s="106" t="str">
        <f t="shared" si="1152"/>
        <v/>
      </c>
      <c r="AG399" s="106" t="str">
        <f t="shared" si="1152"/>
        <v/>
      </c>
      <c r="AH399" s="106" t="str">
        <f t="shared" si="1152"/>
        <v/>
      </c>
      <c r="AI399" s="106" t="str">
        <f t="shared" si="1152"/>
        <v/>
      </c>
    </row>
    <row r="400" spans="1:167" hidden="1" x14ac:dyDescent="0.25">
      <c r="B400" s="128" t="e">
        <f t="shared" ref="B400" si="1153">B399</f>
        <v>#VALUE!</v>
      </c>
      <c r="C400" s="128" t="e">
        <f t="shared" ref="C400" ca="1" si="1154">C399</f>
        <v>#NAME?</v>
      </c>
      <c r="D400" s="127">
        <f t="shared" ca="1" si="1024"/>
        <v>1</v>
      </c>
      <c r="E400" s="198"/>
      <c r="F400" s="93"/>
      <c r="G400" s="200"/>
      <c r="H400"/>
      <c r="I400"/>
      <c r="J400"/>
      <c r="K400" s="66"/>
      <c r="L400" s="29" t="s">
        <v>360</v>
      </c>
      <c r="M400" s="30" t="e">
        <f t="shared" ref="M400" si="1155">AVERAGE($P399:$XX399)</f>
        <v>#DIV/0!</v>
      </c>
      <c r="N400" s="71"/>
      <c r="O400" s="27" t="str">
        <f t="shared" ref="O400" si="1156">"1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23"/>
        <v>#VALUE!</v>
      </c>
      <c r="C401" s="128" t="e">
        <f t="shared" ca="1" si="1024"/>
        <v>#NAME?</v>
      </c>
      <c r="D401" s="127">
        <f t="shared" ca="1" si="1024"/>
        <v>1</v>
      </c>
      <c r="E401" s="198"/>
      <c r="F401" s="93"/>
      <c r="G401" s="200"/>
      <c r="H401" s="134">
        <f t="shared" ref="H401" si="1157">COUNT($P401:$XX401)</f>
        <v>0</v>
      </c>
      <c r="I401" s="132" t="e">
        <f t="shared" ref="I401" si="1158">_xlfn.STDEV.P($P400:$XX401)/AVERAGE($P400:$XX401)</f>
        <v>#DIV/0!</v>
      </c>
      <c r="J401" s="7">
        <f t="shared" ref="J401" si="1159">IF(AND(H401&gt;2,
OR(L393="MÉDIA SANEADA",L393="MEDIANA SANEADA",
AND(L393="PREÇO ESTIMADO",NOT(AND(P395="Orçamento",COUNTA(P393:XX393)=COUNTIF(P395:XX395,"Orçamento")))))),
ROW(),0)</f>
        <v>0</v>
      </c>
      <c r="K401" s="66"/>
      <c r="L401" s="29" t="s">
        <v>361</v>
      </c>
      <c r="M401" s="30" t="e">
        <f t="shared" ref="M401" si="1160">MEDIAN($P399:$XX399)</f>
        <v>#NUM!</v>
      </c>
      <c r="N401" s="71"/>
      <c r="O401" s="27" t="str">
        <f t="shared" ref="O401" si="1161">"1 RODADA"</f>
        <v>1 RODADA</v>
      </c>
      <c r="P401" s="107" t="str">
        <f t="shared" ref="P401:AI401" si="1162">IF(P399="","",IF((_xlfn.STDEV.P($P398:$XX399)/AVERAGE($P398:$XX399))&lt;=25%,P399,IF(OR(P399&gt;(AVERAGE($P398:$XX399)+_xlfn.STDEV.P($P398:$XX399)),P399&lt;(AVERAGE($P398:$XX399)-_xlfn.STDEV.P($P398:$XX399))),"DESCARTADO",P399)))</f>
        <v/>
      </c>
      <c r="Q401" s="107" t="str">
        <f t="shared" si="1162"/>
        <v/>
      </c>
      <c r="R401" s="107" t="str">
        <f t="shared" si="1162"/>
        <v/>
      </c>
      <c r="S401" s="107" t="str">
        <f t="shared" si="1162"/>
        <v/>
      </c>
      <c r="T401" s="107" t="str">
        <f t="shared" si="1162"/>
        <v/>
      </c>
      <c r="U401" s="107" t="str">
        <f t="shared" si="1162"/>
        <v/>
      </c>
      <c r="V401" s="107" t="str">
        <f t="shared" si="1162"/>
        <v/>
      </c>
      <c r="W401" s="107" t="str">
        <f t="shared" si="1162"/>
        <v/>
      </c>
      <c r="X401" s="107" t="str">
        <f t="shared" si="1162"/>
        <v/>
      </c>
      <c r="Y401" s="107" t="str">
        <f t="shared" si="1162"/>
        <v/>
      </c>
      <c r="Z401" s="107" t="str">
        <f t="shared" si="1162"/>
        <v/>
      </c>
      <c r="AA401" s="107" t="str">
        <f t="shared" si="1162"/>
        <v/>
      </c>
      <c r="AB401" s="107" t="str">
        <f t="shared" si="1162"/>
        <v/>
      </c>
      <c r="AC401" s="107" t="str">
        <f t="shared" si="1162"/>
        <v/>
      </c>
      <c r="AD401" s="107" t="str">
        <f t="shared" si="1162"/>
        <v/>
      </c>
      <c r="AE401" s="107" t="str">
        <f t="shared" si="1162"/>
        <v/>
      </c>
      <c r="AF401" s="107" t="str">
        <f t="shared" si="1162"/>
        <v/>
      </c>
      <c r="AG401" s="107" t="str">
        <f t="shared" si="1162"/>
        <v/>
      </c>
      <c r="AH401" s="107" t="str">
        <f t="shared" si="1162"/>
        <v/>
      </c>
      <c r="AI401" s="107" t="str">
        <f t="shared" si="1162"/>
        <v/>
      </c>
    </row>
    <row r="402" spans="1:167" hidden="1" x14ac:dyDescent="0.25">
      <c r="B402" s="128" t="e">
        <f t="shared" si="1023"/>
        <v>#VALUE!</v>
      </c>
      <c r="C402" s="128" t="e">
        <f t="shared" ca="1" si="1024"/>
        <v>#NAME?</v>
      </c>
      <c r="D402" s="127">
        <f t="shared" ca="1" si="1024"/>
        <v>1</v>
      </c>
      <c r="E402" s="198"/>
      <c r="F402" s="93"/>
      <c r="G402" s="200"/>
      <c r="H402"/>
      <c r="I402"/>
      <c r="J402"/>
      <c r="L402" s="29" t="s">
        <v>38</v>
      </c>
      <c r="M402" s="30" t="str">
        <f t="shared" ref="M402" si="1163">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64">"2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23"/>
        <v>#VALUE!</v>
      </c>
      <c r="C403" s="128" t="e">
        <f t="shared" ca="1" si="1024"/>
        <v>#NAME?</v>
      </c>
      <c r="D403" s="127">
        <f t="shared" ca="1" si="1024"/>
        <v>1</v>
      </c>
      <c r="E403" s="198"/>
      <c r="F403" s="93"/>
      <c r="G403" s="200"/>
      <c r="H403" s="134">
        <f t="shared" ref="H403" si="1165">COUNT($P403:$XX403)</f>
        <v>0</v>
      </c>
      <c r="I403" s="132" t="e">
        <f t="shared" ref="I403" si="1166">_xlfn.STDEV.P($P402:$XX403)/AVERAGE($P402:$XX403)</f>
        <v>#DIV/0!</v>
      </c>
      <c r="J403" s="7">
        <f t="shared" ref="J403" si="1167">IF(AND(H403&gt;2,
OR(L393="MÉDIA SANEADA",L393="MEDIANA SANEADA",
AND(L393="PREÇO ESTIMADO",NOT(AND(P395="Orçamento",COUNTA(P393:XX393)=COUNTIF(P395:XX395,"Orçamento")))))),
ROW(),0)</f>
        <v>0</v>
      </c>
      <c r="K403" s="66"/>
      <c r="L403" s="29" t="s">
        <v>362</v>
      </c>
      <c r="M403" s="30" t="e">
        <f t="shared" ref="M403" si="1168" xml:space="preserve">
IF(H401&gt;2,MEDIAN(P400:XX401),
IF(H403&gt;2,MEDIAN(P402:XX403),
IF(H405&gt;2,MEDIAN(P404:XX405),
IF(H407&gt;2,MEDIAN(P406:XX407),
IF(H409&gt;2,MEDIAN(P408:XX409),
IF(H411&gt;2,MEDIAN(P410:XX411),
MEDIAN(P398:XX399)))))))</f>
        <v>#NUM!</v>
      </c>
      <c r="N403" s="71"/>
      <c r="O403" s="27" t="str">
        <f t="shared" ref="O403" si="1169">"2 RODADA"</f>
        <v>2 RODADA</v>
      </c>
      <c r="P403" s="107" t="str">
        <f t="shared" ref="P403:AI403" si="1170">IF(P401="","",IF((_xlfn.STDEV.P($P400:$XX401)/AVERAGE($P400:$XX401))&lt;=25%,P401,IF(OR(P401&gt;(AVERAGE($P400:$XX401)+_xlfn.STDEV.P($P400:$XX401)),P401&lt;(AVERAGE($P400:$XX401)-_xlfn.STDEV.P($P400:$XX401))),"DESCARTADO",P401)))</f>
        <v/>
      </c>
      <c r="Q403" s="107" t="str">
        <f t="shared" si="1170"/>
        <v/>
      </c>
      <c r="R403" s="107" t="str">
        <f t="shared" si="1170"/>
        <v/>
      </c>
      <c r="S403" s="107" t="str">
        <f t="shared" si="1170"/>
        <v/>
      </c>
      <c r="T403" s="107" t="str">
        <f t="shared" si="1170"/>
        <v/>
      </c>
      <c r="U403" s="107" t="str">
        <f t="shared" si="1170"/>
        <v/>
      </c>
      <c r="V403" s="107" t="str">
        <f t="shared" si="1170"/>
        <v/>
      </c>
      <c r="W403" s="107" t="str">
        <f t="shared" si="1170"/>
        <v/>
      </c>
      <c r="X403" s="107" t="str">
        <f t="shared" si="1170"/>
        <v/>
      </c>
      <c r="Y403" s="107" t="str">
        <f t="shared" si="1170"/>
        <v/>
      </c>
      <c r="Z403" s="107" t="str">
        <f t="shared" si="1170"/>
        <v/>
      </c>
      <c r="AA403" s="107" t="str">
        <f t="shared" si="1170"/>
        <v/>
      </c>
      <c r="AB403" s="107" t="str">
        <f t="shared" si="1170"/>
        <v/>
      </c>
      <c r="AC403" s="107" t="str">
        <f t="shared" si="1170"/>
        <v/>
      </c>
      <c r="AD403" s="107" t="str">
        <f t="shared" si="1170"/>
        <v/>
      </c>
      <c r="AE403" s="107" t="str">
        <f t="shared" si="1170"/>
        <v/>
      </c>
      <c r="AF403" s="107" t="str">
        <f t="shared" si="1170"/>
        <v/>
      </c>
      <c r="AG403" s="107" t="str">
        <f t="shared" si="1170"/>
        <v/>
      </c>
      <c r="AH403" s="107" t="str">
        <f t="shared" si="1170"/>
        <v/>
      </c>
      <c r="AI403" s="107" t="str">
        <f t="shared" si="1170"/>
        <v/>
      </c>
    </row>
    <row r="404" spans="1:167" hidden="1" x14ac:dyDescent="0.25">
      <c r="B404" s="128" t="e">
        <f t="shared" si="1023"/>
        <v>#VALUE!</v>
      </c>
      <c r="C404" s="128" t="e">
        <f t="shared" ca="1" si="1024"/>
        <v>#NAME?</v>
      </c>
      <c r="D404" s="127">
        <f t="shared" ca="1" si="1024"/>
        <v>1</v>
      </c>
      <c r="E404" s="198"/>
      <c r="F404" s="93"/>
      <c r="G404" s="200"/>
      <c r="H404"/>
      <c r="I404"/>
      <c r="J404"/>
      <c r="K404" s="66"/>
      <c r="L404" s="29" t="s">
        <v>359</v>
      </c>
      <c r="M404" s="30" t="e">
        <f t="shared" ref="M404" si="1171">HARMEAN($P398:$XX399)</f>
        <v>#N/A</v>
      </c>
      <c r="N404" s="71"/>
      <c r="O404" s="27" t="str">
        <f t="shared" ref="O404" si="1172">"3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23"/>
        <v>#VALUE!</v>
      </c>
      <c r="C405" s="128" t="e">
        <f t="shared" ca="1" si="1024"/>
        <v>#NAME?</v>
      </c>
      <c r="D405" s="127">
        <f t="shared" ca="1" si="1024"/>
        <v>1</v>
      </c>
      <c r="E405" s="198"/>
      <c r="F405" s="93"/>
      <c r="G405" s="200"/>
      <c r="H405" s="134">
        <f t="shared" ref="H405" si="1173">COUNT($P405:$XX405)</f>
        <v>0</v>
      </c>
      <c r="I405" s="132" t="e">
        <f t="shared" ref="I405" si="1174">_xlfn.STDEV.P($P404:$XX405)/AVERAGE($P404:$XX405)</f>
        <v>#DIV/0!</v>
      </c>
      <c r="J405" s="7">
        <f t="shared" ref="J405" si="1175">IF(AND(H405&gt;2,
OR(L393="MÉDIA SANEADA",L393="MEDIANA SANEADA",
AND(L393="PREÇO ESTIMADO",NOT(AND(P395="Orçamento",COUNTA(P393:XX393)=COUNTIF(P395:XX395,"Orçamento")))))),
ROW(),0)</f>
        <v>0</v>
      </c>
      <c r="K405" s="66"/>
      <c r="L405" s="29" t="s">
        <v>41</v>
      </c>
      <c r="M405" s="30" t="str">
        <f t="shared" ref="M405" si="1176">IFERROR(_xlfn.QUARTILE.EXC($P399:$XX399,1),"")</f>
        <v/>
      </c>
      <c r="N405" s="71"/>
      <c r="O405" s="27" t="str">
        <f t="shared" ref="O405" si="1177">"3 RODADA"</f>
        <v>3 RODADA</v>
      </c>
      <c r="P405" s="107" t="str">
        <f t="shared" ref="P405:AI405" si="1178">IF(P403="","",IF((_xlfn.STDEV.P($P402:$XX403)/AVERAGE($P402:$XX403))&lt;=25%,P403,IF(OR(P403&gt;(AVERAGE($P402:$XX403)+_xlfn.STDEV.P($P402:$XX403)),P403&lt;(AVERAGE($P402:$XX403)-_xlfn.STDEV.P($P402:$XX403))),"DESCARTADO",P403)))</f>
        <v/>
      </c>
      <c r="Q405" s="107" t="str">
        <f t="shared" si="1178"/>
        <v/>
      </c>
      <c r="R405" s="107" t="str">
        <f t="shared" si="1178"/>
        <v/>
      </c>
      <c r="S405" s="107" t="str">
        <f t="shared" si="1178"/>
        <v/>
      </c>
      <c r="T405" s="107" t="str">
        <f t="shared" si="1178"/>
        <v/>
      </c>
      <c r="U405" s="107" t="str">
        <f t="shared" si="1178"/>
        <v/>
      </c>
      <c r="V405" s="107" t="str">
        <f t="shared" si="1178"/>
        <v/>
      </c>
      <c r="W405" s="107" t="str">
        <f t="shared" si="1178"/>
        <v/>
      </c>
      <c r="X405" s="107" t="str">
        <f t="shared" si="1178"/>
        <v/>
      </c>
      <c r="Y405" s="107" t="str">
        <f t="shared" si="1178"/>
        <v/>
      </c>
      <c r="Z405" s="107" t="str">
        <f t="shared" si="1178"/>
        <v/>
      </c>
      <c r="AA405" s="107" t="str">
        <f t="shared" si="1178"/>
        <v/>
      </c>
      <c r="AB405" s="107" t="str">
        <f t="shared" si="1178"/>
        <v/>
      </c>
      <c r="AC405" s="107" t="str">
        <f t="shared" si="1178"/>
        <v/>
      </c>
      <c r="AD405" s="107" t="str">
        <f t="shared" si="1178"/>
        <v/>
      </c>
      <c r="AE405" s="107" t="str">
        <f t="shared" si="1178"/>
        <v/>
      </c>
      <c r="AF405" s="107" t="str">
        <f t="shared" si="1178"/>
        <v/>
      </c>
      <c r="AG405" s="107" t="str">
        <f t="shared" si="1178"/>
        <v/>
      </c>
      <c r="AH405" s="107" t="str">
        <f t="shared" si="1178"/>
        <v/>
      </c>
      <c r="AI405" s="107" t="str">
        <f t="shared" si="1178"/>
        <v/>
      </c>
    </row>
    <row r="406" spans="1:167" hidden="1" x14ac:dyDescent="0.25">
      <c r="B406" s="128" t="e">
        <f t="shared" si="1023"/>
        <v>#VALUE!</v>
      </c>
      <c r="C406" s="128" t="e">
        <f t="shared" ca="1" si="1024"/>
        <v>#NAME?</v>
      </c>
      <c r="D406" s="127">
        <f t="shared" ca="1" si="1024"/>
        <v>1</v>
      </c>
      <c r="E406" s="198"/>
      <c r="F406" s="93"/>
      <c r="G406" s="200"/>
      <c r="H406"/>
      <c r="I406"/>
      <c r="J406"/>
      <c r="K406" s="66"/>
      <c r="L406" s="29" t="s">
        <v>39</v>
      </c>
      <c r="M406" s="30" t="str">
        <f t="shared" ref="M406" si="1179">IFERROR(_xlfn.QUARTILE.EXC($P399:$XX399,3),"")</f>
        <v/>
      </c>
      <c r="N406" s="71"/>
      <c r="O406" s="27" t="str">
        <f t="shared" ref="O406" si="1180">"4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23"/>
        <v>#VALUE!</v>
      </c>
      <c r="C407" s="128" t="e">
        <f t="shared" ca="1" si="1024"/>
        <v>#NAME?</v>
      </c>
      <c r="D407" s="127">
        <f t="shared" ca="1" si="1024"/>
        <v>1</v>
      </c>
      <c r="E407" s="198"/>
      <c r="F407" s="93"/>
      <c r="G407" s="200"/>
      <c r="H407" s="134">
        <f t="shared" ref="H407" si="1181">COUNT($P407:$XX407)</f>
        <v>0</v>
      </c>
      <c r="I407" s="132" t="e">
        <f t="shared" ref="I407" si="1182">_xlfn.STDEV.P($P406:$XX407)/AVERAGE($P406:$XX407)</f>
        <v>#DIV/0!</v>
      </c>
      <c r="J407" s="7">
        <f t="shared" ref="J407" si="1183">IF(AND(H407&gt;2,
OR(L393="MÉDIA SANEADA",L393="MEDIANA SANEADA",
AND(L393="PREÇO ESTIMADO",NOT(AND(P395="Orçamento",COUNTA(P393:XX393)=COUNTIF(P395:XX395,"Orçamento")))))),
ROW(),0)</f>
        <v>0</v>
      </c>
      <c r="K407" s="66"/>
      <c r="L407" s="29" t="s">
        <v>42</v>
      </c>
      <c r="M407" s="30">
        <f t="shared" ref="M407" si="1184">MIN($P399:$XX399)</f>
        <v>0</v>
      </c>
      <c r="N407" s="71"/>
      <c r="O407" s="27" t="str">
        <f t="shared" ref="O407" si="1185">"4 RODADA"</f>
        <v>4 RODADA</v>
      </c>
      <c r="P407" s="107" t="str">
        <f t="shared" ref="P407:AI407" si="1186">IF(P405="","",IF((_xlfn.STDEV.P($P404:$XX405)/AVERAGE($P404:$XX405))&lt;=25%,P405,IF(OR(P405&gt;(AVERAGE($P404:$XX405)+_xlfn.STDEV.P($P404:$XX405)),P405&lt;(AVERAGE($P404:$XX405)-_xlfn.STDEV.P($P404:$XX405))),"DESCARTADO",P405)))</f>
        <v/>
      </c>
      <c r="Q407" s="107" t="str">
        <f t="shared" si="1186"/>
        <v/>
      </c>
      <c r="R407" s="107" t="str">
        <f t="shared" si="1186"/>
        <v/>
      </c>
      <c r="S407" s="107" t="str">
        <f t="shared" si="1186"/>
        <v/>
      </c>
      <c r="T407" s="107" t="str">
        <f t="shared" si="1186"/>
        <v/>
      </c>
      <c r="U407" s="107" t="str">
        <f t="shared" si="1186"/>
        <v/>
      </c>
      <c r="V407" s="107" t="str">
        <f t="shared" si="1186"/>
        <v/>
      </c>
      <c r="W407" s="107" t="str">
        <f t="shared" si="1186"/>
        <v/>
      </c>
      <c r="X407" s="107" t="str">
        <f t="shared" si="1186"/>
        <v/>
      </c>
      <c r="Y407" s="107" t="str">
        <f t="shared" si="1186"/>
        <v/>
      </c>
      <c r="Z407" s="107" t="str">
        <f t="shared" si="1186"/>
        <v/>
      </c>
      <c r="AA407" s="107" t="str">
        <f t="shared" si="1186"/>
        <v/>
      </c>
      <c r="AB407" s="107" t="str">
        <f t="shared" si="1186"/>
        <v/>
      </c>
      <c r="AC407" s="107" t="str">
        <f t="shared" si="1186"/>
        <v/>
      </c>
      <c r="AD407" s="107" t="str">
        <f t="shared" si="1186"/>
        <v/>
      </c>
      <c r="AE407" s="107" t="str">
        <f t="shared" si="1186"/>
        <v/>
      </c>
      <c r="AF407" s="107" t="str">
        <f t="shared" si="1186"/>
        <v/>
      </c>
      <c r="AG407" s="107" t="str">
        <f t="shared" si="1186"/>
        <v/>
      </c>
      <c r="AH407" s="107" t="str">
        <f t="shared" si="1186"/>
        <v/>
      </c>
      <c r="AI407" s="107" t="str">
        <f t="shared" si="1186"/>
        <v/>
      </c>
    </row>
    <row r="408" spans="1:167" hidden="1" x14ac:dyDescent="0.25">
      <c r="B408" s="128" t="e">
        <f t="shared" si="1023"/>
        <v>#VALUE!</v>
      </c>
      <c r="C408" s="128" t="e">
        <f t="shared" ca="1" si="1024"/>
        <v>#NAME?</v>
      </c>
      <c r="D408" s="127">
        <f t="shared" ca="1" si="1024"/>
        <v>1</v>
      </c>
      <c r="E408" s="198"/>
      <c r="F408" s="93"/>
      <c r="G408" s="200"/>
      <c r="H408"/>
      <c r="I408"/>
      <c r="J408"/>
      <c r="K408" s="66"/>
      <c r="L408" s="29" t="s">
        <v>40</v>
      </c>
      <c r="M408" s="30">
        <f t="shared" ref="M408" si="1187">MAX($P399:$XX399)</f>
        <v>0</v>
      </c>
      <c r="N408" s="71"/>
      <c r="O408" s="27" t="str">
        <f t="shared" ref="O408" si="1188">"5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23"/>
        <v>#VALUE!</v>
      </c>
      <c r="C409" s="128" t="e">
        <f t="shared" ca="1" si="1024"/>
        <v>#NAME?</v>
      </c>
      <c r="D409" s="127">
        <f t="shared" ca="1" si="1024"/>
        <v>1</v>
      </c>
      <c r="E409" s="198"/>
      <c r="F409" s="93"/>
      <c r="G409" s="200"/>
      <c r="H409" s="134">
        <f t="shared" ref="H409" si="1189">COUNT($P409:$XX409)</f>
        <v>0</v>
      </c>
      <c r="I409" s="132" t="e">
        <f t="shared" ref="I409" si="1190">_xlfn.STDEV.P($P408:$XX409)/AVERAGE($P408:$XX409)</f>
        <v>#DIV/0!</v>
      </c>
      <c r="J409" s="7">
        <f t="shared" ref="J409" si="1191">IF(AND(H409&gt;2,
OR(L393="MÉDIA SANEADA",L393="MEDIANA SANEADA",
AND(L393="PREÇO ESTIMADO",NOT(AND(P395="Orçamento",COUNTA(P393:XX393)=COUNTIF(P395:XX395,"Orçamento")))))),
ROW(),0)</f>
        <v>0</v>
      </c>
      <c r="K409" s="66"/>
      <c r="N409" s="71"/>
      <c r="O409" s="27" t="str">
        <f t="shared" ref="O409" si="1192">"5 RODADA"</f>
        <v>5 RODADA</v>
      </c>
      <c r="P409" s="107" t="str">
        <f t="shared" ref="P409:AI409" si="1193">IF(P407="","",IF((_xlfn.STDEV.P($P406:$XX407)/AVERAGE($P406:$XX407))&lt;=25%,P407,IF(OR(P407&gt;(AVERAGE($P406:$XX407)+_xlfn.STDEV.P($P406:$XX407)),P407&lt;(AVERAGE($P406:$XX407)-_xlfn.STDEV.P($P406:$XX407))),"DESCARTADO",P407)))</f>
        <v/>
      </c>
      <c r="Q409" s="107" t="str">
        <f t="shared" si="1193"/>
        <v/>
      </c>
      <c r="R409" s="107" t="str">
        <f t="shared" si="1193"/>
        <v/>
      </c>
      <c r="S409" s="107" t="str">
        <f t="shared" si="1193"/>
        <v/>
      </c>
      <c r="T409" s="107" t="str">
        <f t="shared" si="1193"/>
        <v/>
      </c>
      <c r="U409" s="107" t="str">
        <f t="shared" si="1193"/>
        <v/>
      </c>
      <c r="V409" s="107" t="str">
        <f t="shared" si="1193"/>
        <v/>
      </c>
      <c r="W409" s="107" t="str">
        <f t="shared" si="1193"/>
        <v/>
      </c>
      <c r="X409" s="107" t="str">
        <f t="shared" si="1193"/>
        <v/>
      </c>
      <c r="Y409" s="107" t="str">
        <f t="shared" si="1193"/>
        <v/>
      </c>
      <c r="Z409" s="107" t="str">
        <f t="shared" si="1193"/>
        <v/>
      </c>
      <c r="AA409" s="107" t="str">
        <f t="shared" si="1193"/>
        <v/>
      </c>
      <c r="AB409" s="107" t="str">
        <f t="shared" si="1193"/>
        <v/>
      </c>
      <c r="AC409" s="107" t="str">
        <f t="shared" si="1193"/>
        <v/>
      </c>
      <c r="AD409" s="107" t="str">
        <f t="shared" si="1193"/>
        <v/>
      </c>
      <c r="AE409" s="107" t="str">
        <f t="shared" si="1193"/>
        <v/>
      </c>
      <c r="AF409" s="107" t="str">
        <f t="shared" si="1193"/>
        <v/>
      </c>
      <c r="AG409" s="107" t="str">
        <f t="shared" si="1193"/>
        <v/>
      </c>
      <c r="AH409" s="107" t="str">
        <f t="shared" si="1193"/>
        <v/>
      </c>
      <c r="AI409" s="107" t="str">
        <f t="shared" si="1193"/>
        <v/>
      </c>
    </row>
    <row r="410" spans="1:167" hidden="1" x14ac:dyDescent="0.25">
      <c r="B410" s="128" t="e">
        <f t="shared" si="1023"/>
        <v>#VALUE!</v>
      </c>
      <c r="C410" s="128" t="e">
        <f t="shared" ca="1" si="1024"/>
        <v>#NAME?</v>
      </c>
      <c r="D410" s="127">
        <f t="shared" ca="1" si="1024"/>
        <v>1</v>
      </c>
      <c r="E410" s="198"/>
      <c r="F410" s="93"/>
      <c r="G410" s="200"/>
      <c r="H410"/>
      <c r="I410"/>
      <c r="J410"/>
      <c r="K410" s="66"/>
      <c r="L410" s="22"/>
      <c r="M410" s="22"/>
      <c r="N410" s="71"/>
      <c r="O410" s="27" t="str">
        <f t="shared" ref="O410" si="1194">"6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23"/>
        <v>#VALUE!</v>
      </c>
      <c r="C411" s="128" t="e">
        <f t="shared" ca="1" si="1024"/>
        <v>#NAME?</v>
      </c>
      <c r="D411" s="127">
        <f t="shared" ca="1" si="1024"/>
        <v>1</v>
      </c>
      <c r="E411" s="198"/>
      <c r="F411" s="93"/>
      <c r="G411" s="200"/>
      <c r="H411" s="134">
        <f t="shared" ref="H411" si="1195">COUNT($P411:$XX411)</f>
        <v>0</v>
      </c>
      <c r="I411" s="132" t="e">
        <f t="shared" ref="I411" si="1196">_xlfn.STDEV.P($P410:$XX411)/AVERAGE($P410:$XX411)</f>
        <v>#DIV/0!</v>
      </c>
      <c r="J411" s="7">
        <f t="shared" ref="J411" si="1197">IF(AND(H411&gt;2,
OR(L393="MÉDIA SANEADA",L393="MEDIANA SANEADA",
AND(L393="PREÇO ESTIMADO",NOT(AND(P395="Orçamento",COUNTA(P393:XX393)=COUNTIF(P395:XX395,"Orçamento")))))),
ROW(),0)</f>
        <v>0</v>
      </c>
      <c r="N411" s="71"/>
      <c r="O411" s="27" t="str">
        <f t="shared" ref="O411" si="1198">"6 RODADA"</f>
        <v>6 RODADA</v>
      </c>
      <c r="P411" s="107" t="str">
        <f t="shared" ref="P411:AI411" si="1199">IFERROR(IF(P409="","",IF((_xlfn.STDEV.P($P408:$XX409)/AVERAGE($P408:$XX409))&lt;=25%,P409,IF(OR(P409&gt;(AVERAGE($P408:$XX409)+_xlfn.STDEV.P($P408:$XX409)),P409&lt;(AVERAGE($P408:$XX409)-_xlfn.STDEV.P($P408:$XX409))),"DESCARTADO",P409))),)</f>
        <v/>
      </c>
      <c r="Q411" s="107" t="str">
        <f t="shared" si="1199"/>
        <v/>
      </c>
      <c r="R411" s="107" t="str">
        <f t="shared" si="1199"/>
        <v/>
      </c>
      <c r="S411" s="107" t="str">
        <f t="shared" si="1199"/>
        <v/>
      </c>
      <c r="T411" s="107" t="str">
        <f t="shared" si="1199"/>
        <v/>
      </c>
      <c r="U411" s="107" t="str">
        <f t="shared" si="1199"/>
        <v/>
      </c>
      <c r="V411" s="107" t="str">
        <f t="shared" si="1199"/>
        <v/>
      </c>
      <c r="W411" s="107" t="str">
        <f t="shared" si="1199"/>
        <v/>
      </c>
      <c r="X411" s="107" t="str">
        <f t="shared" si="1199"/>
        <v/>
      </c>
      <c r="Y411" s="107" t="str">
        <f t="shared" si="1199"/>
        <v/>
      </c>
      <c r="Z411" s="107" t="str">
        <f t="shared" si="1199"/>
        <v/>
      </c>
      <c r="AA411" s="107" t="str">
        <f t="shared" si="1199"/>
        <v/>
      </c>
      <c r="AB411" s="107" t="str">
        <f t="shared" si="1199"/>
        <v/>
      </c>
      <c r="AC411" s="107" t="str">
        <f t="shared" si="1199"/>
        <v/>
      </c>
      <c r="AD411" s="107" t="str">
        <f t="shared" si="1199"/>
        <v/>
      </c>
      <c r="AE411" s="107" t="str">
        <f t="shared" si="1199"/>
        <v/>
      </c>
      <c r="AF411" s="107" t="str">
        <f t="shared" si="1199"/>
        <v/>
      </c>
      <c r="AG411" s="107" t="str">
        <f t="shared" si="1199"/>
        <v/>
      </c>
      <c r="AH411" s="107" t="str">
        <f t="shared" si="1199"/>
        <v/>
      </c>
      <c r="AI411" s="107" t="str">
        <f t="shared" si="1199"/>
        <v/>
      </c>
    </row>
    <row r="412" spans="1:167" x14ac:dyDescent="0.25">
      <c r="B412" s="128" t="e">
        <f t="shared" si="1023"/>
        <v>#VALUE!</v>
      </c>
      <c r="C412" s="128" t="e">
        <f t="shared" ca="1" si="1024"/>
        <v>#NAME?</v>
      </c>
      <c r="D412" s="127">
        <f t="shared" ca="1" si="1024"/>
        <v>1</v>
      </c>
      <c r="E412" s="198"/>
      <c r="F412" s="136"/>
      <c r="G412" s="200"/>
      <c r="H412" s="203"/>
      <c r="I412" s="203"/>
      <c r="J412" s="204"/>
      <c r="K412" s="67"/>
      <c r="L412" s="1" t="s">
        <v>43</v>
      </c>
      <c r="M412" s="143" t="str">
        <f t="shared" ref="M412" si="1200">IFERROR(ROUND(M393*M395,2),"")</f>
        <v/>
      </c>
      <c r="O412" s="27" t="s">
        <v>363</v>
      </c>
      <c r="P412" s="107" t="str">
        <f t="shared" ref="P412:R412" si="1201">INDEX(P399:P411,MATCH(MAX($J399:$J411),$J399:$J411,0))</f>
        <v/>
      </c>
      <c r="Q412" s="107" t="str">
        <f t="shared" si="1201"/>
        <v/>
      </c>
      <c r="R412" s="107" t="str">
        <f t="shared" si="1201"/>
        <v/>
      </c>
      <c r="S412" s="107" t="str">
        <f t="shared" si="1136"/>
        <v/>
      </c>
      <c r="T412" s="107" t="str">
        <f t="shared" si="1136"/>
        <v/>
      </c>
      <c r="U412" s="107" t="str">
        <f t="shared" si="1136"/>
        <v/>
      </c>
      <c r="V412" s="107" t="str">
        <f t="shared" si="1136"/>
        <v/>
      </c>
      <c r="W412" s="107" t="str">
        <f t="shared" si="1136"/>
        <v/>
      </c>
      <c r="X412" s="107" t="str">
        <f t="shared" si="1136"/>
        <v/>
      </c>
      <c r="Y412" s="107" t="str">
        <f t="shared" si="1136"/>
        <v/>
      </c>
      <c r="Z412" s="107" t="str">
        <f t="shared" si="1136"/>
        <v/>
      </c>
      <c r="AA412" s="107" t="str">
        <f t="shared" si="1136"/>
        <v/>
      </c>
      <c r="AB412" s="107" t="str">
        <f t="shared" si="1136"/>
        <v/>
      </c>
      <c r="AC412" s="107" t="str">
        <f t="shared" si="1136"/>
        <v/>
      </c>
      <c r="AD412" s="107" t="str">
        <f t="shared" si="1136"/>
        <v/>
      </c>
      <c r="AE412" s="107" t="str">
        <f t="shared" si="1136"/>
        <v/>
      </c>
      <c r="AF412" s="107" t="str">
        <f t="shared" si="1136"/>
        <v/>
      </c>
      <c r="AG412" s="107" t="str">
        <f t="shared" si="1136"/>
        <v/>
      </c>
      <c r="AH412" s="107" t="str">
        <f t="shared" si="1136"/>
        <v/>
      </c>
      <c r="AI412" s="107" t="str">
        <f t="shared" si="1136"/>
        <v/>
      </c>
    </row>
    <row r="414" spans="1:167" s="117" customFormat="1" ht="15" customHeight="1" x14ac:dyDescent="0.25">
      <c r="A414" s="120"/>
      <c r="B414" s="127" t="e">
        <f t="shared" ref="B414" si="1202">LARGE(IFERROR(IF(B412+1&gt;$H$8,"",B412+1),""),1)</f>
        <v>#VALUE!</v>
      </c>
      <c r="C414" s="127" t="e">
        <f ca="1">IF(_xlfn.ISFORMULA(E418),MAX(INDEX('BASE FORMAÇÃO'!A:A,B414+1),1),E418)</f>
        <v>#NAME?</v>
      </c>
      <c r="D414" s="127">
        <f t="shared" ref="D414" ca="1" si="1203">IFERROR(IF(C414=C404,D404+1,1),1)</f>
        <v>1</v>
      </c>
      <c r="E414" s="38" t="s">
        <v>9</v>
      </c>
      <c r="F414" s="73"/>
      <c r="G414" s="38" t="s">
        <v>15</v>
      </c>
      <c r="H414" s="135" t="e">
        <f>INDEX('BASE FORMAÇÃO'!B:B,B414+1)</f>
        <v>#VALUE!</v>
      </c>
      <c r="I414" s="181" t="s">
        <v>16</v>
      </c>
      <c r="J414" s="6" t="e">
        <f>INDEX('BASE FORMAÇÃO'!K:K,B414+1)</f>
        <v>#VALUE!</v>
      </c>
      <c r="K414" s="65"/>
      <c r="L414" s="182" t="s">
        <v>10</v>
      </c>
      <c r="M414" s="184" t="str">
        <f>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04">B414</f>
        <v>#VALUE!</v>
      </c>
      <c r="C415" s="128" t="e">
        <f t="shared" ca="1" si="1204"/>
        <v>#NAME?</v>
      </c>
      <c r="D415" s="127">
        <f t="shared" ca="1" si="1204"/>
        <v>1</v>
      </c>
      <c r="E415" s="186">
        <f t="shared" ref="E415" ca="1" si="1205">D414</f>
        <v>1</v>
      </c>
      <c r="F415" s="92"/>
      <c r="G415" s="188" t="s">
        <v>1</v>
      </c>
      <c r="H415" s="191" t="e">
        <f>INDEX('BASE FORMAÇÃO'!C:C,B414+1)</f>
        <v>#VALUE!</v>
      </c>
      <c r="I415" s="191"/>
      <c r="J415" s="192"/>
      <c r="K415" s="66"/>
      <c r="L415" s="183"/>
      <c r="M415" s="185"/>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06">B415</f>
        <v>#VALUE!</v>
      </c>
      <c r="C416" s="128" t="e">
        <f t="shared" ca="1" si="1206"/>
        <v>#NAME?</v>
      </c>
      <c r="D416" s="127">
        <f t="shared" ca="1" si="1206"/>
        <v>1</v>
      </c>
      <c r="E416" s="187"/>
      <c r="F416" s="93"/>
      <c r="G416" s="189"/>
      <c r="H416" s="193"/>
      <c r="I416" s="193"/>
      <c r="J416" s="194"/>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07">B416</f>
        <v>#VALUE!</v>
      </c>
      <c r="C417" s="128" t="e">
        <f t="shared" ca="1" si="1207"/>
        <v>#NAME?</v>
      </c>
      <c r="D417" s="127">
        <f t="shared" ca="1" si="1024"/>
        <v>1</v>
      </c>
      <c r="E417" s="38" t="s">
        <v>313</v>
      </c>
      <c r="F417" s="93"/>
      <c r="G417" s="190"/>
      <c r="H417" s="195"/>
      <c r="I417" s="195"/>
      <c r="J417" s="196"/>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08">B416</f>
        <v>#VALUE!</v>
      </c>
      <c r="C418" s="128" t="e">
        <f t="shared" ca="1" si="1208"/>
        <v>#NAME?</v>
      </c>
      <c r="D418" s="127">
        <f t="shared" ca="1" si="1024"/>
        <v>1</v>
      </c>
      <c r="E418" s="197" t="e">
        <f t="shared" ref="E418" ca="1" si="1209">C414</f>
        <v>#NAME?</v>
      </c>
      <c r="F418" s="93"/>
      <c r="G418" s="199" t="s">
        <v>304</v>
      </c>
      <c r="H418" s="201"/>
      <c r="I418" s="202"/>
      <c r="J418" s="202"/>
      <c r="K418" s="67"/>
      <c r="L418" s="28" t="s">
        <v>303</v>
      </c>
      <c r="M418" s="133" t="str">
        <f t="shared" ref="M418" si="1210">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11">B418</f>
        <v>#VALUE!</v>
      </c>
      <c r="C419" s="128" t="e">
        <f t="shared" ref="C419" ca="1" si="1212">C418</f>
        <v>#NAME?</v>
      </c>
      <c r="D419" s="127">
        <f t="shared" ca="1" si="1024"/>
        <v>1</v>
      </c>
      <c r="E419" s="198"/>
      <c r="F419" s="93"/>
      <c r="G419" s="200"/>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13">B419</f>
        <v>#VALUE!</v>
      </c>
      <c r="C420" s="128" t="e">
        <f t="shared" ca="1" si="1213"/>
        <v>#NAME?</v>
      </c>
      <c r="D420" s="127">
        <f t="shared" ca="1" si="1024"/>
        <v>1</v>
      </c>
      <c r="E420" s="198"/>
      <c r="F420" s="93"/>
      <c r="G420" s="200"/>
      <c r="H420" s="134">
        <f t="shared" ref="H420" si="1214">COUNT($P420:$XX420)</f>
        <v>0</v>
      </c>
      <c r="I420" s="132" t="e">
        <f t="shared" ref="I420" si="1215">_xlfn.STDEV.P($P419:$XX420)/AVERAGE($P419:$XX420)</f>
        <v>#DIV/0!</v>
      </c>
      <c r="J420" s="7">
        <f>ROW()</f>
        <v>420</v>
      </c>
      <c r="K420" s="67"/>
      <c r="L420" s="29" t="s">
        <v>10</v>
      </c>
      <c r="M420" s="30" t="str">
        <f t="shared" ref="M420" si="1216">IFERROR(
IF(COUNTA(P414:AI414)=COUNTIF(P416:XX416,"Orçamento"),MIN(M425,M422),
IF(M423&lt;&gt;"",M423,
IF(M424&lt;&gt;"",M424,
M422
))),"")</f>
        <v/>
      </c>
      <c r="N420" s="71"/>
      <c r="O420" s="27" t="s">
        <v>376</v>
      </c>
      <c r="P420" s="106" t="str">
        <f t="shared" ref="P420:AI420" si="1217">IFERROR(IF(P418="",
            "",
            IF(COUNT($P418:$XX418)&lt;=4,
               P418,
               IF(OR(P418&gt;(QUARTILE($P418:$XX418,3)+(QUARTILE($P418:$XX418,3)-QUARTILE($P418:$XX418,1))),
                     P418&lt;(QUARTILE($P418:$XX418,1)-(QUARTILE($P418:$XX418,3)-QUARTILE($P418:$XX418,1)))
                  ),
               "DESCARTADO",P418)
             )
  ),P418)</f>
        <v/>
      </c>
      <c r="Q420" s="106" t="str">
        <f t="shared" si="1217"/>
        <v/>
      </c>
      <c r="R420" s="106" t="str">
        <f t="shared" si="1217"/>
        <v/>
      </c>
      <c r="S420" s="106" t="str">
        <f t="shared" si="1217"/>
        <v/>
      </c>
      <c r="T420" s="106" t="str">
        <f t="shared" si="1217"/>
        <v/>
      </c>
      <c r="U420" s="106" t="str">
        <f t="shared" si="1217"/>
        <v/>
      </c>
      <c r="V420" s="106" t="str">
        <f t="shared" si="1217"/>
        <v/>
      </c>
      <c r="W420" s="106" t="str">
        <f t="shared" si="1217"/>
        <v/>
      </c>
      <c r="X420" s="106" t="str">
        <f t="shared" si="1217"/>
        <v/>
      </c>
      <c r="Y420" s="106" t="str">
        <f t="shared" si="1217"/>
        <v/>
      </c>
      <c r="Z420" s="106" t="str">
        <f t="shared" si="1217"/>
        <v/>
      </c>
      <c r="AA420" s="106" t="str">
        <f t="shared" si="1217"/>
        <v/>
      </c>
      <c r="AB420" s="106" t="str">
        <f t="shared" si="1217"/>
        <v/>
      </c>
      <c r="AC420" s="106" t="str">
        <f t="shared" si="1217"/>
        <v/>
      </c>
      <c r="AD420" s="106" t="str">
        <f t="shared" si="1217"/>
        <v/>
      </c>
      <c r="AE420" s="106" t="str">
        <f t="shared" si="1217"/>
        <v/>
      </c>
      <c r="AF420" s="106" t="str">
        <f t="shared" si="1217"/>
        <v/>
      </c>
      <c r="AG420" s="106" t="str">
        <f t="shared" si="1217"/>
        <v/>
      </c>
      <c r="AH420" s="106" t="str">
        <f t="shared" si="1217"/>
        <v/>
      </c>
      <c r="AI420" s="106" t="str">
        <f t="shared" si="1217"/>
        <v/>
      </c>
    </row>
    <row r="421" spans="1:35" hidden="1" x14ac:dyDescent="0.25">
      <c r="B421" s="128" t="e">
        <f t="shared" ref="B421:B475" si="1218">B420</f>
        <v>#VALUE!</v>
      </c>
      <c r="C421" s="128" t="e">
        <f t="shared" ref="C421:D484" ca="1" si="1219">C420</f>
        <v>#NAME?</v>
      </c>
      <c r="D421" s="127">
        <f t="shared" ca="1" si="1024"/>
        <v>1</v>
      </c>
      <c r="E421" s="198"/>
      <c r="F421" s="93"/>
      <c r="G421" s="200"/>
      <c r="H421"/>
      <c r="I421"/>
      <c r="J421"/>
      <c r="K421" s="66"/>
      <c r="L421" s="29" t="s">
        <v>360</v>
      </c>
      <c r="M421" s="30" t="e">
        <f t="shared" ref="M421" si="1220">AVERAGE($P420:$XX420)</f>
        <v>#DIV/0!</v>
      </c>
      <c r="N421" s="71"/>
      <c r="O421" s="27" t="str">
        <f t="shared" ref="O421" si="1221">"1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18"/>
        <v>#VALUE!</v>
      </c>
      <c r="C422" s="128" t="e">
        <f t="shared" ca="1" si="1219"/>
        <v>#NAME?</v>
      </c>
      <c r="D422" s="127">
        <f t="shared" ca="1" si="1219"/>
        <v>1</v>
      </c>
      <c r="E422" s="198"/>
      <c r="F422" s="93"/>
      <c r="G422" s="200"/>
      <c r="H422" s="134">
        <f t="shared" ref="H422" si="1222">COUNT($P422:$XX422)</f>
        <v>0</v>
      </c>
      <c r="I422" s="132" t="e">
        <f t="shared" ref="I422" si="1223">_xlfn.STDEV.P($P421:$XX422)/AVERAGE($P421:$XX422)</f>
        <v>#DIV/0!</v>
      </c>
      <c r="J422" s="7">
        <f t="shared" ref="J422" si="1224">IF(AND(H422&gt;2,
OR(L414="MÉDIA SANEADA",L414="MEDIANA SANEADA",
AND(L414="PREÇO ESTIMADO",NOT(AND(P416="Orçamento",COUNTA(P414:XX414)=COUNTIF(P416:XX416,"Orçamento")))))),
ROW(),0)</f>
        <v>0</v>
      </c>
      <c r="K422" s="66"/>
      <c r="L422" s="29" t="s">
        <v>361</v>
      </c>
      <c r="M422" s="30" t="e">
        <f t="shared" ref="M422" si="1225">MEDIAN($P420:$XX420)</f>
        <v>#NUM!</v>
      </c>
      <c r="N422" s="71"/>
      <c r="O422" s="27" t="str">
        <f t="shared" ref="O422" si="1226">"1 RODADA"</f>
        <v>1 RODADA</v>
      </c>
      <c r="P422" s="107" t="str">
        <f t="shared" ref="P422:AI422" si="1227">IF(P420="","",IF((_xlfn.STDEV.P($P419:$XX420)/AVERAGE($P419:$XX420))&lt;=25%,P420,IF(OR(P420&gt;(AVERAGE($P419:$XX420)+_xlfn.STDEV.P($P419:$XX420)),P420&lt;(AVERAGE($P419:$XX420)-_xlfn.STDEV.P($P419:$XX420))),"DESCARTADO",P420)))</f>
        <v/>
      </c>
      <c r="Q422" s="107" t="str">
        <f t="shared" si="1227"/>
        <v/>
      </c>
      <c r="R422" s="107" t="str">
        <f t="shared" si="1227"/>
        <v/>
      </c>
      <c r="S422" s="107" t="str">
        <f t="shared" si="1227"/>
        <v/>
      </c>
      <c r="T422" s="107" t="str">
        <f t="shared" si="1227"/>
        <v/>
      </c>
      <c r="U422" s="107" t="str">
        <f t="shared" si="1227"/>
        <v/>
      </c>
      <c r="V422" s="107" t="str">
        <f t="shared" si="1227"/>
        <v/>
      </c>
      <c r="W422" s="107" t="str">
        <f t="shared" si="1227"/>
        <v/>
      </c>
      <c r="X422" s="107" t="str">
        <f t="shared" si="1227"/>
        <v/>
      </c>
      <c r="Y422" s="107" t="str">
        <f t="shared" si="1227"/>
        <v/>
      </c>
      <c r="Z422" s="107" t="str">
        <f t="shared" si="1227"/>
        <v/>
      </c>
      <c r="AA422" s="107" t="str">
        <f t="shared" si="1227"/>
        <v/>
      </c>
      <c r="AB422" s="107" t="str">
        <f t="shared" si="1227"/>
        <v/>
      </c>
      <c r="AC422" s="107" t="str">
        <f t="shared" si="1227"/>
        <v/>
      </c>
      <c r="AD422" s="107" t="str">
        <f t="shared" si="1227"/>
        <v/>
      </c>
      <c r="AE422" s="107" t="str">
        <f t="shared" si="1227"/>
        <v/>
      </c>
      <c r="AF422" s="107" t="str">
        <f t="shared" si="1227"/>
        <v/>
      </c>
      <c r="AG422" s="107" t="str">
        <f t="shared" si="1227"/>
        <v/>
      </c>
      <c r="AH422" s="107" t="str">
        <f t="shared" si="1227"/>
        <v/>
      </c>
      <c r="AI422" s="107" t="str">
        <f t="shared" si="1227"/>
        <v/>
      </c>
    </row>
    <row r="423" spans="1:35" hidden="1" x14ac:dyDescent="0.25">
      <c r="B423" s="128" t="e">
        <f t="shared" si="1218"/>
        <v>#VALUE!</v>
      </c>
      <c r="C423" s="128" t="e">
        <f t="shared" ca="1" si="1219"/>
        <v>#NAME?</v>
      </c>
      <c r="D423" s="127">
        <f t="shared" ca="1" si="1219"/>
        <v>1</v>
      </c>
      <c r="E423" s="198"/>
      <c r="F423" s="93"/>
      <c r="G423" s="200"/>
      <c r="H423"/>
      <c r="I423"/>
      <c r="J423"/>
      <c r="L423" s="29" t="s">
        <v>38</v>
      </c>
      <c r="M423" s="30" t="str">
        <f t="shared" ref="M423" si="1228">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29">"2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18"/>
        <v>#VALUE!</v>
      </c>
      <c r="C424" s="128" t="e">
        <f t="shared" ca="1" si="1219"/>
        <v>#NAME?</v>
      </c>
      <c r="D424" s="127">
        <f t="shared" ca="1" si="1219"/>
        <v>1</v>
      </c>
      <c r="E424" s="198"/>
      <c r="F424" s="93"/>
      <c r="G424" s="200"/>
      <c r="H424" s="134">
        <f t="shared" ref="H424" si="1230">COUNT($P424:$XX424)</f>
        <v>0</v>
      </c>
      <c r="I424" s="132" t="e">
        <f t="shared" ref="I424" si="1231">_xlfn.STDEV.P($P423:$XX424)/AVERAGE($P423:$XX424)</f>
        <v>#DIV/0!</v>
      </c>
      <c r="J424" s="7">
        <f t="shared" ref="J424" si="1232">IF(AND(H424&gt;2,
OR(L414="MÉDIA SANEADA",L414="MEDIANA SANEADA",
AND(L414="PREÇO ESTIMADO",NOT(AND(P416="Orçamento",COUNTA(P414:XX414)=COUNTIF(P416:XX416,"Orçamento")))))),
ROW(),0)</f>
        <v>0</v>
      </c>
      <c r="K424" s="66"/>
      <c r="L424" s="29" t="s">
        <v>362</v>
      </c>
      <c r="M424" s="30" t="e">
        <f t="shared" ref="M424" si="1233" xml:space="preserve">
IF(H422&gt;2,MEDIAN(P421:XX422),
IF(H424&gt;2,MEDIAN(P423:XX424),
IF(H426&gt;2,MEDIAN(P425:XX426),
IF(H428&gt;2,MEDIAN(P427:XX428),
IF(H430&gt;2,MEDIAN(P429:XX430),
IF(H432&gt;2,MEDIAN(P431:XX432),
MEDIAN(P419:XX420)))))))</f>
        <v>#NUM!</v>
      </c>
      <c r="N424" s="71"/>
      <c r="O424" s="27" t="str">
        <f t="shared" ref="O424" si="1234">"2 RODADA"</f>
        <v>2 RODADA</v>
      </c>
      <c r="P424" s="107" t="str">
        <f t="shared" ref="P424:AI424" si="1235">IF(P422="","",IF((_xlfn.STDEV.P($P421:$XX422)/AVERAGE($P421:$XX422))&lt;=25%,P422,IF(OR(P422&gt;(AVERAGE($P421:$XX422)+_xlfn.STDEV.P($P421:$XX422)),P422&lt;(AVERAGE($P421:$XX422)-_xlfn.STDEV.P($P421:$XX422))),"DESCARTADO",P422)))</f>
        <v/>
      </c>
      <c r="Q424" s="107" t="str">
        <f t="shared" si="1235"/>
        <v/>
      </c>
      <c r="R424" s="107" t="str">
        <f t="shared" si="1235"/>
        <v/>
      </c>
      <c r="S424" s="107" t="str">
        <f t="shared" si="1235"/>
        <v/>
      </c>
      <c r="T424" s="107" t="str">
        <f t="shared" si="1235"/>
        <v/>
      </c>
      <c r="U424" s="107" t="str">
        <f t="shared" si="1235"/>
        <v/>
      </c>
      <c r="V424" s="107" t="str">
        <f t="shared" si="1235"/>
        <v/>
      </c>
      <c r="W424" s="107" t="str">
        <f t="shared" si="1235"/>
        <v/>
      </c>
      <c r="X424" s="107" t="str">
        <f t="shared" si="1235"/>
        <v/>
      </c>
      <c r="Y424" s="107" t="str">
        <f t="shared" si="1235"/>
        <v/>
      </c>
      <c r="Z424" s="107" t="str">
        <f t="shared" si="1235"/>
        <v/>
      </c>
      <c r="AA424" s="107" t="str">
        <f t="shared" si="1235"/>
        <v/>
      </c>
      <c r="AB424" s="107" t="str">
        <f t="shared" si="1235"/>
        <v/>
      </c>
      <c r="AC424" s="107" t="str">
        <f t="shared" si="1235"/>
        <v/>
      </c>
      <c r="AD424" s="107" t="str">
        <f t="shared" si="1235"/>
        <v/>
      </c>
      <c r="AE424" s="107" t="str">
        <f t="shared" si="1235"/>
        <v/>
      </c>
      <c r="AF424" s="107" t="str">
        <f t="shared" si="1235"/>
        <v/>
      </c>
      <c r="AG424" s="107" t="str">
        <f t="shared" si="1235"/>
        <v/>
      </c>
      <c r="AH424" s="107" t="str">
        <f t="shared" si="1235"/>
        <v/>
      </c>
      <c r="AI424" s="107" t="str">
        <f t="shared" si="1235"/>
        <v/>
      </c>
    </row>
    <row r="425" spans="1:35" hidden="1" x14ac:dyDescent="0.25">
      <c r="B425" s="128" t="e">
        <f t="shared" si="1218"/>
        <v>#VALUE!</v>
      </c>
      <c r="C425" s="128" t="e">
        <f t="shared" ca="1" si="1219"/>
        <v>#NAME?</v>
      </c>
      <c r="D425" s="127">
        <f t="shared" ca="1" si="1219"/>
        <v>1</v>
      </c>
      <c r="E425" s="198"/>
      <c r="F425" s="93"/>
      <c r="G425" s="200"/>
      <c r="H425"/>
      <c r="I425"/>
      <c r="J425"/>
      <c r="K425" s="66"/>
      <c r="L425" s="29" t="s">
        <v>359</v>
      </c>
      <c r="M425" s="30" t="e">
        <f t="shared" ref="M425" si="1236">HARMEAN($P419:$XX420)</f>
        <v>#N/A</v>
      </c>
      <c r="N425" s="71"/>
      <c r="O425" s="27" t="str">
        <f t="shared" ref="O425" si="1237">"3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18"/>
        <v>#VALUE!</v>
      </c>
      <c r="C426" s="128" t="e">
        <f t="shared" ca="1" si="1219"/>
        <v>#NAME?</v>
      </c>
      <c r="D426" s="127">
        <f t="shared" ca="1" si="1219"/>
        <v>1</v>
      </c>
      <c r="E426" s="198"/>
      <c r="F426" s="93"/>
      <c r="G426" s="200"/>
      <c r="H426" s="134">
        <f t="shared" ref="H426" si="1238">COUNT($P426:$XX426)</f>
        <v>0</v>
      </c>
      <c r="I426" s="132" t="e">
        <f t="shared" ref="I426" si="1239">_xlfn.STDEV.P($P425:$XX426)/AVERAGE($P425:$XX426)</f>
        <v>#DIV/0!</v>
      </c>
      <c r="J426" s="7">
        <f t="shared" ref="J426" si="1240">IF(AND(H426&gt;2,
OR(L414="MÉDIA SANEADA",L414="MEDIANA SANEADA",
AND(L414="PREÇO ESTIMADO",NOT(AND(P416="Orçamento",COUNTA(P414:XX414)=COUNTIF(P416:XX416,"Orçamento")))))),
ROW(),0)</f>
        <v>0</v>
      </c>
      <c r="K426" s="66"/>
      <c r="L426" s="29" t="s">
        <v>41</v>
      </c>
      <c r="M426" s="30" t="str">
        <f t="shared" ref="M426" si="1241">IFERROR(_xlfn.QUARTILE.EXC($P420:$XX420,1),"")</f>
        <v/>
      </c>
      <c r="N426" s="71"/>
      <c r="O426" s="27" t="str">
        <f t="shared" ref="O426" si="1242">"3 RODADA"</f>
        <v>3 RODADA</v>
      </c>
      <c r="P426" s="107" t="str">
        <f t="shared" ref="P426:AI426" si="1243">IF(P424="","",IF((_xlfn.STDEV.P($P423:$XX424)/AVERAGE($P423:$XX424))&lt;=25%,P424,IF(OR(P424&gt;(AVERAGE($P423:$XX424)+_xlfn.STDEV.P($P423:$XX424)),P424&lt;(AVERAGE($P423:$XX424)-_xlfn.STDEV.P($P423:$XX424))),"DESCARTADO",P424)))</f>
        <v/>
      </c>
      <c r="Q426" s="107" t="str">
        <f t="shared" si="1243"/>
        <v/>
      </c>
      <c r="R426" s="107" t="str">
        <f t="shared" si="1243"/>
        <v/>
      </c>
      <c r="S426" s="107" t="str">
        <f t="shared" si="1243"/>
        <v/>
      </c>
      <c r="T426" s="107" t="str">
        <f t="shared" si="1243"/>
        <v/>
      </c>
      <c r="U426" s="107" t="str">
        <f t="shared" si="1243"/>
        <v/>
      </c>
      <c r="V426" s="107" t="str">
        <f t="shared" si="1243"/>
        <v/>
      </c>
      <c r="W426" s="107" t="str">
        <f t="shared" si="1243"/>
        <v/>
      </c>
      <c r="X426" s="107" t="str">
        <f t="shared" si="1243"/>
        <v/>
      </c>
      <c r="Y426" s="107" t="str">
        <f t="shared" si="1243"/>
        <v/>
      </c>
      <c r="Z426" s="107" t="str">
        <f t="shared" si="1243"/>
        <v/>
      </c>
      <c r="AA426" s="107" t="str">
        <f t="shared" si="1243"/>
        <v/>
      </c>
      <c r="AB426" s="107" t="str">
        <f t="shared" si="1243"/>
        <v/>
      </c>
      <c r="AC426" s="107" t="str">
        <f t="shared" si="1243"/>
        <v/>
      </c>
      <c r="AD426" s="107" t="str">
        <f t="shared" si="1243"/>
        <v/>
      </c>
      <c r="AE426" s="107" t="str">
        <f t="shared" si="1243"/>
        <v/>
      </c>
      <c r="AF426" s="107" t="str">
        <f t="shared" si="1243"/>
        <v/>
      </c>
      <c r="AG426" s="107" t="str">
        <f t="shared" si="1243"/>
        <v/>
      </c>
      <c r="AH426" s="107" t="str">
        <f t="shared" si="1243"/>
        <v/>
      </c>
      <c r="AI426" s="107" t="str">
        <f t="shared" si="1243"/>
        <v/>
      </c>
    </row>
    <row r="427" spans="1:35" hidden="1" x14ac:dyDescent="0.25">
      <c r="B427" s="128" t="e">
        <f t="shared" si="1218"/>
        <v>#VALUE!</v>
      </c>
      <c r="C427" s="128" t="e">
        <f t="shared" ca="1" si="1219"/>
        <v>#NAME?</v>
      </c>
      <c r="D427" s="127">
        <f t="shared" ca="1" si="1219"/>
        <v>1</v>
      </c>
      <c r="E427" s="198"/>
      <c r="F427" s="93"/>
      <c r="G427" s="200"/>
      <c r="H427"/>
      <c r="I427"/>
      <c r="J427"/>
      <c r="K427" s="66"/>
      <c r="L427" s="29" t="s">
        <v>39</v>
      </c>
      <c r="M427" s="30" t="str">
        <f t="shared" ref="M427" si="1244">IFERROR(_xlfn.QUARTILE.EXC($P420:$XX420,3),"")</f>
        <v/>
      </c>
      <c r="N427" s="71"/>
      <c r="O427" s="27" t="str">
        <f t="shared" ref="O427" si="1245">"4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18"/>
        <v>#VALUE!</v>
      </c>
      <c r="C428" s="128" t="e">
        <f t="shared" ca="1" si="1219"/>
        <v>#NAME?</v>
      </c>
      <c r="D428" s="127">
        <f t="shared" ca="1" si="1219"/>
        <v>1</v>
      </c>
      <c r="E428" s="198"/>
      <c r="F428" s="93"/>
      <c r="G428" s="200"/>
      <c r="H428" s="134">
        <f t="shared" ref="H428" si="1246">COUNT($P428:$XX428)</f>
        <v>0</v>
      </c>
      <c r="I428" s="132" t="e">
        <f t="shared" ref="I428" si="1247">_xlfn.STDEV.P($P427:$XX428)/AVERAGE($P427:$XX428)</f>
        <v>#DIV/0!</v>
      </c>
      <c r="J428" s="7">
        <f t="shared" ref="J428" si="1248">IF(AND(H428&gt;2,
OR(L414="MÉDIA SANEADA",L414="MEDIANA SANEADA",
AND(L414="PREÇO ESTIMADO",NOT(AND(P416="Orçamento",COUNTA(P414:XX414)=COUNTIF(P416:XX416,"Orçamento")))))),
ROW(),0)</f>
        <v>0</v>
      </c>
      <c r="K428" s="66"/>
      <c r="L428" s="29" t="s">
        <v>42</v>
      </c>
      <c r="M428" s="30">
        <f t="shared" ref="M428" si="1249">MIN($P420:$XX420)</f>
        <v>0</v>
      </c>
      <c r="N428" s="71"/>
      <c r="O428" s="27" t="str">
        <f t="shared" ref="O428" si="1250">"4 RODADA"</f>
        <v>4 RODADA</v>
      </c>
      <c r="P428" s="107" t="str">
        <f t="shared" ref="P428:AI428" si="1251">IF(P426="","",IF((_xlfn.STDEV.P($P425:$XX426)/AVERAGE($P425:$XX426))&lt;=25%,P426,IF(OR(P426&gt;(AVERAGE($P425:$XX426)+_xlfn.STDEV.P($P425:$XX426)),P426&lt;(AVERAGE($P425:$XX426)-_xlfn.STDEV.P($P425:$XX426))),"DESCARTADO",P426)))</f>
        <v/>
      </c>
      <c r="Q428" s="107" t="str">
        <f t="shared" si="1251"/>
        <v/>
      </c>
      <c r="R428" s="107" t="str">
        <f t="shared" si="1251"/>
        <v/>
      </c>
      <c r="S428" s="107" t="str">
        <f t="shared" si="1251"/>
        <v/>
      </c>
      <c r="T428" s="107" t="str">
        <f t="shared" si="1251"/>
        <v/>
      </c>
      <c r="U428" s="107" t="str">
        <f t="shared" si="1251"/>
        <v/>
      </c>
      <c r="V428" s="107" t="str">
        <f t="shared" si="1251"/>
        <v/>
      </c>
      <c r="W428" s="107" t="str">
        <f t="shared" si="1251"/>
        <v/>
      </c>
      <c r="X428" s="107" t="str">
        <f t="shared" si="1251"/>
        <v/>
      </c>
      <c r="Y428" s="107" t="str">
        <f t="shared" si="1251"/>
        <v/>
      </c>
      <c r="Z428" s="107" t="str">
        <f t="shared" si="1251"/>
        <v/>
      </c>
      <c r="AA428" s="107" t="str">
        <f t="shared" si="1251"/>
        <v/>
      </c>
      <c r="AB428" s="107" t="str">
        <f t="shared" si="1251"/>
        <v/>
      </c>
      <c r="AC428" s="107" t="str">
        <f t="shared" si="1251"/>
        <v/>
      </c>
      <c r="AD428" s="107" t="str">
        <f t="shared" si="1251"/>
        <v/>
      </c>
      <c r="AE428" s="107" t="str">
        <f t="shared" si="1251"/>
        <v/>
      </c>
      <c r="AF428" s="107" t="str">
        <f t="shared" si="1251"/>
        <v/>
      </c>
      <c r="AG428" s="107" t="str">
        <f t="shared" si="1251"/>
        <v/>
      </c>
      <c r="AH428" s="107" t="str">
        <f t="shared" si="1251"/>
        <v/>
      </c>
      <c r="AI428" s="107" t="str">
        <f t="shared" si="1251"/>
        <v/>
      </c>
    </row>
    <row r="429" spans="1:35" hidden="1" x14ac:dyDescent="0.25">
      <c r="B429" s="128" t="e">
        <f t="shared" si="1218"/>
        <v>#VALUE!</v>
      </c>
      <c r="C429" s="128" t="e">
        <f t="shared" ca="1" si="1219"/>
        <v>#NAME?</v>
      </c>
      <c r="D429" s="127">
        <f t="shared" ca="1" si="1219"/>
        <v>1</v>
      </c>
      <c r="E429" s="198"/>
      <c r="F429" s="93"/>
      <c r="G429" s="200"/>
      <c r="H429"/>
      <c r="I429"/>
      <c r="J429"/>
      <c r="K429" s="66"/>
      <c r="L429" s="29" t="s">
        <v>40</v>
      </c>
      <c r="M429" s="30">
        <f t="shared" ref="M429" si="1252">MAX($P420:$XX420)</f>
        <v>0</v>
      </c>
      <c r="N429" s="71"/>
      <c r="O429" s="27" t="str">
        <f t="shared" ref="O429" si="1253">"5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18"/>
        <v>#VALUE!</v>
      </c>
      <c r="C430" s="128" t="e">
        <f t="shared" ca="1" si="1219"/>
        <v>#NAME?</v>
      </c>
      <c r="D430" s="127">
        <f t="shared" ca="1" si="1219"/>
        <v>1</v>
      </c>
      <c r="E430" s="198"/>
      <c r="F430" s="93"/>
      <c r="G430" s="200"/>
      <c r="H430" s="134">
        <f t="shared" ref="H430" si="1254">COUNT($P430:$XX430)</f>
        <v>0</v>
      </c>
      <c r="I430" s="132" t="e">
        <f t="shared" ref="I430" si="1255">_xlfn.STDEV.P($P429:$XX430)/AVERAGE($P429:$XX430)</f>
        <v>#DIV/0!</v>
      </c>
      <c r="J430" s="7">
        <f t="shared" ref="J430" si="1256">IF(AND(H430&gt;2,
OR(L414="MÉDIA SANEADA",L414="MEDIANA SANEADA",
AND(L414="PREÇO ESTIMADO",NOT(AND(P416="Orçamento",COUNTA(P414:XX414)=COUNTIF(P416:XX416,"Orçamento")))))),
ROW(),0)</f>
        <v>0</v>
      </c>
      <c r="K430" s="66"/>
      <c r="N430" s="71"/>
      <c r="O430" s="27" t="str">
        <f t="shared" ref="O430" si="1257">"5 RODADA"</f>
        <v>5 RODADA</v>
      </c>
      <c r="P430" s="107" t="str">
        <f t="shared" ref="P430:AI430" si="1258">IF(P428="","",IF((_xlfn.STDEV.P($P427:$XX428)/AVERAGE($P427:$XX428))&lt;=25%,P428,IF(OR(P428&gt;(AVERAGE($P427:$XX428)+_xlfn.STDEV.P($P427:$XX428)),P428&lt;(AVERAGE($P427:$XX428)-_xlfn.STDEV.P($P427:$XX428))),"DESCARTADO",P428)))</f>
        <v/>
      </c>
      <c r="Q430" s="107" t="str">
        <f t="shared" si="1258"/>
        <v/>
      </c>
      <c r="R430" s="107" t="str">
        <f t="shared" si="1258"/>
        <v/>
      </c>
      <c r="S430" s="107" t="str">
        <f t="shared" si="1258"/>
        <v/>
      </c>
      <c r="T430" s="107" t="str">
        <f t="shared" si="1258"/>
        <v/>
      </c>
      <c r="U430" s="107" t="str">
        <f t="shared" si="1258"/>
        <v/>
      </c>
      <c r="V430" s="107" t="str">
        <f t="shared" si="1258"/>
        <v/>
      </c>
      <c r="W430" s="107" t="str">
        <f t="shared" si="1258"/>
        <v/>
      </c>
      <c r="X430" s="107" t="str">
        <f t="shared" si="1258"/>
        <v/>
      </c>
      <c r="Y430" s="107" t="str">
        <f t="shared" si="1258"/>
        <v/>
      </c>
      <c r="Z430" s="107" t="str">
        <f t="shared" si="1258"/>
        <v/>
      </c>
      <c r="AA430" s="107" t="str">
        <f t="shared" si="1258"/>
        <v/>
      </c>
      <c r="AB430" s="107" t="str">
        <f t="shared" si="1258"/>
        <v/>
      </c>
      <c r="AC430" s="107" t="str">
        <f t="shared" si="1258"/>
        <v/>
      </c>
      <c r="AD430" s="107" t="str">
        <f t="shared" si="1258"/>
        <v/>
      </c>
      <c r="AE430" s="107" t="str">
        <f t="shared" si="1258"/>
        <v/>
      </c>
      <c r="AF430" s="107" t="str">
        <f t="shared" si="1258"/>
        <v/>
      </c>
      <c r="AG430" s="107" t="str">
        <f t="shared" si="1258"/>
        <v/>
      </c>
      <c r="AH430" s="107" t="str">
        <f t="shared" si="1258"/>
        <v/>
      </c>
      <c r="AI430" s="107" t="str">
        <f t="shared" si="1258"/>
        <v/>
      </c>
    </row>
    <row r="431" spans="1:35" hidden="1" x14ac:dyDescent="0.25">
      <c r="B431" s="128" t="e">
        <f t="shared" si="1218"/>
        <v>#VALUE!</v>
      </c>
      <c r="C431" s="128" t="e">
        <f t="shared" ca="1" si="1219"/>
        <v>#NAME?</v>
      </c>
      <c r="D431" s="127">
        <f t="shared" ca="1" si="1219"/>
        <v>1</v>
      </c>
      <c r="E431" s="198"/>
      <c r="F431" s="93"/>
      <c r="G431" s="200"/>
      <c r="H431"/>
      <c r="I431"/>
      <c r="J431"/>
      <c r="K431" s="66"/>
      <c r="L431" s="22"/>
      <c r="M431" s="22"/>
      <c r="N431" s="71"/>
      <c r="O431" s="27" t="str">
        <f t="shared" ref="O431" si="1259">"6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18"/>
        <v>#VALUE!</v>
      </c>
      <c r="C432" s="128" t="e">
        <f t="shared" ca="1" si="1219"/>
        <v>#NAME?</v>
      </c>
      <c r="D432" s="127">
        <f t="shared" ca="1" si="1219"/>
        <v>1</v>
      </c>
      <c r="E432" s="198"/>
      <c r="F432" s="93"/>
      <c r="G432" s="200"/>
      <c r="H432" s="134">
        <f t="shared" ref="H432" si="1260">COUNT($P432:$XX432)</f>
        <v>0</v>
      </c>
      <c r="I432" s="132" t="e">
        <f t="shared" ref="I432" si="1261">_xlfn.STDEV.P($P431:$XX432)/AVERAGE($P431:$XX432)</f>
        <v>#DIV/0!</v>
      </c>
      <c r="J432" s="7">
        <f t="shared" ref="J432" si="1262">IF(AND(H432&gt;2,
OR(L414="MÉDIA SANEADA",L414="MEDIANA SANEADA",
AND(L414="PREÇO ESTIMADO",NOT(AND(P416="Orçamento",COUNTA(P414:XX414)=COUNTIF(P416:XX416,"Orçamento")))))),
ROW(),0)</f>
        <v>0</v>
      </c>
      <c r="N432" s="71"/>
      <c r="O432" s="27" t="str">
        <f t="shared" ref="O432" si="1263">"6 RODADA"</f>
        <v>6 RODADA</v>
      </c>
      <c r="P432" s="107" t="str">
        <f t="shared" ref="P432:AI432" si="1264">IFERROR(IF(P430="","",IF((_xlfn.STDEV.P($P429:$XX430)/AVERAGE($P429:$XX430))&lt;=25%,P430,IF(OR(P430&gt;(AVERAGE($P429:$XX430)+_xlfn.STDEV.P($P429:$XX430)),P430&lt;(AVERAGE($P429:$XX430)-_xlfn.STDEV.P($P429:$XX430))),"DESCARTADO",P430))),)</f>
        <v/>
      </c>
      <c r="Q432" s="107" t="str">
        <f t="shared" si="1264"/>
        <v/>
      </c>
      <c r="R432" s="107" t="str">
        <f t="shared" si="1264"/>
        <v/>
      </c>
      <c r="S432" s="107" t="str">
        <f t="shared" si="1264"/>
        <v/>
      </c>
      <c r="T432" s="107" t="str">
        <f t="shared" si="1264"/>
        <v/>
      </c>
      <c r="U432" s="107" t="str">
        <f t="shared" si="1264"/>
        <v/>
      </c>
      <c r="V432" s="107" t="str">
        <f t="shared" si="1264"/>
        <v/>
      </c>
      <c r="W432" s="107" t="str">
        <f t="shared" si="1264"/>
        <v/>
      </c>
      <c r="X432" s="107" t="str">
        <f t="shared" si="1264"/>
        <v/>
      </c>
      <c r="Y432" s="107" t="str">
        <f t="shared" si="1264"/>
        <v/>
      </c>
      <c r="Z432" s="107" t="str">
        <f t="shared" si="1264"/>
        <v/>
      </c>
      <c r="AA432" s="107" t="str">
        <f t="shared" si="1264"/>
        <v/>
      </c>
      <c r="AB432" s="107" t="str">
        <f t="shared" si="1264"/>
        <v/>
      </c>
      <c r="AC432" s="107" t="str">
        <f t="shared" si="1264"/>
        <v/>
      </c>
      <c r="AD432" s="107" t="str">
        <f t="shared" si="1264"/>
        <v/>
      </c>
      <c r="AE432" s="107" t="str">
        <f t="shared" si="1264"/>
        <v/>
      </c>
      <c r="AF432" s="107" t="str">
        <f t="shared" si="1264"/>
        <v/>
      </c>
      <c r="AG432" s="107" t="str">
        <f t="shared" si="1264"/>
        <v/>
      </c>
      <c r="AH432" s="107" t="str">
        <f t="shared" si="1264"/>
        <v/>
      </c>
      <c r="AI432" s="107" t="str">
        <f t="shared" si="1264"/>
        <v/>
      </c>
    </row>
    <row r="433" spans="1:167" x14ac:dyDescent="0.25">
      <c r="B433" s="128" t="e">
        <f t="shared" si="1218"/>
        <v>#VALUE!</v>
      </c>
      <c r="C433" s="128" t="e">
        <f t="shared" ca="1" si="1219"/>
        <v>#NAME?</v>
      </c>
      <c r="D433" s="127">
        <f t="shared" ca="1" si="1219"/>
        <v>1</v>
      </c>
      <c r="E433" s="198"/>
      <c r="F433" s="136"/>
      <c r="G433" s="200"/>
      <c r="H433" s="203"/>
      <c r="I433" s="203"/>
      <c r="J433" s="204"/>
      <c r="K433" s="67"/>
      <c r="L433" s="1" t="s">
        <v>43</v>
      </c>
      <c r="M433" s="143" t="str">
        <f t="shared" ref="M433" si="1265">IFERROR(ROUND(M414*M416,2),"")</f>
        <v/>
      </c>
      <c r="O433" s="27" t="s">
        <v>363</v>
      </c>
      <c r="P433" s="107" t="str">
        <f t="shared" ref="P433:AI454" si="1266">INDEX(P420:P432,MATCH(MAX($J420:$J432),$J420:$J432,0))</f>
        <v/>
      </c>
      <c r="Q433" s="107" t="str">
        <f t="shared" si="1266"/>
        <v/>
      </c>
      <c r="R433" s="107" t="str">
        <f t="shared" si="1266"/>
        <v/>
      </c>
      <c r="S433" s="107" t="str">
        <f t="shared" si="1266"/>
        <v/>
      </c>
      <c r="T433" s="107" t="str">
        <f t="shared" si="1266"/>
        <v/>
      </c>
      <c r="U433" s="107" t="str">
        <f t="shared" si="1266"/>
        <v/>
      </c>
      <c r="V433" s="107" t="str">
        <f t="shared" si="1266"/>
        <v/>
      </c>
      <c r="W433" s="107" t="str">
        <f t="shared" si="1266"/>
        <v/>
      </c>
      <c r="X433" s="107" t="str">
        <f t="shared" si="1266"/>
        <v/>
      </c>
      <c r="Y433" s="107" t="str">
        <f t="shared" si="1266"/>
        <v/>
      </c>
      <c r="Z433" s="107" t="str">
        <f t="shared" si="1266"/>
        <v/>
      </c>
      <c r="AA433" s="107" t="str">
        <f t="shared" si="1266"/>
        <v/>
      </c>
      <c r="AB433" s="107" t="str">
        <f t="shared" si="1266"/>
        <v/>
      </c>
      <c r="AC433" s="107" t="str">
        <f t="shared" si="1266"/>
        <v/>
      </c>
      <c r="AD433" s="107" t="str">
        <f t="shared" si="1266"/>
        <v/>
      </c>
      <c r="AE433" s="107" t="str">
        <f t="shared" si="1266"/>
        <v/>
      </c>
      <c r="AF433" s="107" t="str">
        <f t="shared" si="1266"/>
        <v/>
      </c>
      <c r="AG433" s="107" t="str">
        <f t="shared" si="1266"/>
        <v/>
      </c>
      <c r="AH433" s="107" t="str">
        <f t="shared" si="1266"/>
        <v/>
      </c>
      <c r="AI433" s="107" t="str">
        <f t="shared" si="1266"/>
        <v/>
      </c>
    </row>
    <row r="435" spans="1:167" s="117" customFormat="1" ht="15" customHeight="1" x14ac:dyDescent="0.25">
      <c r="A435" s="120"/>
      <c r="B435" s="127" t="e">
        <f t="shared" ref="B435" si="1267">LARGE(IFERROR(IF(B433+1&gt;$H$8,"",B433+1),""),1)</f>
        <v>#VALUE!</v>
      </c>
      <c r="C435" s="127" t="e">
        <f ca="1">IF(_xlfn.ISFORMULA(E439),MAX(INDEX('BASE FORMAÇÃO'!A:A,B435+1),1),E439)</f>
        <v>#NAME?</v>
      </c>
      <c r="D435" s="127">
        <f t="shared" ref="D435" ca="1" si="1268">IFERROR(IF(C435=C425,D425+1,1),1)</f>
        <v>1</v>
      </c>
      <c r="E435" s="38" t="s">
        <v>9</v>
      </c>
      <c r="F435" s="73"/>
      <c r="G435" s="38" t="s">
        <v>15</v>
      </c>
      <c r="H435" s="135" t="e">
        <f>INDEX('BASE FORMAÇÃO'!B:B,B435+1)</f>
        <v>#VALUE!</v>
      </c>
      <c r="I435" s="181" t="s">
        <v>16</v>
      </c>
      <c r="J435" s="6" t="e">
        <f>INDEX('BASE FORMAÇÃO'!K:K,B435+1)</f>
        <v>#VALUE!</v>
      </c>
      <c r="K435" s="65"/>
      <c r="L435" s="182" t="s">
        <v>10</v>
      </c>
      <c r="M435" s="184" t="str">
        <f>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69">B435</f>
        <v>#VALUE!</v>
      </c>
      <c r="C436" s="128" t="e">
        <f t="shared" ca="1" si="1269"/>
        <v>#NAME?</v>
      </c>
      <c r="D436" s="127">
        <f t="shared" ca="1" si="1269"/>
        <v>1</v>
      </c>
      <c r="E436" s="186">
        <f t="shared" ref="E436" ca="1" si="1270">D435</f>
        <v>1</v>
      </c>
      <c r="F436" s="92"/>
      <c r="G436" s="188" t="s">
        <v>1</v>
      </c>
      <c r="H436" s="191" t="e">
        <f>INDEX('BASE FORMAÇÃO'!C:C,B435+1)</f>
        <v>#VALUE!</v>
      </c>
      <c r="I436" s="191"/>
      <c r="J436" s="192"/>
      <c r="K436" s="66"/>
      <c r="L436" s="183"/>
      <c r="M436" s="185"/>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71">B436</f>
        <v>#VALUE!</v>
      </c>
      <c r="C437" s="128" t="e">
        <f t="shared" ca="1" si="1271"/>
        <v>#NAME?</v>
      </c>
      <c r="D437" s="127">
        <f t="shared" ca="1" si="1271"/>
        <v>1</v>
      </c>
      <c r="E437" s="187"/>
      <c r="F437" s="93"/>
      <c r="G437" s="189"/>
      <c r="H437" s="193"/>
      <c r="I437" s="193"/>
      <c r="J437" s="194"/>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72">B437</f>
        <v>#VALUE!</v>
      </c>
      <c r="C438" s="128" t="e">
        <f t="shared" ca="1" si="1272"/>
        <v>#NAME?</v>
      </c>
      <c r="D438" s="127">
        <f t="shared" ca="1" si="1219"/>
        <v>1</v>
      </c>
      <c r="E438" s="38" t="s">
        <v>313</v>
      </c>
      <c r="F438" s="93"/>
      <c r="G438" s="190"/>
      <c r="H438" s="195"/>
      <c r="I438" s="195"/>
      <c r="J438" s="196"/>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73">B437</f>
        <v>#VALUE!</v>
      </c>
      <c r="C439" s="128" t="e">
        <f t="shared" ca="1" si="1273"/>
        <v>#NAME?</v>
      </c>
      <c r="D439" s="127">
        <f t="shared" ca="1" si="1219"/>
        <v>1</v>
      </c>
      <c r="E439" s="197" t="e">
        <f t="shared" ref="E439" ca="1" si="1274">C435</f>
        <v>#NAME?</v>
      </c>
      <c r="F439" s="93"/>
      <c r="G439" s="199" t="s">
        <v>304</v>
      </c>
      <c r="H439" s="201"/>
      <c r="I439" s="202"/>
      <c r="J439" s="202"/>
      <c r="K439" s="67"/>
      <c r="L439" s="28" t="s">
        <v>303</v>
      </c>
      <c r="M439" s="133" t="str">
        <f t="shared" ref="M439" si="127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76">B439</f>
        <v>#VALUE!</v>
      </c>
      <c r="C440" s="128" t="e">
        <f t="shared" ref="C440" ca="1" si="1277">C439</f>
        <v>#NAME?</v>
      </c>
      <c r="D440" s="127">
        <f t="shared" ca="1" si="1219"/>
        <v>1</v>
      </c>
      <c r="E440" s="198"/>
      <c r="F440" s="93"/>
      <c r="G440" s="200"/>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78">B440</f>
        <v>#VALUE!</v>
      </c>
      <c r="C441" s="128" t="e">
        <f t="shared" ca="1" si="1278"/>
        <v>#NAME?</v>
      </c>
      <c r="D441" s="127">
        <f t="shared" ca="1" si="1219"/>
        <v>1</v>
      </c>
      <c r="E441" s="198"/>
      <c r="F441" s="93"/>
      <c r="G441" s="200"/>
      <c r="H441" s="134">
        <f t="shared" ref="H441" si="1279">COUNT($P441:$XX441)</f>
        <v>0</v>
      </c>
      <c r="I441" s="132" t="e">
        <f t="shared" ref="I441" si="1280">_xlfn.STDEV.P($P440:$XX441)/AVERAGE($P440:$XX441)</f>
        <v>#DIV/0!</v>
      </c>
      <c r="J441" s="7">
        <f>ROW()</f>
        <v>441</v>
      </c>
      <c r="K441" s="67"/>
      <c r="L441" s="29" t="s">
        <v>10</v>
      </c>
      <c r="M441" s="30" t="str">
        <f t="shared" ref="M441" si="1281">IFERROR(
IF(COUNTA(P435:AI435)=COUNTIF(P437:XX437,"Orçamento"),MIN(M446,M443),
IF(M444&lt;&gt;"",M444,
IF(M445&lt;&gt;"",M445,
M443
))),"")</f>
        <v/>
      </c>
      <c r="N441" s="71"/>
      <c r="O441" s="27" t="s">
        <v>376</v>
      </c>
      <c r="P441" s="106" t="str">
        <f t="shared" ref="P441:AI441" si="1282">IFERROR(IF(P439="",
            "",
            IF(COUNT($P439:$XX439)&lt;=4,
               P439,
               IF(OR(P439&gt;(QUARTILE($P439:$XX439,3)+(QUARTILE($P439:$XX439,3)-QUARTILE($P439:$XX439,1))),
                     P439&lt;(QUARTILE($P439:$XX439,1)-(QUARTILE($P439:$XX439,3)-QUARTILE($P439:$XX439,1)))
                  ),
               "DESCARTADO",P439)
             )
  ),P439)</f>
        <v/>
      </c>
      <c r="Q441" s="106" t="str">
        <f t="shared" si="1282"/>
        <v/>
      </c>
      <c r="R441" s="106" t="str">
        <f t="shared" si="1282"/>
        <v/>
      </c>
      <c r="S441" s="106" t="str">
        <f t="shared" si="1282"/>
        <v/>
      </c>
      <c r="T441" s="106" t="str">
        <f t="shared" si="1282"/>
        <v/>
      </c>
      <c r="U441" s="106" t="str">
        <f t="shared" si="1282"/>
        <v/>
      </c>
      <c r="V441" s="106" t="str">
        <f t="shared" si="1282"/>
        <v/>
      </c>
      <c r="W441" s="106" t="str">
        <f t="shared" si="1282"/>
        <v/>
      </c>
      <c r="X441" s="106" t="str">
        <f t="shared" si="1282"/>
        <v/>
      </c>
      <c r="Y441" s="106" t="str">
        <f t="shared" si="1282"/>
        <v/>
      </c>
      <c r="Z441" s="106" t="str">
        <f t="shared" si="1282"/>
        <v/>
      </c>
      <c r="AA441" s="106" t="str">
        <f t="shared" si="1282"/>
        <v/>
      </c>
      <c r="AB441" s="106" t="str">
        <f t="shared" si="1282"/>
        <v/>
      </c>
      <c r="AC441" s="106" t="str">
        <f t="shared" si="1282"/>
        <v/>
      </c>
      <c r="AD441" s="106" t="str">
        <f t="shared" si="1282"/>
        <v/>
      </c>
      <c r="AE441" s="106" t="str">
        <f t="shared" si="1282"/>
        <v/>
      </c>
      <c r="AF441" s="106" t="str">
        <f t="shared" si="1282"/>
        <v/>
      </c>
      <c r="AG441" s="106" t="str">
        <f t="shared" si="1282"/>
        <v/>
      </c>
      <c r="AH441" s="106" t="str">
        <f t="shared" si="1282"/>
        <v/>
      </c>
      <c r="AI441" s="106" t="str">
        <f t="shared" si="1282"/>
        <v/>
      </c>
    </row>
    <row r="442" spans="1:167" hidden="1" x14ac:dyDescent="0.25">
      <c r="B442" s="128" t="e">
        <f t="shared" ref="B442" si="1283">B441</f>
        <v>#VALUE!</v>
      </c>
      <c r="C442" s="128" t="e">
        <f t="shared" ref="C442" ca="1" si="1284">C441</f>
        <v>#NAME?</v>
      </c>
      <c r="D442" s="127">
        <f t="shared" ca="1" si="1219"/>
        <v>1</v>
      </c>
      <c r="E442" s="198"/>
      <c r="F442" s="93"/>
      <c r="G442" s="200"/>
      <c r="H442"/>
      <c r="I442"/>
      <c r="J442"/>
      <c r="K442" s="66"/>
      <c r="L442" s="29" t="s">
        <v>360</v>
      </c>
      <c r="M442" s="30" t="e">
        <f t="shared" ref="M442" si="1285">AVERAGE($P441:$XX441)</f>
        <v>#DIV/0!</v>
      </c>
      <c r="N442" s="71"/>
      <c r="O442" s="27" t="str">
        <f t="shared" ref="O442" si="128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18"/>
        <v>#VALUE!</v>
      </c>
      <c r="C443" s="128" t="e">
        <f t="shared" ca="1" si="1219"/>
        <v>#NAME?</v>
      </c>
      <c r="D443" s="127">
        <f t="shared" ca="1" si="1219"/>
        <v>1</v>
      </c>
      <c r="E443" s="198"/>
      <c r="F443" s="93"/>
      <c r="G443" s="200"/>
      <c r="H443" s="134">
        <f t="shared" ref="H443" si="1287">COUNT($P443:$XX443)</f>
        <v>0</v>
      </c>
      <c r="I443" s="132" t="e">
        <f t="shared" ref="I443" si="1288">_xlfn.STDEV.P($P442:$XX443)/AVERAGE($P442:$XX443)</f>
        <v>#DIV/0!</v>
      </c>
      <c r="J443" s="7">
        <f t="shared" ref="J443" si="1289">IF(AND(H443&gt;2,
OR(L435="MÉDIA SANEADA",L435="MEDIANA SANEADA",
AND(L435="PREÇO ESTIMADO",NOT(AND(P437="Orçamento",COUNTA(P435:XX435)=COUNTIF(P437:XX437,"Orçamento")))))),
ROW(),0)</f>
        <v>0</v>
      </c>
      <c r="K443" s="66"/>
      <c r="L443" s="29" t="s">
        <v>361</v>
      </c>
      <c r="M443" s="30" t="e">
        <f t="shared" ref="M443" si="1290">MEDIAN($P441:$XX441)</f>
        <v>#NUM!</v>
      </c>
      <c r="N443" s="71"/>
      <c r="O443" s="27" t="str">
        <f t="shared" ref="O443" si="1291">"1 RODADA"</f>
        <v>1 RODADA</v>
      </c>
      <c r="P443" s="107" t="str">
        <f t="shared" ref="P443:AI443" si="1292">IF(P441="","",IF((_xlfn.STDEV.P($P440:$XX441)/AVERAGE($P440:$XX441))&lt;=25%,P441,IF(OR(P441&gt;(AVERAGE($P440:$XX441)+_xlfn.STDEV.P($P440:$XX441)),P441&lt;(AVERAGE($P440:$XX441)-_xlfn.STDEV.P($P440:$XX441))),"DESCARTADO",P441)))</f>
        <v/>
      </c>
      <c r="Q443" s="107" t="str">
        <f t="shared" si="1292"/>
        <v/>
      </c>
      <c r="R443" s="107" t="str">
        <f t="shared" si="1292"/>
        <v/>
      </c>
      <c r="S443" s="107" t="str">
        <f t="shared" si="1292"/>
        <v/>
      </c>
      <c r="T443" s="107" t="str">
        <f t="shared" si="1292"/>
        <v/>
      </c>
      <c r="U443" s="107" t="str">
        <f t="shared" si="1292"/>
        <v/>
      </c>
      <c r="V443" s="107" t="str">
        <f t="shared" si="1292"/>
        <v/>
      </c>
      <c r="W443" s="107" t="str">
        <f t="shared" si="1292"/>
        <v/>
      </c>
      <c r="X443" s="107" t="str">
        <f t="shared" si="1292"/>
        <v/>
      </c>
      <c r="Y443" s="107" t="str">
        <f t="shared" si="1292"/>
        <v/>
      </c>
      <c r="Z443" s="107" t="str">
        <f t="shared" si="1292"/>
        <v/>
      </c>
      <c r="AA443" s="107" t="str">
        <f t="shared" si="1292"/>
        <v/>
      </c>
      <c r="AB443" s="107" t="str">
        <f t="shared" si="1292"/>
        <v/>
      </c>
      <c r="AC443" s="107" t="str">
        <f t="shared" si="1292"/>
        <v/>
      </c>
      <c r="AD443" s="107" t="str">
        <f t="shared" si="1292"/>
        <v/>
      </c>
      <c r="AE443" s="107" t="str">
        <f t="shared" si="1292"/>
        <v/>
      </c>
      <c r="AF443" s="107" t="str">
        <f t="shared" si="1292"/>
        <v/>
      </c>
      <c r="AG443" s="107" t="str">
        <f t="shared" si="1292"/>
        <v/>
      </c>
      <c r="AH443" s="107" t="str">
        <f t="shared" si="1292"/>
        <v/>
      </c>
      <c r="AI443" s="107" t="str">
        <f t="shared" si="1292"/>
        <v/>
      </c>
    </row>
    <row r="444" spans="1:167" hidden="1" x14ac:dyDescent="0.25">
      <c r="B444" s="128" t="e">
        <f t="shared" si="1218"/>
        <v>#VALUE!</v>
      </c>
      <c r="C444" s="128" t="e">
        <f t="shared" ca="1" si="1219"/>
        <v>#NAME?</v>
      </c>
      <c r="D444" s="127">
        <f t="shared" ca="1" si="1219"/>
        <v>1</v>
      </c>
      <c r="E444" s="198"/>
      <c r="F444" s="93"/>
      <c r="G444" s="200"/>
      <c r="H444"/>
      <c r="I444"/>
      <c r="J444"/>
      <c r="L444" s="29" t="s">
        <v>38</v>
      </c>
      <c r="M444" s="30" t="str">
        <f t="shared" ref="M444" si="129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29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18"/>
        <v>#VALUE!</v>
      </c>
      <c r="C445" s="128" t="e">
        <f t="shared" ca="1" si="1219"/>
        <v>#NAME?</v>
      </c>
      <c r="D445" s="127">
        <f t="shared" ca="1" si="1219"/>
        <v>1</v>
      </c>
      <c r="E445" s="198"/>
      <c r="F445" s="93"/>
      <c r="G445" s="200"/>
      <c r="H445" s="134">
        <f t="shared" ref="H445" si="1295">COUNT($P445:$XX445)</f>
        <v>0</v>
      </c>
      <c r="I445" s="132" t="e">
        <f t="shared" ref="I445" si="1296">_xlfn.STDEV.P($P444:$XX445)/AVERAGE($P444:$XX445)</f>
        <v>#DIV/0!</v>
      </c>
      <c r="J445" s="7">
        <f t="shared" ref="J445" si="1297">IF(AND(H445&gt;2,
OR(L435="MÉDIA SANEADA",L435="MEDIANA SANEADA",
AND(L435="PREÇO ESTIMADO",NOT(AND(P437="Orçamento",COUNTA(P435:XX435)=COUNTIF(P437:XX437,"Orçamento")))))),
ROW(),0)</f>
        <v>0</v>
      </c>
      <c r="K445" s="66"/>
      <c r="L445" s="29" t="s">
        <v>362</v>
      </c>
      <c r="M445" s="30" t="e">
        <f t="shared" ref="M445" si="1298" xml:space="preserve">
IF(H443&gt;2,MEDIAN(P442:XX443),
IF(H445&gt;2,MEDIAN(P444:XX445),
IF(H447&gt;2,MEDIAN(P446:XX447),
IF(H449&gt;2,MEDIAN(P448:XX449),
IF(H451&gt;2,MEDIAN(P450:XX451),
IF(H453&gt;2,MEDIAN(P452:XX453),
MEDIAN(P440:XX441)))))))</f>
        <v>#NUM!</v>
      </c>
      <c r="N445" s="71"/>
      <c r="O445" s="27" t="str">
        <f t="shared" ref="O445" si="1299">"2 RODADA"</f>
        <v>2 RODADA</v>
      </c>
      <c r="P445" s="107" t="str">
        <f t="shared" ref="P445:AI445" si="1300">IF(P443="","",IF((_xlfn.STDEV.P($P442:$XX443)/AVERAGE($P442:$XX443))&lt;=25%,P443,IF(OR(P443&gt;(AVERAGE($P442:$XX443)+_xlfn.STDEV.P($P442:$XX443)),P443&lt;(AVERAGE($P442:$XX443)-_xlfn.STDEV.P($P442:$XX443))),"DESCARTADO",P443)))</f>
        <v/>
      </c>
      <c r="Q445" s="107" t="str">
        <f t="shared" si="1300"/>
        <v/>
      </c>
      <c r="R445" s="107" t="str">
        <f t="shared" si="1300"/>
        <v/>
      </c>
      <c r="S445" s="107" t="str">
        <f t="shared" si="1300"/>
        <v/>
      </c>
      <c r="T445" s="107" t="str">
        <f t="shared" si="1300"/>
        <v/>
      </c>
      <c r="U445" s="107" t="str">
        <f t="shared" si="1300"/>
        <v/>
      </c>
      <c r="V445" s="107" t="str">
        <f t="shared" si="1300"/>
        <v/>
      </c>
      <c r="W445" s="107" t="str">
        <f t="shared" si="1300"/>
        <v/>
      </c>
      <c r="X445" s="107" t="str">
        <f t="shared" si="1300"/>
        <v/>
      </c>
      <c r="Y445" s="107" t="str">
        <f t="shared" si="1300"/>
        <v/>
      </c>
      <c r="Z445" s="107" t="str">
        <f t="shared" si="1300"/>
        <v/>
      </c>
      <c r="AA445" s="107" t="str">
        <f t="shared" si="1300"/>
        <v/>
      </c>
      <c r="AB445" s="107" t="str">
        <f t="shared" si="1300"/>
        <v/>
      </c>
      <c r="AC445" s="107" t="str">
        <f t="shared" si="1300"/>
        <v/>
      </c>
      <c r="AD445" s="107" t="str">
        <f t="shared" si="1300"/>
        <v/>
      </c>
      <c r="AE445" s="107" t="str">
        <f t="shared" si="1300"/>
        <v/>
      </c>
      <c r="AF445" s="107" t="str">
        <f t="shared" si="1300"/>
        <v/>
      </c>
      <c r="AG445" s="107" t="str">
        <f t="shared" si="1300"/>
        <v/>
      </c>
      <c r="AH445" s="107" t="str">
        <f t="shared" si="1300"/>
        <v/>
      </c>
      <c r="AI445" s="107" t="str">
        <f t="shared" si="1300"/>
        <v/>
      </c>
    </row>
    <row r="446" spans="1:167" hidden="1" x14ac:dyDescent="0.25">
      <c r="B446" s="128" t="e">
        <f t="shared" si="1218"/>
        <v>#VALUE!</v>
      </c>
      <c r="C446" s="128" t="e">
        <f t="shared" ca="1" si="1219"/>
        <v>#NAME?</v>
      </c>
      <c r="D446" s="127">
        <f t="shared" ca="1" si="1219"/>
        <v>1</v>
      </c>
      <c r="E446" s="198"/>
      <c r="F446" s="93"/>
      <c r="G446" s="200"/>
      <c r="H446"/>
      <c r="I446"/>
      <c r="J446"/>
      <c r="K446" s="66"/>
      <c r="L446" s="29" t="s">
        <v>359</v>
      </c>
      <c r="M446" s="30" t="e">
        <f t="shared" ref="M446" si="1301">HARMEAN($P440:$XX441)</f>
        <v>#N/A</v>
      </c>
      <c r="N446" s="71"/>
      <c r="O446" s="27" t="str">
        <f t="shared" ref="O446" si="130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18"/>
        <v>#VALUE!</v>
      </c>
      <c r="C447" s="128" t="e">
        <f t="shared" ca="1" si="1219"/>
        <v>#NAME?</v>
      </c>
      <c r="D447" s="127">
        <f t="shared" ca="1" si="1219"/>
        <v>1</v>
      </c>
      <c r="E447" s="198"/>
      <c r="F447" s="93"/>
      <c r="G447" s="200"/>
      <c r="H447" s="134">
        <f t="shared" ref="H447" si="1303">COUNT($P447:$XX447)</f>
        <v>0</v>
      </c>
      <c r="I447" s="132" t="e">
        <f t="shared" ref="I447" si="1304">_xlfn.STDEV.P($P446:$XX447)/AVERAGE($P446:$XX447)</f>
        <v>#DIV/0!</v>
      </c>
      <c r="J447" s="7">
        <f t="shared" ref="J447" si="1305">IF(AND(H447&gt;2,
OR(L435="MÉDIA SANEADA",L435="MEDIANA SANEADA",
AND(L435="PREÇO ESTIMADO",NOT(AND(P437="Orçamento",COUNTA(P435:XX435)=COUNTIF(P437:XX437,"Orçamento")))))),
ROW(),0)</f>
        <v>0</v>
      </c>
      <c r="K447" s="66"/>
      <c r="L447" s="29" t="s">
        <v>41</v>
      </c>
      <c r="M447" s="30" t="str">
        <f t="shared" ref="M447" si="1306">IFERROR(_xlfn.QUARTILE.EXC($P441:$XX441,1),"")</f>
        <v/>
      </c>
      <c r="N447" s="71"/>
      <c r="O447" s="27" t="str">
        <f t="shared" ref="O447" si="1307">"3 RODADA"</f>
        <v>3 RODADA</v>
      </c>
      <c r="P447" s="107" t="str">
        <f t="shared" ref="P447:AI447" si="1308">IF(P445="","",IF((_xlfn.STDEV.P($P444:$XX445)/AVERAGE($P444:$XX445))&lt;=25%,P445,IF(OR(P445&gt;(AVERAGE($P444:$XX445)+_xlfn.STDEV.P($P444:$XX445)),P445&lt;(AVERAGE($P444:$XX445)-_xlfn.STDEV.P($P444:$XX445))),"DESCARTADO",P445)))</f>
        <v/>
      </c>
      <c r="Q447" s="107" t="str">
        <f t="shared" si="1308"/>
        <v/>
      </c>
      <c r="R447" s="107" t="str">
        <f t="shared" si="1308"/>
        <v/>
      </c>
      <c r="S447" s="107" t="str">
        <f t="shared" si="1308"/>
        <v/>
      </c>
      <c r="T447" s="107" t="str">
        <f t="shared" si="1308"/>
        <v/>
      </c>
      <c r="U447" s="107" t="str">
        <f t="shared" si="1308"/>
        <v/>
      </c>
      <c r="V447" s="107" t="str">
        <f t="shared" si="1308"/>
        <v/>
      </c>
      <c r="W447" s="107" t="str">
        <f t="shared" si="1308"/>
        <v/>
      </c>
      <c r="X447" s="107" t="str">
        <f t="shared" si="1308"/>
        <v/>
      </c>
      <c r="Y447" s="107" t="str">
        <f t="shared" si="1308"/>
        <v/>
      </c>
      <c r="Z447" s="107" t="str">
        <f t="shared" si="1308"/>
        <v/>
      </c>
      <c r="AA447" s="107" t="str">
        <f t="shared" si="1308"/>
        <v/>
      </c>
      <c r="AB447" s="107" t="str">
        <f t="shared" si="1308"/>
        <v/>
      </c>
      <c r="AC447" s="107" t="str">
        <f t="shared" si="1308"/>
        <v/>
      </c>
      <c r="AD447" s="107" t="str">
        <f t="shared" si="1308"/>
        <v/>
      </c>
      <c r="AE447" s="107" t="str">
        <f t="shared" si="1308"/>
        <v/>
      </c>
      <c r="AF447" s="107" t="str">
        <f t="shared" si="1308"/>
        <v/>
      </c>
      <c r="AG447" s="107" t="str">
        <f t="shared" si="1308"/>
        <v/>
      </c>
      <c r="AH447" s="107" t="str">
        <f t="shared" si="1308"/>
        <v/>
      </c>
      <c r="AI447" s="107" t="str">
        <f t="shared" si="1308"/>
        <v/>
      </c>
    </row>
    <row r="448" spans="1:167" hidden="1" x14ac:dyDescent="0.25">
      <c r="B448" s="128" t="e">
        <f t="shared" si="1218"/>
        <v>#VALUE!</v>
      </c>
      <c r="C448" s="128" t="e">
        <f t="shared" ca="1" si="1219"/>
        <v>#NAME?</v>
      </c>
      <c r="D448" s="127">
        <f t="shared" ca="1" si="1219"/>
        <v>1</v>
      </c>
      <c r="E448" s="198"/>
      <c r="F448" s="93"/>
      <c r="G448" s="200"/>
      <c r="H448"/>
      <c r="I448"/>
      <c r="J448"/>
      <c r="K448" s="66"/>
      <c r="L448" s="29" t="s">
        <v>39</v>
      </c>
      <c r="M448" s="30" t="str">
        <f t="shared" ref="M448" si="1309">IFERROR(_xlfn.QUARTILE.EXC($P441:$XX441,3),"")</f>
        <v/>
      </c>
      <c r="N448" s="71"/>
      <c r="O448" s="27" t="str">
        <f t="shared" ref="O448" si="131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18"/>
        <v>#VALUE!</v>
      </c>
      <c r="C449" s="128" t="e">
        <f t="shared" ca="1" si="1219"/>
        <v>#NAME?</v>
      </c>
      <c r="D449" s="127">
        <f t="shared" ca="1" si="1219"/>
        <v>1</v>
      </c>
      <c r="E449" s="198"/>
      <c r="F449" s="93"/>
      <c r="G449" s="200"/>
      <c r="H449" s="134">
        <f t="shared" ref="H449" si="1311">COUNT($P449:$XX449)</f>
        <v>0</v>
      </c>
      <c r="I449" s="132" t="e">
        <f t="shared" ref="I449" si="1312">_xlfn.STDEV.P($P448:$XX449)/AVERAGE($P448:$XX449)</f>
        <v>#DIV/0!</v>
      </c>
      <c r="J449" s="7">
        <f t="shared" ref="J449" si="1313">IF(AND(H449&gt;2,
OR(L435="MÉDIA SANEADA",L435="MEDIANA SANEADA",
AND(L435="PREÇO ESTIMADO",NOT(AND(P437="Orçamento",COUNTA(P435:XX435)=COUNTIF(P437:XX437,"Orçamento")))))),
ROW(),0)</f>
        <v>0</v>
      </c>
      <c r="K449" s="66"/>
      <c r="L449" s="29" t="s">
        <v>42</v>
      </c>
      <c r="M449" s="30">
        <f t="shared" ref="M449" si="1314">MIN($P441:$XX441)</f>
        <v>0</v>
      </c>
      <c r="N449" s="71"/>
      <c r="O449" s="27" t="str">
        <f t="shared" ref="O449" si="1315">"4 RODADA"</f>
        <v>4 RODADA</v>
      </c>
      <c r="P449" s="107" t="str">
        <f t="shared" ref="P449:AI449" si="1316">IF(P447="","",IF((_xlfn.STDEV.P($P446:$XX447)/AVERAGE($P446:$XX447))&lt;=25%,P447,IF(OR(P447&gt;(AVERAGE($P446:$XX447)+_xlfn.STDEV.P($P446:$XX447)),P447&lt;(AVERAGE($P446:$XX447)-_xlfn.STDEV.P($P446:$XX447))),"DESCARTADO",P447)))</f>
        <v/>
      </c>
      <c r="Q449" s="107" t="str">
        <f t="shared" si="1316"/>
        <v/>
      </c>
      <c r="R449" s="107" t="str">
        <f t="shared" si="1316"/>
        <v/>
      </c>
      <c r="S449" s="107" t="str">
        <f t="shared" si="1316"/>
        <v/>
      </c>
      <c r="T449" s="107" t="str">
        <f t="shared" si="1316"/>
        <v/>
      </c>
      <c r="U449" s="107" t="str">
        <f t="shared" si="1316"/>
        <v/>
      </c>
      <c r="V449" s="107" t="str">
        <f t="shared" si="1316"/>
        <v/>
      </c>
      <c r="W449" s="107" t="str">
        <f t="shared" si="1316"/>
        <v/>
      </c>
      <c r="X449" s="107" t="str">
        <f t="shared" si="1316"/>
        <v/>
      </c>
      <c r="Y449" s="107" t="str">
        <f t="shared" si="1316"/>
        <v/>
      </c>
      <c r="Z449" s="107" t="str">
        <f t="shared" si="1316"/>
        <v/>
      </c>
      <c r="AA449" s="107" t="str">
        <f t="shared" si="1316"/>
        <v/>
      </c>
      <c r="AB449" s="107" t="str">
        <f t="shared" si="1316"/>
        <v/>
      </c>
      <c r="AC449" s="107" t="str">
        <f t="shared" si="1316"/>
        <v/>
      </c>
      <c r="AD449" s="107" t="str">
        <f t="shared" si="1316"/>
        <v/>
      </c>
      <c r="AE449" s="107" t="str">
        <f t="shared" si="1316"/>
        <v/>
      </c>
      <c r="AF449" s="107" t="str">
        <f t="shared" si="1316"/>
        <v/>
      </c>
      <c r="AG449" s="107" t="str">
        <f t="shared" si="1316"/>
        <v/>
      </c>
      <c r="AH449" s="107" t="str">
        <f t="shared" si="1316"/>
        <v/>
      </c>
      <c r="AI449" s="107" t="str">
        <f t="shared" si="1316"/>
        <v/>
      </c>
    </row>
    <row r="450" spans="1:167" hidden="1" x14ac:dyDescent="0.25">
      <c r="B450" s="128" t="e">
        <f t="shared" si="1218"/>
        <v>#VALUE!</v>
      </c>
      <c r="C450" s="128" t="e">
        <f t="shared" ca="1" si="1219"/>
        <v>#NAME?</v>
      </c>
      <c r="D450" s="127">
        <f t="shared" ca="1" si="1219"/>
        <v>1</v>
      </c>
      <c r="E450" s="198"/>
      <c r="F450" s="93"/>
      <c r="G450" s="200"/>
      <c r="H450"/>
      <c r="I450"/>
      <c r="J450"/>
      <c r="K450" s="66"/>
      <c r="L450" s="29" t="s">
        <v>40</v>
      </c>
      <c r="M450" s="30">
        <f t="shared" ref="M450" si="1317">MAX($P441:$XX441)</f>
        <v>0</v>
      </c>
      <c r="N450" s="71"/>
      <c r="O450" s="27" t="str">
        <f t="shared" ref="O450" si="131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18"/>
        <v>#VALUE!</v>
      </c>
      <c r="C451" s="128" t="e">
        <f t="shared" ca="1" si="1219"/>
        <v>#NAME?</v>
      </c>
      <c r="D451" s="127">
        <f t="shared" ca="1" si="1219"/>
        <v>1</v>
      </c>
      <c r="E451" s="198"/>
      <c r="F451" s="93"/>
      <c r="G451" s="200"/>
      <c r="H451" s="134">
        <f t="shared" ref="H451" si="1319">COUNT($P451:$XX451)</f>
        <v>0</v>
      </c>
      <c r="I451" s="132" t="e">
        <f t="shared" ref="I451" si="1320">_xlfn.STDEV.P($P450:$XX451)/AVERAGE($P450:$XX451)</f>
        <v>#DIV/0!</v>
      </c>
      <c r="J451" s="7">
        <f t="shared" ref="J451" si="1321">IF(AND(H451&gt;2,
OR(L435="MÉDIA SANEADA",L435="MEDIANA SANEADA",
AND(L435="PREÇO ESTIMADO",NOT(AND(P437="Orçamento",COUNTA(P435:XX435)=COUNTIF(P437:XX437,"Orçamento")))))),
ROW(),0)</f>
        <v>0</v>
      </c>
      <c r="K451" s="66"/>
      <c r="N451" s="71"/>
      <c r="O451" s="27" t="str">
        <f t="shared" ref="O451" si="1322">"5 RODADA"</f>
        <v>5 RODADA</v>
      </c>
      <c r="P451" s="107" t="str">
        <f t="shared" ref="P451:AI451" si="1323">IF(P449="","",IF((_xlfn.STDEV.P($P448:$XX449)/AVERAGE($P448:$XX449))&lt;=25%,P449,IF(OR(P449&gt;(AVERAGE($P448:$XX449)+_xlfn.STDEV.P($P448:$XX449)),P449&lt;(AVERAGE($P448:$XX449)-_xlfn.STDEV.P($P448:$XX449))),"DESCARTADO",P449)))</f>
        <v/>
      </c>
      <c r="Q451" s="107" t="str">
        <f t="shared" si="1323"/>
        <v/>
      </c>
      <c r="R451" s="107" t="str">
        <f t="shared" si="1323"/>
        <v/>
      </c>
      <c r="S451" s="107" t="str">
        <f t="shared" si="1323"/>
        <v/>
      </c>
      <c r="T451" s="107" t="str">
        <f t="shared" si="1323"/>
        <v/>
      </c>
      <c r="U451" s="107" t="str">
        <f t="shared" si="1323"/>
        <v/>
      </c>
      <c r="V451" s="107" t="str">
        <f t="shared" si="1323"/>
        <v/>
      </c>
      <c r="W451" s="107" t="str">
        <f t="shared" si="1323"/>
        <v/>
      </c>
      <c r="X451" s="107" t="str">
        <f t="shared" si="1323"/>
        <v/>
      </c>
      <c r="Y451" s="107" t="str">
        <f t="shared" si="1323"/>
        <v/>
      </c>
      <c r="Z451" s="107" t="str">
        <f t="shared" si="1323"/>
        <v/>
      </c>
      <c r="AA451" s="107" t="str">
        <f t="shared" si="1323"/>
        <v/>
      </c>
      <c r="AB451" s="107" t="str">
        <f t="shared" si="1323"/>
        <v/>
      </c>
      <c r="AC451" s="107" t="str">
        <f t="shared" si="1323"/>
        <v/>
      </c>
      <c r="AD451" s="107" t="str">
        <f t="shared" si="1323"/>
        <v/>
      </c>
      <c r="AE451" s="107" t="str">
        <f t="shared" si="1323"/>
        <v/>
      </c>
      <c r="AF451" s="107" t="str">
        <f t="shared" si="1323"/>
        <v/>
      </c>
      <c r="AG451" s="107" t="str">
        <f t="shared" si="1323"/>
        <v/>
      </c>
      <c r="AH451" s="107" t="str">
        <f t="shared" si="1323"/>
        <v/>
      </c>
      <c r="AI451" s="107" t="str">
        <f t="shared" si="1323"/>
        <v/>
      </c>
    </row>
    <row r="452" spans="1:167" hidden="1" x14ac:dyDescent="0.25">
      <c r="B452" s="128" t="e">
        <f t="shared" si="1218"/>
        <v>#VALUE!</v>
      </c>
      <c r="C452" s="128" t="e">
        <f t="shared" ca="1" si="1219"/>
        <v>#NAME?</v>
      </c>
      <c r="D452" s="127">
        <f t="shared" ca="1" si="1219"/>
        <v>1</v>
      </c>
      <c r="E452" s="198"/>
      <c r="F452" s="93"/>
      <c r="G452" s="200"/>
      <c r="H452"/>
      <c r="I452"/>
      <c r="J452"/>
      <c r="K452" s="66"/>
      <c r="L452" s="22"/>
      <c r="M452" s="22"/>
      <c r="N452" s="71"/>
      <c r="O452" s="27" t="str">
        <f t="shared" ref="O452" si="132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18"/>
        <v>#VALUE!</v>
      </c>
      <c r="C453" s="128" t="e">
        <f t="shared" ca="1" si="1219"/>
        <v>#NAME?</v>
      </c>
      <c r="D453" s="127">
        <f t="shared" ca="1" si="1219"/>
        <v>1</v>
      </c>
      <c r="E453" s="198"/>
      <c r="F453" s="93"/>
      <c r="G453" s="200"/>
      <c r="H453" s="134">
        <f t="shared" ref="H453" si="1325">COUNT($P453:$XX453)</f>
        <v>0</v>
      </c>
      <c r="I453" s="132" t="e">
        <f t="shared" ref="I453" si="1326">_xlfn.STDEV.P($P452:$XX453)/AVERAGE($P452:$XX453)</f>
        <v>#DIV/0!</v>
      </c>
      <c r="J453" s="7">
        <f t="shared" ref="J453" si="1327">IF(AND(H453&gt;2,
OR(L435="MÉDIA SANEADA",L435="MEDIANA SANEADA",
AND(L435="PREÇO ESTIMADO",NOT(AND(P437="Orçamento",COUNTA(P435:XX435)=COUNTIF(P437:XX437,"Orçamento")))))),
ROW(),0)</f>
        <v>0</v>
      </c>
      <c r="N453" s="71"/>
      <c r="O453" s="27" t="str">
        <f t="shared" ref="O453" si="1328">"6 RODADA"</f>
        <v>6 RODADA</v>
      </c>
      <c r="P453" s="107" t="str">
        <f t="shared" ref="P453:AI453" si="1329">IFERROR(IF(P451="","",IF((_xlfn.STDEV.P($P450:$XX451)/AVERAGE($P450:$XX451))&lt;=25%,P451,IF(OR(P451&gt;(AVERAGE($P450:$XX451)+_xlfn.STDEV.P($P450:$XX451)),P451&lt;(AVERAGE($P450:$XX451)-_xlfn.STDEV.P($P450:$XX451))),"DESCARTADO",P451))),)</f>
        <v/>
      </c>
      <c r="Q453" s="107" t="str">
        <f t="shared" si="1329"/>
        <v/>
      </c>
      <c r="R453" s="107" t="str">
        <f t="shared" si="1329"/>
        <v/>
      </c>
      <c r="S453" s="107" t="str">
        <f t="shared" si="1329"/>
        <v/>
      </c>
      <c r="T453" s="107" t="str">
        <f t="shared" si="1329"/>
        <v/>
      </c>
      <c r="U453" s="107" t="str">
        <f t="shared" si="1329"/>
        <v/>
      </c>
      <c r="V453" s="107" t="str">
        <f t="shared" si="1329"/>
        <v/>
      </c>
      <c r="W453" s="107" t="str">
        <f t="shared" si="1329"/>
        <v/>
      </c>
      <c r="X453" s="107" t="str">
        <f t="shared" si="1329"/>
        <v/>
      </c>
      <c r="Y453" s="107" t="str">
        <f t="shared" si="1329"/>
        <v/>
      </c>
      <c r="Z453" s="107" t="str">
        <f t="shared" si="1329"/>
        <v/>
      </c>
      <c r="AA453" s="107" t="str">
        <f t="shared" si="1329"/>
        <v/>
      </c>
      <c r="AB453" s="107" t="str">
        <f t="shared" si="1329"/>
        <v/>
      </c>
      <c r="AC453" s="107" t="str">
        <f t="shared" si="1329"/>
        <v/>
      </c>
      <c r="AD453" s="107" t="str">
        <f t="shared" si="1329"/>
        <v/>
      </c>
      <c r="AE453" s="107" t="str">
        <f t="shared" si="1329"/>
        <v/>
      </c>
      <c r="AF453" s="107" t="str">
        <f t="shared" si="1329"/>
        <v/>
      </c>
      <c r="AG453" s="107" t="str">
        <f t="shared" si="1329"/>
        <v/>
      </c>
      <c r="AH453" s="107" t="str">
        <f t="shared" si="1329"/>
        <v/>
      </c>
      <c r="AI453" s="107" t="str">
        <f t="shared" si="1329"/>
        <v/>
      </c>
    </row>
    <row r="454" spans="1:167" x14ac:dyDescent="0.25">
      <c r="B454" s="128" t="e">
        <f t="shared" si="1218"/>
        <v>#VALUE!</v>
      </c>
      <c r="C454" s="128" t="e">
        <f t="shared" ca="1" si="1219"/>
        <v>#NAME?</v>
      </c>
      <c r="D454" s="127">
        <f t="shared" ca="1" si="1219"/>
        <v>1</v>
      </c>
      <c r="E454" s="198"/>
      <c r="F454" s="136"/>
      <c r="G454" s="200"/>
      <c r="H454" s="203"/>
      <c r="I454" s="203"/>
      <c r="J454" s="204"/>
      <c r="K454" s="67"/>
      <c r="L454" s="1" t="s">
        <v>43</v>
      </c>
      <c r="M454" s="143" t="str">
        <f t="shared" ref="M454" si="1330">IFERROR(ROUND(M435*M437,2),"")</f>
        <v/>
      </c>
      <c r="O454" s="27" t="s">
        <v>363</v>
      </c>
      <c r="P454" s="107" t="str">
        <f t="shared" ref="P454:R454" si="1331">INDEX(P441:P453,MATCH(MAX($J441:$J453),$J441:$J453,0))</f>
        <v/>
      </c>
      <c r="Q454" s="107" t="str">
        <f t="shared" si="1331"/>
        <v/>
      </c>
      <c r="R454" s="107" t="str">
        <f t="shared" si="1331"/>
        <v/>
      </c>
      <c r="S454" s="107" t="str">
        <f t="shared" si="1266"/>
        <v/>
      </c>
      <c r="T454" s="107" t="str">
        <f t="shared" si="1266"/>
        <v/>
      </c>
      <c r="U454" s="107" t="str">
        <f t="shared" si="1266"/>
        <v/>
      </c>
      <c r="V454" s="107" t="str">
        <f t="shared" si="1266"/>
        <v/>
      </c>
      <c r="W454" s="107" t="str">
        <f t="shared" si="1266"/>
        <v/>
      </c>
      <c r="X454" s="107" t="str">
        <f t="shared" si="1266"/>
        <v/>
      </c>
      <c r="Y454" s="107" t="str">
        <f t="shared" si="1266"/>
        <v/>
      </c>
      <c r="Z454" s="107" t="str">
        <f t="shared" si="1266"/>
        <v/>
      </c>
      <c r="AA454" s="107" t="str">
        <f t="shared" si="1266"/>
        <v/>
      </c>
      <c r="AB454" s="107" t="str">
        <f t="shared" si="1266"/>
        <v/>
      </c>
      <c r="AC454" s="107" t="str">
        <f t="shared" si="1266"/>
        <v/>
      </c>
      <c r="AD454" s="107" t="str">
        <f t="shared" si="1266"/>
        <v/>
      </c>
      <c r="AE454" s="107" t="str">
        <f t="shared" si="1266"/>
        <v/>
      </c>
      <c r="AF454" s="107" t="str">
        <f t="shared" si="1266"/>
        <v/>
      </c>
      <c r="AG454" s="107" t="str">
        <f t="shared" si="1266"/>
        <v/>
      </c>
      <c r="AH454" s="107" t="str">
        <f t="shared" si="1266"/>
        <v/>
      </c>
      <c r="AI454" s="107" t="str">
        <f t="shared" si="1266"/>
        <v/>
      </c>
    </row>
    <row r="456" spans="1:167" s="117" customFormat="1" ht="15" customHeight="1" x14ac:dyDescent="0.25">
      <c r="A456" s="120"/>
      <c r="B456" s="127" t="e">
        <f t="shared" ref="B456" si="1332">LARGE(IFERROR(IF(B454+1&gt;$H$8,"",B454+1),""),1)</f>
        <v>#VALUE!</v>
      </c>
      <c r="C456" s="127" t="e">
        <f ca="1">IF(_xlfn.ISFORMULA(E460),MAX(INDEX('BASE FORMAÇÃO'!A:A,B456+1),1),E460)</f>
        <v>#NAME?</v>
      </c>
      <c r="D456" s="127">
        <f t="shared" ref="D456" ca="1" si="1333">IFERROR(IF(C456=C446,D446+1,1),1)</f>
        <v>1</v>
      </c>
      <c r="E456" s="38" t="s">
        <v>9</v>
      </c>
      <c r="F456" s="73"/>
      <c r="G456" s="38" t="s">
        <v>15</v>
      </c>
      <c r="H456" s="135" t="e">
        <f>INDEX('BASE FORMAÇÃO'!B:B,B456+1)</f>
        <v>#VALUE!</v>
      </c>
      <c r="I456" s="181" t="s">
        <v>16</v>
      </c>
      <c r="J456" s="6" t="e">
        <f>INDEX('BASE FORMAÇÃO'!K:K,B456+1)</f>
        <v>#VALUE!</v>
      </c>
      <c r="K456" s="65"/>
      <c r="L456" s="182" t="s">
        <v>10</v>
      </c>
      <c r="M456" s="184" t="str">
        <f>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34">B456</f>
        <v>#VALUE!</v>
      </c>
      <c r="C457" s="128" t="e">
        <f t="shared" ca="1" si="1334"/>
        <v>#NAME?</v>
      </c>
      <c r="D457" s="127">
        <f t="shared" ca="1" si="1334"/>
        <v>1</v>
      </c>
      <c r="E457" s="186">
        <f t="shared" ref="E457" ca="1" si="1335">D456</f>
        <v>1</v>
      </c>
      <c r="F457" s="92"/>
      <c r="G457" s="188" t="s">
        <v>1</v>
      </c>
      <c r="H457" s="191" t="e">
        <f>INDEX('BASE FORMAÇÃO'!C:C,B456+1)</f>
        <v>#VALUE!</v>
      </c>
      <c r="I457" s="191"/>
      <c r="J457" s="192"/>
      <c r="K457" s="66"/>
      <c r="L457" s="183"/>
      <c r="M457" s="185"/>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36">B457</f>
        <v>#VALUE!</v>
      </c>
      <c r="C458" s="128" t="e">
        <f t="shared" ca="1" si="1336"/>
        <v>#NAME?</v>
      </c>
      <c r="D458" s="127">
        <f t="shared" ca="1" si="1336"/>
        <v>1</v>
      </c>
      <c r="E458" s="187"/>
      <c r="F458" s="93"/>
      <c r="G458" s="189"/>
      <c r="H458" s="193"/>
      <c r="I458" s="193"/>
      <c r="J458" s="194"/>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37">B458</f>
        <v>#VALUE!</v>
      </c>
      <c r="C459" s="128" t="e">
        <f t="shared" ca="1" si="1337"/>
        <v>#NAME?</v>
      </c>
      <c r="D459" s="127">
        <f t="shared" ca="1" si="1219"/>
        <v>1</v>
      </c>
      <c r="E459" s="38" t="s">
        <v>313</v>
      </c>
      <c r="F459" s="93"/>
      <c r="G459" s="190"/>
      <c r="H459" s="195"/>
      <c r="I459" s="195"/>
      <c r="J459" s="196"/>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38">B458</f>
        <v>#VALUE!</v>
      </c>
      <c r="C460" s="128" t="e">
        <f t="shared" ca="1" si="1338"/>
        <v>#NAME?</v>
      </c>
      <c r="D460" s="127">
        <f t="shared" ca="1" si="1219"/>
        <v>1</v>
      </c>
      <c r="E460" s="197" t="e">
        <f t="shared" ref="E460" ca="1" si="1339">C456</f>
        <v>#NAME?</v>
      </c>
      <c r="F460" s="93"/>
      <c r="G460" s="199" t="s">
        <v>304</v>
      </c>
      <c r="H460" s="201"/>
      <c r="I460" s="202"/>
      <c r="J460" s="202"/>
      <c r="K460" s="67"/>
      <c r="L460" s="28" t="s">
        <v>303</v>
      </c>
      <c r="M460" s="133" t="str">
        <f t="shared" ref="M460" si="1340">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41">B460</f>
        <v>#VALUE!</v>
      </c>
      <c r="C461" s="128" t="e">
        <f t="shared" ref="C461" ca="1" si="1342">C460</f>
        <v>#NAME?</v>
      </c>
      <c r="D461" s="127">
        <f t="shared" ca="1" si="1219"/>
        <v>1</v>
      </c>
      <c r="E461" s="198"/>
      <c r="F461" s="93"/>
      <c r="G461" s="200"/>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43">B461</f>
        <v>#VALUE!</v>
      </c>
      <c r="C462" s="128" t="e">
        <f t="shared" ca="1" si="1343"/>
        <v>#NAME?</v>
      </c>
      <c r="D462" s="127">
        <f t="shared" ca="1" si="1219"/>
        <v>1</v>
      </c>
      <c r="E462" s="198"/>
      <c r="F462" s="93"/>
      <c r="G462" s="200"/>
      <c r="H462" s="134">
        <f t="shared" ref="H462" si="1344">COUNT($P462:$XX462)</f>
        <v>0</v>
      </c>
      <c r="I462" s="132" t="e">
        <f t="shared" ref="I462" si="1345">_xlfn.STDEV.P($P461:$XX462)/AVERAGE($P461:$XX462)</f>
        <v>#DIV/0!</v>
      </c>
      <c r="J462" s="7">
        <f>ROW()</f>
        <v>462</v>
      </c>
      <c r="K462" s="67"/>
      <c r="L462" s="29" t="s">
        <v>10</v>
      </c>
      <c r="M462" s="30" t="str">
        <f t="shared" ref="M462" si="1346">IFERROR(
IF(COUNTA(P456:AI456)=COUNTIF(P458:XX458,"Orçamento"),MIN(M467,M464),
IF(M465&lt;&gt;"",M465,
IF(M466&lt;&gt;"",M466,
M464
))),"")</f>
        <v/>
      </c>
      <c r="N462" s="71"/>
      <c r="O462" s="27" t="s">
        <v>376</v>
      </c>
      <c r="P462" s="106" t="str">
        <f t="shared" ref="P462:AI462" si="1347">IFERROR(IF(P460="",
            "",
            IF(COUNT($P460:$XX460)&lt;=4,
               P460,
               IF(OR(P460&gt;(QUARTILE($P460:$XX460,3)+(QUARTILE($P460:$XX460,3)-QUARTILE($P460:$XX460,1))),
                     P460&lt;(QUARTILE($P460:$XX460,1)-(QUARTILE($P460:$XX460,3)-QUARTILE($P460:$XX460,1)))
                  ),
               "DESCARTADO",P460)
             )
  ),P460)</f>
        <v/>
      </c>
      <c r="Q462" s="106" t="str">
        <f t="shared" si="1347"/>
        <v/>
      </c>
      <c r="R462" s="106" t="str">
        <f t="shared" si="1347"/>
        <v/>
      </c>
      <c r="S462" s="106" t="str">
        <f t="shared" si="1347"/>
        <v/>
      </c>
      <c r="T462" s="106" t="str">
        <f t="shared" si="1347"/>
        <v/>
      </c>
      <c r="U462" s="106" t="str">
        <f t="shared" si="1347"/>
        <v/>
      </c>
      <c r="V462" s="106" t="str">
        <f t="shared" si="1347"/>
        <v/>
      </c>
      <c r="W462" s="106" t="str">
        <f t="shared" si="1347"/>
        <v/>
      </c>
      <c r="X462" s="106" t="str">
        <f t="shared" si="1347"/>
        <v/>
      </c>
      <c r="Y462" s="106" t="str">
        <f t="shared" si="1347"/>
        <v/>
      </c>
      <c r="Z462" s="106" t="str">
        <f t="shared" si="1347"/>
        <v/>
      </c>
      <c r="AA462" s="106" t="str">
        <f t="shared" si="1347"/>
        <v/>
      </c>
      <c r="AB462" s="106" t="str">
        <f t="shared" si="1347"/>
        <v/>
      </c>
      <c r="AC462" s="106" t="str">
        <f t="shared" si="1347"/>
        <v/>
      </c>
      <c r="AD462" s="106" t="str">
        <f t="shared" si="1347"/>
        <v/>
      </c>
      <c r="AE462" s="106" t="str">
        <f t="shared" si="1347"/>
        <v/>
      </c>
      <c r="AF462" s="106" t="str">
        <f t="shared" si="1347"/>
        <v/>
      </c>
      <c r="AG462" s="106" t="str">
        <f t="shared" si="1347"/>
        <v/>
      </c>
      <c r="AH462" s="106" t="str">
        <f t="shared" si="1347"/>
        <v/>
      </c>
      <c r="AI462" s="106" t="str">
        <f t="shared" si="1347"/>
        <v/>
      </c>
    </row>
    <row r="463" spans="1:167" hidden="1" x14ac:dyDescent="0.25">
      <c r="B463" s="128" t="e">
        <f t="shared" ref="B463" si="1348">B462</f>
        <v>#VALUE!</v>
      </c>
      <c r="C463" s="128" t="e">
        <f t="shared" ref="C463" ca="1" si="1349">C462</f>
        <v>#NAME?</v>
      </c>
      <c r="D463" s="127">
        <f t="shared" ca="1" si="1219"/>
        <v>1</v>
      </c>
      <c r="E463" s="198"/>
      <c r="F463" s="93"/>
      <c r="G463" s="200"/>
      <c r="H463"/>
      <c r="I463"/>
      <c r="J463"/>
      <c r="K463" s="66"/>
      <c r="L463" s="29" t="s">
        <v>360</v>
      </c>
      <c r="M463" s="30" t="e">
        <f t="shared" ref="M463" si="1350">AVERAGE($P462:$XX462)</f>
        <v>#DIV/0!</v>
      </c>
      <c r="N463" s="71"/>
      <c r="O463" s="27" t="str">
        <f t="shared" ref="O463" si="1351">"1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18"/>
        <v>#VALUE!</v>
      </c>
      <c r="C464" s="128" t="e">
        <f t="shared" ca="1" si="1219"/>
        <v>#NAME?</v>
      </c>
      <c r="D464" s="127">
        <f t="shared" ca="1" si="1219"/>
        <v>1</v>
      </c>
      <c r="E464" s="198"/>
      <c r="F464" s="93"/>
      <c r="G464" s="200"/>
      <c r="H464" s="134">
        <f t="shared" ref="H464" si="1352">COUNT($P464:$XX464)</f>
        <v>0</v>
      </c>
      <c r="I464" s="132" t="e">
        <f t="shared" ref="I464" si="1353">_xlfn.STDEV.P($P463:$XX464)/AVERAGE($P463:$XX464)</f>
        <v>#DIV/0!</v>
      </c>
      <c r="J464" s="7">
        <f t="shared" ref="J464" si="1354">IF(AND(H464&gt;2,
OR(L456="MÉDIA SANEADA",L456="MEDIANA SANEADA",
AND(L456="PREÇO ESTIMADO",NOT(AND(P458="Orçamento",COUNTA(P456:XX456)=COUNTIF(P458:XX458,"Orçamento")))))),
ROW(),0)</f>
        <v>0</v>
      </c>
      <c r="K464" s="66"/>
      <c r="L464" s="29" t="s">
        <v>361</v>
      </c>
      <c r="M464" s="30" t="e">
        <f t="shared" ref="M464" si="1355">MEDIAN($P462:$XX462)</f>
        <v>#NUM!</v>
      </c>
      <c r="N464" s="71"/>
      <c r="O464" s="27" t="str">
        <f t="shared" ref="O464" si="1356">"1 RODADA"</f>
        <v>1 RODADA</v>
      </c>
      <c r="P464" s="107" t="str">
        <f t="shared" ref="P464:AI464" si="1357">IF(P462="","",IF((_xlfn.STDEV.P($P461:$XX462)/AVERAGE($P461:$XX462))&lt;=25%,P462,IF(OR(P462&gt;(AVERAGE($P461:$XX462)+_xlfn.STDEV.P($P461:$XX462)),P462&lt;(AVERAGE($P461:$XX462)-_xlfn.STDEV.P($P461:$XX462))),"DESCARTADO",P462)))</f>
        <v/>
      </c>
      <c r="Q464" s="107" t="str">
        <f t="shared" si="1357"/>
        <v/>
      </c>
      <c r="R464" s="107" t="str">
        <f t="shared" si="1357"/>
        <v/>
      </c>
      <c r="S464" s="107" t="str">
        <f t="shared" si="1357"/>
        <v/>
      </c>
      <c r="T464" s="107" t="str">
        <f t="shared" si="1357"/>
        <v/>
      </c>
      <c r="U464" s="107" t="str">
        <f t="shared" si="1357"/>
        <v/>
      </c>
      <c r="V464" s="107" t="str">
        <f t="shared" si="1357"/>
        <v/>
      </c>
      <c r="W464" s="107" t="str">
        <f t="shared" si="1357"/>
        <v/>
      </c>
      <c r="X464" s="107" t="str">
        <f t="shared" si="1357"/>
        <v/>
      </c>
      <c r="Y464" s="107" t="str">
        <f t="shared" si="1357"/>
        <v/>
      </c>
      <c r="Z464" s="107" t="str">
        <f t="shared" si="1357"/>
        <v/>
      </c>
      <c r="AA464" s="107" t="str">
        <f t="shared" si="1357"/>
        <v/>
      </c>
      <c r="AB464" s="107" t="str">
        <f t="shared" si="1357"/>
        <v/>
      </c>
      <c r="AC464" s="107" t="str">
        <f t="shared" si="1357"/>
        <v/>
      </c>
      <c r="AD464" s="107" t="str">
        <f t="shared" si="1357"/>
        <v/>
      </c>
      <c r="AE464" s="107" t="str">
        <f t="shared" si="1357"/>
        <v/>
      </c>
      <c r="AF464" s="107" t="str">
        <f t="shared" si="1357"/>
        <v/>
      </c>
      <c r="AG464" s="107" t="str">
        <f t="shared" si="1357"/>
        <v/>
      </c>
      <c r="AH464" s="107" t="str">
        <f t="shared" si="1357"/>
        <v/>
      </c>
      <c r="AI464" s="107" t="str">
        <f t="shared" si="1357"/>
        <v/>
      </c>
    </row>
    <row r="465" spans="1:167" hidden="1" x14ac:dyDescent="0.25">
      <c r="B465" s="128" t="e">
        <f t="shared" si="1218"/>
        <v>#VALUE!</v>
      </c>
      <c r="C465" s="128" t="e">
        <f t="shared" ca="1" si="1219"/>
        <v>#NAME?</v>
      </c>
      <c r="D465" s="127">
        <f t="shared" ca="1" si="1219"/>
        <v>1</v>
      </c>
      <c r="E465" s="198"/>
      <c r="F465" s="93"/>
      <c r="G465" s="200"/>
      <c r="H465"/>
      <c r="I465"/>
      <c r="J465"/>
      <c r="L465" s="29" t="s">
        <v>38</v>
      </c>
      <c r="M465" s="30" t="str">
        <f t="shared" ref="M465" si="1358">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59">"2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18"/>
        <v>#VALUE!</v>
      </c>
      <c r="C466" s="128" t="e">
        <f t="shared" ca="1" si="1219"/>
        <v>#NAME?</v>
      </c>
      <c r="D466" s="127">
        <f t="shared" ca="1" si="1219"/>
        <v>1</v>
      </c>
      <c r="E466" s="198"/>
      <c r="F466" s="93"/>
      <c r="G466" s="200"/>
      <c r="H466" s="134">
        <f t="shared" ref="H466" si="1360">COUNT($P466:$XX466)</f>
        <v>0</v>
      </c>
      <c r="I466" s="132" t="e">
        <f t="shared" ref="I466" si="1361">_xlfn.STDEV.P($P465:$XX466)/AVERAGE($P465:$XX466)</f>
        <v>#DIV/0!</v>
      </c>
      <c r="J466" s="7">
        <f t="shared" ref="J466" si="1362">IF(AND(H466&gt;2,
OR(L456="MÉDIA SANEADA",L456="MEDIANA SANEADA",
AND(L456="PREÇO ESTIMADO",NOT(AND(P458="Orçamento",COUNTA(P456:XX456)=COUNTIF(P458:XX458,"Orçamento")))))),
ROW(),0)</f>
        <v>0</v>
      </c>
      <c r="K466" s="66"/>
      <c r="L466" s="29" t="s">
        <v>362</v>
      </c>
      <c r="M466" s="30" t="e">
        <f t="shared" ref="M466" si="1363" xml:space="preserve">
IF(H464&gt;2,MEDIAN(P463:XX464),
IF(H466&gt;2,MEDIAN(P465:XX466),
IF(H468&gt;2,MEDIAN(P467:XX468),
IF(H470&gt;2,MEDIAN(P469:XX470),
IF(H472&gt;2,MEDIAN(P471:XX472),
IF(H474&gt;2,MEDIAN(P473:XX474),
MEDIAN(P461:XX462)))))))</f>
        <v>#NUM!</v>
      </c>
      <c r="N466" s="71"/>
      <c r="O466" s="27" t="str">
        <f t="shared" ref="O466" si="1364">"2 RODADA"</f>
        <v>2 RODADA</v>
      </c>
      <c r="P466" s="107" t="str">
        <f t="shared" ref="P466:AI466" si="1365">IF(P464="","",IF((_xlfn.STDEV.P($P463:$XX464)/AVERAGE($P463:$XX464))&lt;=25%,P464,IF(OR(P464&gt;(AVERAGE($P463:$XX464)+_xlfn.STDEV.P($P463:$XX464)),P464&lt;(AVERAGE($P463:$XX464)-_xlfn.STDEV.P($P463:$XX464))),"DESCARTADO",P464)))</f>
        <v/>
      </c>
      <c r="Q466" s="107" t="str">
        <f t="shared" si="1365"/>
        <v/>
      </c>
      <c r="R466" s="107" t="str">
        <f t="shared" si="1365"/>
        <v/>
      </c>
      <c r="S466" s="107" t="str">
        <f t="shared" si="1365"/>
        <v/>
      </c>
      <c r="T466" s="107" t="str">
        <f t="shared" si="1365"/>
        <v/>
      </c>
      <c r="U466" s="107" t="str">
        <f t="shared" si="1365"/>
        <v/>
      </c>
      <c r="V466" s="107" t="str">
        <f t="shared" si="1365"/>
        <v/>
      </c>
      <c r="W466" s="107" t="str">
        <f t="shared" si="1365"/>
        <v/>
      </c>
      <c r="X466" s="107" t="str">
        <f t="shared" si="1365"/>
        <v/>
      </c>
      <c r="Y466" s="107" t="str">
        <f t="shared" si="1365"/>
        <v/>
      </c>
      <c r="Z466" s="107" t="str">
        <f t="shared" si="1365"/>
        <v/>
      </c>
      <c r="AA466" s="107" t="str">
        <f t="shared" si="1365"/>
        <v/>
      </c>
      <c r="AB466" s="107" t="str">
        <f t="shared" si="1365"/>
        <v/>
      </c>
      <c r="AC466" s="107" t="str">
        <f t="shared" si="1365"/>
        <v/>
      </c>
      <c r="AD466" s="107" t="str">
        <f t="shared" si="1365"/>
        <v/>
      </c>
      <c r="AE466" s="107" t="str">
        <f t="shared" si="1365"/>
        <v/>
      </c>
      <c r="AF466" s="107" t="str">
        <f t="shared" si="1365"/>
        <v/>
      </c>
      <c r="AG466" s="107" t="str">
        <f t="shared" si="1365"/>
        <v/>
      </c>
      <c r="AH466" s="107" t="str">
        <f t="shared" si="1365"/>
        <v/>
      </c>
      <c r="AI466" s="107" t="str">
        <f t="shared" si="1365"/>
        <v/>
      </c>
    </row>
    <row r="467" spans="1:167" hidden="1" x14ac:dyDescent="0.25">
      <c r="B467" s="128" t="e">
        <f t="shared" si="1218"/>
        <v>#VALUE!</v>
      </c>
      <c r="C467" s="128" t="e">
        <f t="shared" ca="1" si="1219"/>
        <v>#NAME?</v>
      </c>
      <c r="D467" s="127">
        <f t="shared" ca="1" si="1219"/>
        <v>1</v>
      </c>
      <c r="E467" s="198"/>
      <c r="F467" s="93"/>
      <c r="G467" s="200"/>
      <c r="H467"/>
      <c r="I467"/>
      <c r="J467"/>
      <c r="K467" s="66"/>
      <c r="L467" s="29" t="s">
        <v>359</v>
      </c>
      <c r="M467" s="30" t="e">
        <f t="shared" ref="M467" si="1366">HARMEAN($P461:$XX462)</f>
        <v>#N/A</v>
      </c>
      <c r="N467" s="71"/>
      <c r="O467" s="27" t="str">
        <f t="shared" ref="O467" si="1367">"3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18"/>
        <v>#VALUE!</v>
      </c>
      <c r="C468" s="128" t="e">
        <f t="shared" ca="1" si="1219"/>
        <v>#NAME?</v>
      </c>
      <c r="D468" s="127">
        <f t="shared" ca="1" si="1219"/>
        <v>1</v>
      </c>
      <c r="E468" s="198"/>
      <c r="F468" s="93"/>
      <c r="G468" s="200"/>
      <c r="H468" s="134">
        <f t="shared" ref="H468" si="1368">COUNT($P468:$XX468)</f>
        <v>0</v>
      </c>
      <c r="I468" s="132" t="e">
        <f t="shared" ref="I468" si="1369">_xlfn.STDEV.P($P467:$XX468)/AVERAGE($P467:$XX468)</f>
        <v>#DIV/0!</v>
      </c>
      <c r="J468" s="7">
        <f t="shared" ref="J468" si="1370">IF(AND(H468&gt;2,
OR(L456="MÉDIA SANEADA",L456="MEDIANA SANEADA",
AND(L456="PREÇO ESTIMADO",NOT(AND(P458="Orçamento",COUNTA(P456:XX456)=COUNTIF(P458:XX458,"Orçamento")))))),
ROW(),0)</f>
        <v>0</v>
      </c>
      <c r="K468" s="66"/>
      <c r="L468" s="29" t="s">
        <v>41</v>
      </c>
      <c r="M468" s="30" t="str">
        <f t="shared" ref="M468" si="1371">IFERROR(_xlfn.QUARTILE.EXC($P462:$XX462,1),"")</f>
        <v/>
      </c>
      <c r="N468" s="71"/>
      <c r="O468" s="27" t="str">
        <f t="shared" ref="O468" si="1372">"3 RODADA"</f>
        <v>3 RODADA</v>
      </c>
      <c r="P468" s="107" t="str">
        <f t="shared" ref="P468:AI468" si="1373">IF(P466="","",IF((_xlfn.STDEV.P($P465:$XX466)/AVERAGE($P465:$XX466))&lt;=25%,P466,IF(OR(P466&gt;(AVERAGE($P465:$XX466)+_xlfn.STDEV.P($P465:$XX466)),P466&lt;(AVERAGE($P465:$XX466)-_xlfn.STDEV.P($P465:$XX466))),"DESCARTADO",P466)))</f>
        <v/>
      </c>
      <c r="Q468" s="107" t="str">
        <f t="shared" si="1373"/>
        <v/>
      </c>
      <c r="R468" s="107" t="str">
        <f t="shared" si="1373"/>
        <v/>
      </c>
      <c r="S468" s="107" t="str">
        <f t="shared" si="1373"/>
        <v/>
      </c>
      <c r="T468" s="107" t="str">
        <f t="shared" si="1373"/>
        <v/>
      </c>
      <c r="U468" s="107" t="str">
        <f t="shared" si="1373"/>
        <v/>
      </c>
      <c r="V468" s="107" t="str">
        <f t="shared" si="1373"/>
        <v/>
      </c>
      <c r="W468" s="107" t="str">
        <f t="shared" si="1373"/>
        <v/>
      </c>
      <c r="X468" s="107" t="str">
        <f t="shared" si="1373"/>
        <v/>
      </c>
      <c r="Y468" s="107" t="str">
        <f t="shared" si="1373"/>
        <v/>
      </c>
      <c r="Z468" s="107" t="str">
        <f t="shared" si="1373"/>
        <v/>
      </c>
      <c r="AA468" s="107" t="str">
        <f t="shared" si="1373"/>
        <v/>
      </c>
      <c r="AB468" s="107" t="str">
        <f t="shared" si="1373"/>
        <v/>
      </c>
      <c r="AC468" s="107" t="str">
        <f t="shared" si="1373"/>
        <v/>
      </c>
      <c r="AD468" s="107" t="str">
        <f t="shared" si="1373"/>
        <v/>
      </c>
      <c r="AE468" s="107" t="str">
        <f t="shared" si="1373"/>
        <v/>
      </c>
      <c r="AF468" s="107" t="str">
        <f t="shared" si="1373"/>
        <v/>
      </c>
      <c r="AG468" s="107" t="str">
        <f t="shared" si="1373"/>
        <v/>
      </c>
      <c r="AH468" s="107" t="str">
        <f t="shared" si="1373"/>
        <v/>
      </c>
      <c r="AI468" s="107" t="str">
        <f t="shared" si="1373"/>
        <v/>
      </c>
    </row>
    <row r="469" spans="1:167" hidden="1" x14ac:dyDescent="0.25">
      <c r="B469" s="128" t="e">
        <f t="shared" si="1218"/>
        <v>#VALUE!</v>
      </c>
      <c r="C469" s="128" t="e">
        <f t="shared" ca="1" si="1219"/>
        <v>#NAME?</v>
      </c>
      <c r="D469" s="127">
        <f t="shared" ca="1" si="1219"/>
        <v>1</v>
      </c>
      <c r="E469" s="198"/>
      <c r="F469" s="93"/>
      <c r="G469" s="200"/>
      <c r="H469"/>
      <c r="I469"/>
      <c r="J469"/>
      <c r="K469" s="66"/>
      <c r="L469" s="29" t="s">
        <v>39</v>
      </c>
      <c r="M469" s="30" t="str">
        <f t="shared" ref="M469" si="1374">IFERROR(_xlfn.QUARTILE.EXC($P462:$XX462,3),"")</f>
        <v/>
      </c>
      <c r="N469" s="71"/>
      <c r="O469" s="27" t="str">
        <f t="shared" ref="O469" si="1375">"4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18"/>
        <v>#VALUE!</v>
      </c>
      <c r="C470" s="128" t="e">
        <f t="shared" ca="1" si="1219"/>
        <v>#NAME?</v>
      </c>
      <c r="D470" s="127">
        <f t="shared" ca="1" si="1219"/>
        <v>1</v>
      </c>
      <c r="E470" s="198"/>
      <c r="F470" s="93"/>
      <c r="G470" s="200"/>
      <c r="H470" s="134">
        <f t="shared" ref="H470" si="1376">COUNT($P470:$XX470)</f>
        <v>0</v>
      </c>
      <c r="I470" s="132" t="e">
        <f t="shared" ref="I470" si="1377">_xlfn.STDEV.P($P469:$XX470)/AVERAGE($P469:$XX470)</f>
        <v>#DIV/0!</v>
      </c>
      <c r="J470" s="7">
        <f t="shared" ref="J470" si="1378">IF(AND(H470&gt;2,
OR(L456="MÉDIA SANEADA",L456="MEDIANA SANEADA",
AND(L456="PREÇO ESTIMADO",NOT(AND(P458="Orçamento",COUNTA(P456:XX456)=COUNTIF(P458:XX458,"Orçamento")))))),
ROW(),0)</f>
        <v>0</v>
      </c>
      <c r="K470" s="66"/>
      <c r="L470" s="29" t="s">
        <v>42</v>
      </c>
      <c r="M470" s="30">
        <f t="shared" ref="M470" si="1379">MIN($P462:$XX462)</f>
        <v>0</v>
      </c>
      <c r="N470" s="71"/>
      <c r="O470" s="27" t="str">
        <f t="shared" ref="O470" si="1380">"4 RODADA"</f>
        <v>4 RODADA</v>
      </c>
      <c r="P470" s="107" t="str">
        <f t="shared" ref="P470:AI470" si="1381">IF(P468="","",IF((_xlfn.STDEV.P($P467:$XX468)/AVERAGE($P467:$XX468))&lt;=25%,P468,IF(OR(P468&gt;(AVERAGE($P467:$XX468)+_xlfn.STDEV.P($P467:$XX468)),P468&lt;(AVERAGE($P467:$XX468)-_xlfn.STDEV.P($P467:$XX468))),"DESCARTADO",P468)))</f>
        <v/>
      </c>
      <c r="Q470" s="107" t="str">
        <f t="shared" si="1381"/>
        <v/>
      </c>
      <c r="R470" s="107" t="str">
        <f t="shared" si="1381"/>
        <v/>
      </c>
      <c r="S470" s="107" t="str">
        <f t="shared" si="1381"/>
        <v/>
      </c>
      <c r="T470" s="107" t="str">
        <f t="shared" si="1381"/>
        <v/>
      </c>
      <c r="U470" s="107" t="str">
        <f t="shared" si="1381"/>
        <v/>
      </c>
      <c r="V470" s="107" t="str">
        <f t="shared" si="1381"/>
        <v/>
      </c>
      <c r="W470" s="107" t="str">
        <f t="shared" si="1381"/>
        <v/>
      </c>
      <c r="X470" s="107" t="str">
        <f t="shared" si="1381"/>
        <v/>
      </c>
      <c r="Y470" s="107" t="str">
        <f t="shared" si="1381"/>
        <v/>
      </c>
      <c r="Z470" s="107" t="str">
        <f t="shared" si="1381"/>
        <v/>
      </c>
      <c r="AA470" s="107" t="str">
        <f t="shared" si="1381"/>
        <v/>
      </c>
      <c r="AB470" s="107" t="str">
        <f t="shared" si="1381"/>
        <v/>
      </c>
      <c r="AC470" s="107" t="str">
        <f t="shared" si="1381"/>
        <v/>
      </c>
      <c r="AD470" s="107" t="str">
        <f t="shared" si="1381"/>
        <v/>
      </c>
      <c r="AE470" s="107" t="str">
        <f t="shared" si="1381"/>
        <v/>
      </c>
      <c r="AF470" s="107" t="str">
        <f t="shared" si="1381"/>
        <v/>
      </c>
      <c r="AG470" s="107" t="str">
        <f t="shared" si="1381"/>
        <v/>
      </c>
      <c r="AH470" s="107" t="str">
        <f t="shared" si="1381"/>
        <v/>
      </c>
      <c r="AI470" s="107" t="str">
        <f t="shared" si="1381"/>
        <v/>
      </c>
    </row>
    <row r="471" spans="1:167" hidden="1" x14ac:dyDescent="0.25">
      <c r="B471" s="128" t="e">
        <f t="shared" si="1218"/>
        <v>#VALUE!</v>
      </c>
      <c r="C471" s="128" t="e">
        <f t="shared" ca="1" si="1219"/>
        <v>#NAME?</v>
      </c>
      <c r="D471" s="127">
        <f t="shared" ca="1" si="1219"/>
        <v>1</v>
      </c>
      <c r="E471" s="198"/>
      <c r="F471" s="93"/>
      <c r="G471" s="200"/>
      <c r="H471"/>
      <c r="I471"/>
      <c r="J471"/>
      <c r="K471" s="66"/>
      <c r="L471" s="29" t="s">
        <v>40</v>
      </c>
      <c r="M471" s="30">
        <f t="shared" ref="M471" si="1382">MAX($P462:$XX462)</f>
        <v>0</v>
      </c>
      <c r="N471" s="71"/>
      <c r="O471" s="27" t="str">
        <f t="shared" ref="O471" si="1383">"5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18"/>
        <v>#VALUE!</v>
      </c>
      <c r="C472" s="128" t="e">
        <f t="shared" ca="1" si="1219"/>
        <v>#NAME?</v>
      </c>
      <c r="D472" s="127">
        <f t="shared" ca="1" si="1219"/>
        <v>1</v>
      </c>
      <c r="E472" s="198"/>
      <c r="F472" s="93"/>
      <c r="G472" s="200"/>
      <c r="H472" s="134">
        <f t="shared" ref="H472" si="1384">COUNT($P472:$XX472)</f>
        <v>0</v>
      </c>
      <c r="I472" s="132" t="e">
        <f t="shared" ref="I472" si="1385">_xlfn.STDEV.P($P471:$XX472)/AVERAGE($P471:$XX472)</f>
        <v>#DIV/0!</v>
      </c>
      <c r="J472" s="7">
        <f t="shared" ref="J472" si="1386">IF(AND(H472&gt;2,
OR(L456="MÉDIA SANEADA",L456="MEDIANA SANEADA",
AND(L456="PREÇO ESTIMADO",NOT(AND(P458="Orçamento",COUNTA(P456:XX456)=COUNTIF(P458:XX458,"Orçamento")))))),
ROW(),0)</f>
        <v>0</v>
      </c>
      <c r="K472" s="66"/>
      <c r="N472" s="71"/>
      <c r="O472" s="27" t="str">
        <f t="shared" ref="O472" si="1387">"5 RODADA"</f>
        <v>5 RODADA</v>
      </c>
      <c r="P472" s="107" t="str">
        <f t="shared" ref="P472:AI472" si="1388">IF(P470="","",IF((_xlfn.STDEV.P($P469:$XX470)/AVERAGE($P469:$XX470))&lt;=25%,P470,IF(OR(P470&gt;(AVERAGE($P469:$XX470)+_xlfn.STDEV.P($P469:$XX470)),P470&lt;(AVERAGE($P469:$XX470)-_xlfn.STDEV.P($P469:$XX470))),"DESCARTADO",P470)))</f>
        <v/>
      </c>
      <c r="Q472" s="107" t="str">
        <f t="shared" si="1388"/>
        <v/>
      </c>
      <c r="R472" s="107" t="str">
        <f t="shared" si="1388"/>
        <v/>
      </c>
      <c r="S472" s="107" t="str">
        <f t="shared" si="1388"/>
        <v/>
      </c>
      <c r="T472" s="107" t="str">
        <f t="shared" si="1388"/>
        <v/>
      </c>
      <c r="U472" s="107" t="str">
        <f t="shared" si="1388"/>
        <v/>
      </c>
      <c r="V472" s="107" t="str">
        <f t="shared" si="1388"/>
        <v/>
      </c>
      <c r="W472" s="107" t="str">
        <f t="shared" si="1388"/>
        <v/>
      </c>
      <c r="X472" s="107" t="str">
        <f t="shared" si="1388"/>
        <v/>
      </c>
      <c r="Y472" s="107" t="str">
        <f t="shared" si="1388"/>
        <v/>
      </c>
      <c r="Z472" s="107" t="str">
        <f t="shared" si="1388"/>
        <v/>
      </c>
      <c r="AA472" s="107" t="str">
        <f t="shared" si="1388"/>
        <v/>
      </c>
      <c r="AB472" s="107" t="str">
        <f t="shared" si="1388"/>
        <v/>
      </c>
      <c r="AC472" s="107" t="str">
        <f t="shared" si="1388"/>
        <v/>
      </c>
      <c r="AD472" s="107" t="str">
        <f t="shared" si="1388"/>
        <v/>
      </c>
      <c r="AE472" s="107" t="str">
        <f t="shared" si="1388"/>
        <v/>
      </c>
      <c r="AF472" s="107" t="str">
        <f t="shared" si="1388"/>
        <v/>
      </c>
      <c r="AG472" s="107" t="str">
        <f t="shared" si="1388"/>
        <v/>
      </c>
      <c r="AH472" s="107" t="str">
        <f t="shared" si="1388"/>
        <v/>
      </c>
      <c r="AI472" s="107" t="str">
        <f t="shared" si="1388"/>
        <v/>
      </c>
    </row>
    <row r="473" spans="1:167" hidden="1" x14ac:dyDescent="0.25">
      <c r="B473" s="128" t="e">
        <f t="shared" si="1218"/>
        <v>#VALUE!</v>
      </c>
      <c r="C473" s="128" t="e">
        <f t="shared" ca="1" si="1219"/>
        <v>#NAME?</v>
      </c>
      <c r="D473" s="127">
        <f t="shared" ca="1" si="1219"/>
        <v>1</v>
      </c>
      <c r="E473" s="198"/>
      <c r="F473" s="93"/>
      <c r="G473" s="200"/>
      <c r="H473"/>
      <c r="I473"/>
      <c r="J473"/>
      <c r="K473" s="66"/>
      <c r="L473" s="22"/>
      <c r="M473" s="22"/>
      <c r="N473" s="71"/>
      <c r="O473" s="27" t="str">
        <f t="shared" ref="O473" si="1389">"6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18"/>
        <v>#VALUE!</v>
      </c>
      <c r="C474" s="128" t="e">
        <f t="shared" ca="1" si="1219"/>
        <v>#NAME?</v>
      </c>
      <c r="D474" s="127">
        <f t="shared" ca="1" si="1219"/>
        <v>1</v>
      </c>
      <c r="E474" s="198"/>
      <c r="F474" s="93"/>
      <c r="G474" s="200"/>
      <c r="H474" s="134">
        <f t="shared" ref="H474" si="1390">COUNT($P474:$XX474)</f>
        <v>0</v>
      </c>
      <c r="I474" s="132" t="e">
        <f t="shared" ref="I474" si="1391">_xlfn.STDEV.P($P473:$XX474)/AVERAGE($P473:$XX474)</f>
        <v>#DIV/0!</v>
      </c>
      <c r="J474" s="7">
        <f t="shared" ref="J474" si="1392">IF(AND(H474&gt;2,
OR(L456="MÉDIA SANEADA",L456="MEDIANA SANEADA",
AND(L456="PREÇO ESTIMADO",NOT(AND(P458="Orçamento",COUNTA(P456:XX456)=COUNTIF(P458:XX458,"Orçamento")))))),
ROW(),0)</f>
        <v>0</v>
      </c>
      <c r="N474" s="71"/>
      <c r="O474" s="27" t="str">
        <f t="shared" ref="O474" si="1393">"6 RODADA"</f>
        <v>6 RODADA</v>
      </c>
      <c r="P474" s="107" t="str">
        <f t="shared" ref="P474:AI474" si="1394">IFERROR(IF(P472="","",IF((_xlfn.STDEV.P($P471:$XX472)/AVERAGE($P471:$XX472))&lt;=25%,P472,IF(OR(P472&gt;(AVERAGE($P471:$XX472)+_xlfn.STDEV.P($P471:$XX472)),P472&lt;(AVERAGE($P471:$XX472)-_xlfn.STDEV.P($P471:$XX472))),"DESCARTADO",P472))),)</f>
        <v/>
      </c>
      <c r="Q474" s="107" t="str">
        <f t="shared" si="1394"/>
        <v/>
      </c>
      <c r="R474" s="107" t="str">
        <f t="shared" si="1394"/>
        <v/>
      </c>
      <c r="S474" s="107" t="str">
        <f t="shared" si="1394"/>
        <v/>
      </c>
      <c r="T474" s="107" t="str">
        <f t="shared" si="1394"/>
        <v/>
      </c>
      <c r="U474" s="107" t="str">
        <f t="shared" si="1394"/>
        <v/>
      </c>
      <c r="V474" s="107" t="str">
        <f t="shared" si="1394"/>
        <v/>
      </c>
      <c r="W474" s="107" t="str">
        <f t="shared" si="1394"/>
        <v/>
      </c>
      <c r="X474" s="107" t="str">
        <f t="shared" si="1394"/>
        <v/>
      </c>
      <c r="Y474" s="107" t="str">
        <f t="shared" si="1394"/>
        <v/>
      </c>
      <c r="Z474" s="107" t="str">
        <f t="shared" si="1394"/>
        <v/>
      </c>
      <c r="AA474" s="107" t="str">
        <f t="shared" si="1394"/>
        <v/>
      </c>
      <c r="AB474" s="107" t="str">
        <f t="shared" si="1394"/>
        <v/>
      </c>
      <c r="AC474" s="107" t="str">
        <f t="shared" si="1394"/>
        <v/>
      </c>
      <c r="AD474" s="107" t="str">
        <f t="shared" si="1394"/>
        <v/>
      </c>
      <c r="AE474" s="107" t="str">
        <f t="shared" si="1394"/>
        <v/>
      </c>
      <c r="AF474" s="107" t="str">
        <f t="shared" si="1394"/>
        <v/>
      </c>
      <c r="AG474" s="107" t="str">
        <f t="shared" si="1394"/>
        <v/>
      </c>
      <c r="AH474" s="107" t="str">
        <f t="shared" si="1394"/>
        <v/>
      </c>
      <c r="AI474" s="107" t="str">
        <f t="shared" si="1394"/>
        <v/>
      </c>
    </row>
    <row r="475" spans="1:167" x14ac:dyDescent="0.25">
      <c r="B475" s="128" t="e">
        <f t="shared" si="1218"/>
        <v>#VALUE!</v>
      </c>
      <c r="C475" s="128" t="e">
        <f t="shared" ca="1" si="1219"/>
        <v>#NAME?</v>
      </c>
      <c r="D475" s="127">
        <f t="shared" ca="1" si="1219"/>
        <v>1</v>
      </c>
      <c r="E475" s="198"/>
      <c r="F475" s="136"/>
      <c r="G475" s="200"/>
      <c r="H475" s="203"/>
      <c r="I475" s="203"/>
      <c r="J475" s="204"/>
      <c r="K475" s="67"/>
      <c r="L475" s="1" t="s">
        <v>43</v>
      </c>
      <c r="M475" s="143" t="str">
        <f t="shared" ref="M475" si="1395">IFERROR(ROUND(M456*M458,2),"")</f>
        <v/>
      </c>
      <c r="O475" s="27" t="s">
        <v>363</v>
      </c>
      <c r="P475" s="107" t="str">
        <f t="shared" ref="P475:AI496" si="1396">INDEX(P462:P474,MATCH(MAX($J462:$J474),$J462:$J474,0))</f>
        <v/>
      </c>
      <c r="Q475" s="107" t="str">
        <f t="shared" si="1396"/>
        <v/>
      </c>
      <c r="R475" s="107" t="str">
        <f t="shared" si="1396"/>
        <v/>
      </c>
      <c r="S475" s="107" t="str">
        <f t="shared" si="1396"/>
        <v/>
      </c>
      <c r="T475" s="107" t="str">
        <f t="shared" si="1396"/>
        <v/>
      </c>
      <c r="U475" s="107" t="str">
        <f t="shared" si="1396"/>
        <v/>
      </c>
      <c r="V475" s="107" t="str">
        <f t="shared" si="1396"/>
        <v/>
      </c>
      <c r="W475" s="107" t="str">
        <f t="shared" si="1396"/>
        <v/>
      </c>
      <c r="X475" s="107" t="str">
        <f t="shared" si="1396"/>
        <v/>
      </c>
      <c r="Y475" s="107" t="str">
        <f t="shared" si="1396"/>
        <v/>
      </c>
      <c r="Z475" s="107" t="str">
        <f t="shared" si="1396"/>
        <v/>
      </c>
      <c r="AA475" s="107" t="str">
        <f t="shared" si="1396"/>
        <v/>
      </c>
      <c r="AB475" s="107" t="str">
        <f t="shared" si="1396"/>
        <v/>
      </c>
      <c r="AC475" s="107" t="str">
        <f t="shared" si="1396"/>
        <v/>
      </c>
      <c r="AD475" s="107" t="str">
        <f t="shared" si="1396"/>
        <v/>
      </c>
      <c r="AE475" s="107" t="str">
        <f t="shared" si="1396"/>
        <v/>
      </c>
      <c r="AF475" s="107" t="str">
        <f t="shared" si="1396"/>
        <v/>
      </c>
      <c r="AG475" s="107" t="str">
        <f t="shared" si="1396"/>
        <v/>
      </c>
      <c r="AH475" s="107" t="str">
        <f t="shared" si="1396"/>
        <v/>
      </c>
      <c r="AI475" s="107" t="str">
        <f t="shared" si="1396"/>
        <v/>
      </c>
    </row>
    <row r="477" spans="1:167" s="117" customFormat="1" ht="15" customHeight="1" x14ac:dyDescent="0.25">
      <c r="A477" s="120"/>
      <c r="B477" s="127" t="e">
        <f t="shared" ref="B477" si="1397">LARGE(IFERROR(IF(B475+1&gt;$H$8,"",B475+1),""),1)</f>
        <v>#VALUE!</v>
      </c>
      <c r="C477" s="127" t="e">
        <f ca="1">IF(_xlfn.ISFORMULA(E481),MAX(INDEX('BASE FORMAÇÃO'!A:A,B477+1),1),E481)</f>
        <v>#NAME?</v>
      </c>
      <c r="D477" s="127">
        <f t="shared" ref="D477" ca="1" si="1398">IFERROR(IF(C477=C467,D467+1,1),1)</f>
        <v>1</v>
      </c>
      <c r="E477" s="38" t="s">
        <v>9</v>
      </c>
      <c r="F477" s="73"/>
      <c r="G477" s="38" t="s">
        <v>15</v>
      </c>
      <c r="H477" s="135" t="e">
        <f>INDEX('BASE FORMAÇÃO'!B:B,B477+1)</f>
        <v>#VALUE!</v>
      </c>
      <c r="I477" s="181" t="s">
        <v>16</v>
      </c>
      <c r="J477" s="6" t="e">
        <f>INDEX('BASE FORMAÇÃO'!K:K,B477+1)</f>
        <v>#VALUE!</v>
      </c>
      <c r="K477" s="65"/>
      <c r="L477" s="182" t="s">
        <v>10</v>
      </c>
      <c r="M477" s="184" t="str">
        <f>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399">B477</f>
        <v>#VALUE!</v>
      </c>
      <c r="C478" s="128" t="e">
        <f t="shared" ca="1" si="1399"/>
        <v>#NAME?</v>
      </c>
      <c r="D478" s="127">
        <f t="shared" ca="1" si="1399"/>
        <v>1</v>
      </c>
      <c r="E478" s="186">
        <f t="shared" ref="E478" ca="1" si="1400">D477</f>
        <v>1</v>
      </c>
      <c r="F478" s="92"/>
      <c r="G478" s="188" t="s">
        <v>1</v>
      </c>
      <c r="H478" s="191" t="e">
        <f>INDEX('BASE FORMAÇÃO'!C:C,B477+1)</f>
        <v>#VALUE!</v>
      </c>
      <c r="I478" s="191"/>
      <c r="J478" s="192"/>
      <c r="K478" s="66"/>
      <c r="L478" s="183"/>
      <c r="M478" s="185"/>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01">B478</f>
        <v>#VALUE!</v>
      </c>
      <c r="C479" s="128" t="e">
        <f t="shared" ca="1" si="1401"/>
        <v>#NAME?</v>
      </c>
      <c r="D479" s="127">
        <f t="shared" ca="1" si="1401"/>
        <v>1</v>
      </c>
      <c r="E479" s="187"/>
      <c r="F479" s="93"/>
      <c r="G479" s="189"/>
      <c r="H479" s="193"/>
      <c r="I479" s="193"/>
      <c r="J479" s="194"/>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02">B479</f>
        <v>#VALUE!</v>
      </c>
      <c r="C480" s="128" t="e">
        <f t="shared" ca="1" si="1402"/>
        <v>#NAME?</v>
      </c>
      <c r="D480" s="127">
        <f t="shared" ca="1" si="1219"/>
        <v>1</v>
      </c>
      <c r="E480" s="38" t="s">
        <v>313</v>
      </c>
      <c r="F480" s="93"/>
      <c r="G480" s="190"/>
      <c r="H480" s="195"/>
      <c r="I480" s="195"/>
      <c r="J480" s="196"/>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03">B479</f>
        <v>#VALUE!</v>
      </c>
      <c r="C481" s="128" t="e">
        <f t="shared" ca="1" si="1403"/>
        <v>#NAME?</v>
      </c>
      <c r="D481" s="127">
        <f t="shared" ca="1" si="1219"/>
        <v>1</v>
      </c>
      <c r="E481" s="197" t="e">
        <f t="shared" ref="E481" ca="1" si="1404">C477</f>
        <v>#NAME?</v>
      </c>
      <c r="F481" s="93"/>
      <c r="G481" s="199" t="s">
        <v>304</v>
      </c>
      <c r="H481" s="201"/>
      <c r="I481" s="202"/>
      <c r="J481" s="202"/>
      <c r="K481" s="67"/>
      <c r="L481" s="28" t="s">
        <v>303</v>
      </c>
      <c r="M481" s="133" t="str">
        <f t="shared" ref="M481" si="1405">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06">B481</f>
        <v>#VALUE!</v>
      </c>
      <c r="C482" s="128" t="e">
        <f t="shared" ref="C482" ca="1" si="1407">C481</f>
        <v>#NAME?</v>
      </c>
      <c r="D482" s="127">
        <f t="shared" ca="1" si="1219"/>
        <v>1</v>
      </c>
      <c r="E482" s="198"/>
      <c r="F482" s="93"/>
      <c r="G482" s="200"/>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08">B482</f>
        <v>#VALUE!</v>
      </c>
      <c r="C483" s="128" t="e">
        <f t="shared" ca="1" si="1408"/>
        <v>#NAME?</v>
      </c>
      <c r="D483" s="127">
        <f t="shared" ca="1" si="1219"/>
        <v>1</v>
      </c>
      <c r="E483" s="198"/>
      <c r="F483" s="93"/>
      <c r="G483" s="200"/>
      <c r="H483" s="134">
        <f t="shared" ref="H483" si="1409">COUNT($P483:$XX483)</f>
        <v>0</v>
      </c>
      <c r="I483" s="132" t="e">
        <f t="shared" ref="I483" si="1410">_xlfn.STDEV.P($P482:$XX483)/AVERAGE($P482:$XX483)</f>
        <v>#DIV/0!</v>
      </c>
      <c r="J483" s="7">
        <f>ROW()</f>
        <v>483</v>
      </c>
      <c r="K483" s="67"/>
      <c r="L483" s="29" t="s">
        <v>10</v>
      </c>
      <c r="M483" s="30" t="str">
        <f t="shared" ref="M483" si="1411">IFERROR(
IF(COUNTA(P477:AI477)=COUNTIF(P479:XX479,"Orçamento"),MIN(M488,M485),
IF(M486&lt;&gt;"",M486,
IF(M487&lt;&gt;"",M487,
M485
))),"")</f>
        <v/>
      </c>
      <c r="N483" s="71"/>
      <c r="O483" s="27" t="s">
        <v>376</v>
      </c>
      <c r="P483" s="106" t="str">
        <f t="shared" ref="P483:AI483" si="1412">IFERROR(IF(P481="",
            "",
            IF(COUNT($P481:$XX481)&lt;=4,
               P481,
               IF(OR(P481&gt;(QUARTILE($P481:$XX481,3)+(QUARTILE($P481:$XX481,3)-QUARTILE($P481:$XX481,1))),
                     P481&lt;(QUARTILE($P481:$XX481,1)-(QUARTILE($P481:$XX481,3)-QUARTILE($P481:$XX481,1)))
                  ),
               "DESCARTADO",P481)
             )
  ),P481)</f>
        <v/>
      </c>
      <c r="Q483" s="106" t="str">
        <f t="shared" si="1412"/>
        <v/>
      </c>
      <c r="R483" s="106" t="str">
        <f t="shared" si="1412"/>
        <v/>
      </c>
      <c r="S483" s="106" t="str">
        <f t="shared" si="1412"/>
        <v/>
      </c>
      <c r="T483" s="106" t="str">
        <f t="shared" si="1412"/>
        <v/>
      </c>
      <c r="U483" s="106" t="str">
        <f t="shared" si="1412"/>
        <v/>
      </c>
      <c r="V483" s="106" t="str">
        <f t="shared" si="1412"/>
        <v/>
      </c>
      <c r="W483" s="106" t="str">
        <f t="shared" si="1412"/>
        <v/>
      </c>
      <c r="X483" s="106" t="str">
        <f t="shared" si="1412"/>
        <v/>
      </c>
      <c r="Y483" s="106" t="str">
        <f t="shared" si="1412"/>
        <v/>
      </c>
      <c r="Z483" s="106" t="str">
        <f t="shared" si="1412"/>
        <v/>
      </c>
      <c r="AA483" s="106" t="str">
        <f t="shared" si="1412"/>
        <v/>
      </c>
      <c r="AB483" s="106" t="str">
        <f t="shared" si="1412"/>
        <v/>
      </c>
      <c r="AC483" s="106" t="str">
        <f t="shared" si="1412"/>
        <v/>
      </c>
      <c r="AD483" s="106" t="str">
        <f t="shared" si="1412"/>
        <v/>
      </c>
      <c r="AE483" s="106" t="str">
        <f t="shared" si="1412"/>
        <v/>
      </c>
      <c r="AF483" s="106" t="str">
        <f t="shared" si="1412"/>
        <v/>
      </c>
      <c r="AG483" s="106" t="str">
        <f t="shared" si="1412"/>
        <v/>
      </c>
      <c r="AH483" s="106" t="str">
        <f t="shared" si="1412"/>
        <v/>
      </c>
      <c r="AI483" s="106" t="str">
        <f t="shared" si="1412"/>
        <v/>
      </c>
    </row>
    <row r="484" spans="2:35" hidden="1" x14ac:dyDescent="0.25">
      <c r="B484" s="128" t="e">
        <f t="shared" ref="B484:B538" si="1413">B483</f>
        <v>#VALUE!</v>
      </c>
      <c r="C484" s="128" t="e">
        <f t="shared" ref="C484:D547" ca="1" si="1414">C483</f>
        <v>#NAME?</v>
      </c>
      <c r="D484" s="127">
        <f t="shared" ca="1" si="1219"/>
        <v>1</v>
      </c>
      <c r="E484" s="198"/>
      <c r="F484" s="93"/>
      <c r="G484" s="200"/>
      <c r="H484"/>
      <c r="I484"/>
      <c r="J484"/>
      <c r="K484" s="66"/>
      <c r="L484" s="29" t="s">
        <v>360</v>
      </c>
      <c r="M484" s="30" t="e">
        <f t="shared" ref="M484" si="1415">AVERAGE($P483:$XX483)</f>
        <v>#DIV/0!</v>
      </c>
      <c r="N484" s="71"/>
      <c r="O484" s="27" t="str">
        <f t="shared" ref="O484" si="1416">"1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13"/>
        <v>#VALUE!</v>
      </c>
      <c r="C485" s="128" t="e">
        <f t="shared" ca="1" si="1414"/>
        <v>#NAME?</v>
      </c>
      <c r="D485" s="127">
        <f t="shared" ca="1" si="1414"/>
        <v>1</v>
      </c>
      <c r="E485" s="198"/>
      <c r="F485" s="93"/>
      <c r="G485" s="200"/>
      <c r="H485" s="134">
        <f t="shared" ref="H485" si="1417">COUNT($P485:$XX485)</f>
        <v>0</v>
      </c>
      <c r="I485" s="132" t="e">
        <f t="shared" ref="I485" si="1418">_xlfn.STDEV.P($P484:$XX485)/AVERAGE($P484:$XX485)</f>
        <v>#DIV/0!</v>
      </c>
      <c r="J485" s="7">
        <f t="shared" ref="J485" si="1419">IF(AND(H485&gt;2,
OR(L477="MÉDIA SANEADA",L477="MEDIANA SANEADA",
AND(L477="PREÇO ESTIMADO",NOT(AND(P479="Orçamento",COUNTA(P477:XX477)=COUNTIF(P479:XX479,"Orçamento")))))),
ROW(),0)</f>
        <v>0</v>
      </c>
      <c r="K485" s="66"/>
      <c r="L485" s="29" t="s">
        <v>361</v>
      </c>
      <c r="M485" s="30" t="e">
        <f t="shared" ref="M485" si="1420">MEDIAN($P483:$XX483)</f>
        <v>#NUM!</v>
      </c>
      <c r="N485" s="71"/>
      <c r="O485" s="27" t="str">
        <f t="shared" ref="O485" si="1421">"1 RODADA"</f>
        <v>1 RODADA</v>
      </c>
      <c r="P485" s="107" t="str">
        <f t="shared" ref="P485:AI485" si="1422">IF(P483="","",IF((_xlfn.STDEV.P($P482:$XX483)/AVERAGE($P482:$XX483))&lt;=25%,P483,IF(OR(P483&gt;(AVERAGE($P482:$XX483)+_xlfn.STDEV.P($P482:$XX483)),P483&lt;(AVERAGE($P482:$XX483)-_xlfn.STDEV.P($P482:$XX483))),"DESCARTADO",P483)))</f>
        <v/>
      </c>
      <c r="Q485" s="107" t="str">
        <f t="shared" si="1422"/>
        <v/>
      </c>
      <c r="R485" s="107" t="str">
        <f t="shared" si="1422"/>
        <v/>
      </c>
      <c r="S485" s="107" t="str">
        <f t="shared" si="1422"/>
        <v/>
      </c>
      <c r="T485" s="107" t="str">
        <f t="shared" si="1422"/>
        <v/>
      </c>
      <c r="U485" s="107" t="str">
        <f t="shared" si="1422"/>
        <v/>
      </c>
      <c r="V485" s="107" t="str">
        <f t="shared" si="1422"/>
        <v/>
      </c>
      <c r="W485" s="107" t="str">
        <f t="shared" si="1422"/>
        <v/>
      </c>
      <c r="X485" s="107" t="str">
        <f t="shared" si="1422"/>
        <v/>
      </c>
      <c r="Y485" s="107" t="str">
        <f t="shared" si="1422"/>
        <v/>
      </c>
      <c r="Z485" s="107" t="str">
        <f t="shared" si="1422"/>
        <v/>
      </c>
      <c r="AA485" s="107" t="str">
        <f t="shared" si="1422"/>
        <v/>
      </c>
      <c r="AB485" s="107" t="str">
        <f t="shared" si="1422"/>
        <v/>
      </c>
      <c r="AC485" s="107" t="str">
        <f t="shared" si="1422"/>
        <v/>
      </c>
      <c r="AD485" s="107" t="str">
        <f t="shared" si="1422"/>
        <v/>
      </c>
      <c r="AE485" s="107" t="str">
        <f t="shared" si="1422"/>
        <v/>
      </c>
      <c r="AF485" s="107" t="str">
        <f t="shared" si="1422"/>
        <v/>
      </c>
      <c r="AG485" s="107" t="str">
        <f t="shared" si="1422"/>
        <v/>
      </c>
      <c r="AH485" s="107" t="str">
        <f t="shared" si="1422"/>
        <v/>
      </c>
      <c r="AI485" s="107" t="str">
        <f t="shared" si="1422"/>
        <v/>
      </c>
    </row>
    <row r="486" spans="2:35" hidden="1" x14ac:dyDescent="0.25">
      <c r="B486" s="128" t="e">
        <f t="shared" si="1413"/>
        <v>#VALUE!</v>
      </c>
      <c r="C486" s="128" t="e">
        <f t="shared" ca="1" si="1414"/>
        <v>#NAME?</v>
      </c>
      <c r="D486" s="127">
        <f t="shared" ca="1" si="1414"/>
        <v>1</v>
      </c>
      <c r="E486" s="198"/>
      <c r="F486" s="93"/>
      <c r="G486" s="200"/>
      <c r="H486"/>
      <c r="I486"/>
      <c r="J486"/>
      <c r="L486" s="29" t="s">
        <v>38</v>
      </c>
      <c r="M486" s="30" t="str">
        <f t="shared" ref="M486" si="1423">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24">"2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13"/>
        <v>#VALUE!</v>
      </c>
      <c r="C487" s="128" t="e">
        <f t="shared" ca="1" si="1414"/>
        <v>#NAME?</v>
      </c>
      <c r="D487" s="127">
        <f t="shared" ca="1" si="1414"/>
        <v>1</v>
      </c>
      <c r="E487" s="198"/>
      <c r="F487" s="93"/>
      <c r="G487" s="200"/>
      <c r="H487" s="134">
        <f t="shared" ref="H487" si="1425">COUNT($P487:$XX487)</f>
        <v>0</v>
      </c>
      <c r="I487" s="132" t="e">
        <f t="shared" ref="I487" si="1426">_xlfn.STDEV.P($P486:$XX487)/AVERAGE($P486:$XX487)</f>
        <v>#DIV/0!</v>
      </c>
      <c r="J487" s="7">
        <f t="shared" ref="J487" si="1427">IF(AND(H487&gt;2,
OR(L477="MÉDIA SANEADA",L477="MEDIANA SANEADA",
AND(L477="PREÇO ESTIMADO",NOT(AND(P479="Orçamento",COUNTA(P477:XX477)=COUNTIF(P479:XX479,"Orçamento")))))),
ROW(),0)</f>
        <v>0</v>
      </c>
      <c r="K487" s="66"/>
      <c r="L487" s="29" t="s">
        <v>362</v>
      </c>
      <c r="M487" s="30" t="e">
        <f t="shared" ref="M487" si="1428" xml:space="preserve">
IF(H485&gt;2,MEDIAN(P484:XX485),
IF(H487&gt;2,MEDIAN(P486:XX487),
IF(H489&gt;2,MEDIAN(P488:XX489),
IF(H491&gt;2,MEDIAN(P490:XX491),
IF(H493&gt;2,MEDIAN(P492:XX493),
IF(H495&gt;2,MEDIAN(P494:XX495),
MEDIAN(P482:XX483)))))))</f>
        <v>#NUM!</v>
      </c>
      <c r="N487" s="71"/>
      <c r="O487" s="27" t="str">
        <f t="shared" ref="O487" si="1429">"2 RODADA"</f>
        <v>2 RODADA</v>
      </c>
      <c r="P487" s="107" t="str">
        <f t="shared" ref="P487:AI487" si="1430">IF(P485="","",IF((_xlfn.STDEV.P($P484:$XX485)/AVERAGE($P484:$XX485))&lt;=25%,P485,IF(OR(P485&gt;(AVERAGE($P484:$XX485)+_xlfn.STDEV.P($P484:$XX485)),P485&lt;(AVERAGE($P484:$XX485)-_xlfn.STDEV.P($P484:$XX485))),"DESCARTADO",P485)))</f>
        <v/>
      </c>
      <c r="Q487" s="107" t="str">
        <f t="shared" si="1430"/>
        <v/>
      </c>
      <c r="R487" s="107" t="str">
        <f t="shared" si="1430"/>
        <v/>
      </c>
      <c r="S487" s="107" t="str">
        <f t="shared" si="1430"/>
        <v/>
      </c>
      <c r="T487" s="107" t="str">
        <f t="shared" si="1430"/>
        <v/>
      </c>
      <c r="U487" s="107" t="str">
        <f t="shared" si="1430"/>
        <v/>
      </c>
      <c r="V487" s="107" t="str">
        <f t="shared" si="1430"/>
        <v/>
      </c>
      <c r="W487" s="107" t="str">
        <f t="shared" si="1430"/>
        <v/>
      </c>
      <c r="X487" s="107" t="str">
        <f t="shared" si="1430"/>
        <v/>
      </c>
      <c r="Y487" s="107" t="str">
        <f t="shared" si="1430"/>
        <v/>
      </c>
      <c r="Z487" s="107" t="str">
        <f t="shared" si="1430"/>
        <v/>
      </c>
      <c r="AA487" s="107" t="str">
        <f t="shared" si="1430"/>
        <v/>
      </c>
      <c r="AB487" s="107" t="str">
        <f t="shared" si="1430"/>
        <v/>
      </c>
      <c r="AC487" s="107" t="str">
        <f t="shared" si="1430"/>
        <v/>
      </c>
      <c r="AD487" s="107" t="str">
        <f t="shared" si="1430"/>
        <v/>
      </c>
      <c r="AE487" s="107" t="str">
        <f t="shared" si="1430"/>
        <v/>
      </c>
      <c r="AF487" s="107" t="str">
        <f t="shared" si="1430"/>
        <v/>
      </c>
      <c r="AG487" s="107" t="str">
        <f t="shared" si="1430"/>
        <v/>
      </c>
      <c r="AH487" s="107" t="str">
        <f t="shared" si="1430"/>
        <v/>
      </c>
      <c r="AI487" s="107" t="str">
        <f t="shared" si="1430"/>
        <v/>
      </c>
    </row>
    <row r="488" spans="2:35" hidden="1" x14ac:dyDescent="0.25">
      <c r="B488" s="128" t="e">
        <f t="shared" si="1413"/>
        <v>#VALUE!</v>
      </c>
      <c r="C488" s="128" t="e">
        <f t="shared" ca="1" si="1414"/>
        <v>#NAME?</v>
      </c>
      <c r="D488" s="127">
        <f t="shared" ca="1" si="1414"/>
        <v>1</v>
      </c>
      <c r="E488" s="198"/>
      <c r="F488" s="93"/>
      <c r="G488" s="200"/>
      <c r="H488"/>
      <c r="I488"/>
      <c r="J488"/>
      <c r="K488" s="66"/>
      <c r="L488" s="29" t="s">
        <v>359</v>
      </c>
      <c r="M488" s="30" t="e">
        <f t="shared" ref="M488" si="1431">HARMEAN($P482:$XX483)</f>
        <v>#N/A</v>
      </c>
      <c r="N488" s="71"/>
      <c r="O488" s="27" t="str">
        <f t="shared" ref="O488" si="1432">"3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13"/>
        <v>#VALUE!</v>
      </c>
      <c r="C489" s="128" t="e">
        <f t="shared" ca="1" si="1414"/>
        <v>#NAME?</v>
      </c>
      <c r="D489" s="127">
        <f t="shared" ca="1" si="1414"/>
        <v>1</v>
      </c>
      <c r="E489" s="198"/>
      <c r="F489" s="93"/>
      <c r="G489" s="200"/>
      <c r="H489" s="134">
        <f t="shared" ref="H489" si="1433">COUNT($P489:$XX489)</f>
        <v>0</v>
      </c>
      <c r="I489" s="132" t="e">
        <f t="shared" ref="I489" si="1434">_xlfn.STDEV.P($P488:$XX489)/AVERAGE($P488:$XX489)</f>
        <v>#DIV/0!</v>
      </c>
      <c r="J489" s="7">
        <f t="shared" ref="J489" si="1435">IF(AND(H489&gt;2,
OR(L477="MÉDIA SANEADA",L477="MEDIANA SANEADA",
AND(L477="PREÇO ESTIMADO",NOT(AND(P479="Orçamento",COUNTA(P477:XX477)=COUNTIF(P479:XX479,"Orçamento")))))),
ROW(),0)</f>
        <v>0</v>
      </c>
      <c r="K489" s="66"/>
      <c r="L489" s="29" t="s">
        <v>41</v>
      </c>
      <c r="M489" s="30" t="str">
        <f t="shared" ref="M489" si="1436">IFERROR(_xlfn.QUARTILE.EXC($P483:$XX483,1),"")</f>
        <v/>
      </c>
      <c r="N489" s="71"/>
      <c r="O489" s="27" t="str">
        <f t="shared" ref="O489" si="1437">"3 RODADA"</f>
        <v>3 RODADA</v>
      </c>
      <c r="P489" s="107" t="str">
        <f t="shared" ref="P489:AI489" si="1438">IF(P487="","",IF((_xlfn.STDEV.P($P486:$XX487)/AVERAGE($P486:$XX487))&lt;=25%,P487,IF(OR(P487&gt;(AVERAGE($P486:$XX487)+_xlfn.STDEV.P($P486:$XX487)),P487&lt;(AVERAGE($P486:$XX487)-_xlfn.STDEV.P($P486:$XX487))),"DESCARTADO",P487)))</f>
        <v/>
      </c>
      <c r="Q489" s="107" t="str">
        <f t="shared" si="1438"/>
        <v/>
      </c>
      <c r="R489" s="107" t="str">
        <f t="shared" si="1438"/>
        <v/>
      </c>
      <c r="S489" s="107" t="str">
        <f t="shared" si="1438"/>
        <v/>
      </c>
      <c r="T489" s="107" t="str">
        <f t="shared" si="1438"/>
        <v/>
      </c>
      <c r="U489" s="107" t="str">
        <f t="shared" si="1438"/>
        <v/>
      </c>
      <c r="V489" s="107" t="str">
        <f t="shared" si="1438"/>
        <v/>
      </c>
      <c r="W489" s="107" t="str">
        <f t="shared" si="1438"/>
        <v/>
      </c>
      <c r="X489" s="107" t="str">
        <f t="shared" si="1438"/>
        <v/>
      </c>
      <c r="Y489" s="107" t="str">
        <f t="shared" si="1438"/>
        <v/>
      </c>
      <c r="Z489" s="107" t="str">
        <f t="shared" si="1438"/>
        <v/>
      </c>
      <c r="AA489" s="107" t="str">
        <f t="shared" si="1438"/>
        <v/>
      </c>
      <c r="AB489" s="107" t="str">
        <f t="shared" si="1438"/>
        <v/>
      </c>
      <c r="AC489" s="107" t="str">
        <f t="shared" si="1438"/>
        <v/>
      </c>
      <c r="AD489" s="107" t="str">
        <f t="shared" si="1438"/>
        <v/>
      </c>
      <c r="AE489" s="107" t="str">
        <f t="shared" si="1438"/>
        <v/>
      </c>
      <c r="AF489" s="107" t="str">
        <f t="shared" si="1438"/>
        <v/>
      </c>
      <c r="AG489" s="107" t="str">
        <f t="shared" si="1438"/>
        <v/>
      </c>
      <c r="AH489" s="107" t="str">
        <f t="shared" si="1438"/>
        <v/>
      </c>
      <c r="AI489" s="107" t="str">
        <f t="shared" si="1438"/>
        <v/>
      </c>
    </row>
    <row r="490" spans="2:35" hidden="1" x14ac:dyDescent="0.25">
      <c r="B490" s="128" t="e">
        <f t="shared" si="1413"/>
        <v>#VALUE!</v>
      </c>
      <c r="C490" s="128" t="e">
        <f t="shared" ca="1" si="1414"/>
        <v>#NAME?</v>
      </c>
      <c r="D490" s="127">
        <f t="shared" ca="1" si="1414"/>
        <v>1</v>
      </c>
      <c r="E490" s="198"/>
      <c r="F490" s="93"/>
      <c r="G490" s="200"/>
      <c r="H490"/>
      <c r="I490"/>
      <c r="J490"/>
      <c r="K490" s="66"/>
      <c r="L490" s="29" t="s">
        <v>39</v>
      </c>
      <c r="M490" s="30" t="str">
        <f t="shared" ref="M490" si="1439">IFERROR(_xlfn.QUARTILE.EXC($P483:$XX483,3),"")</f>
        <v/>
      </c>
      <c r="N490" s="71"/>
      <c r="O490" s="27" t="str">
        <f t="shared" ref="O490" si="1440">"4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13"/>
        <v>#VALUE!</v>
      </c>
      <c r="C491" s="128" t="e">
        <f t="shared" ca="1" si="1414"/>
        <v>#NAME?</v>
      </c>
      <c r="D491" s="127">
        <f t="shared" ca="1" si="1414"/>
        <v>1</v>
      </c>
      <c r="E491" s="198"/>
      <c r="F491" s="93"/>
      <c r="G491" s="200"/>
      <c r="H491" s="134">
        <f t="shared" ref="H491" si="1441">COUNT($P491:$XX491)</f>
        <v>0</v>
      </c>
      <c r="I491" s="132" t="e">
        <f t="shared" ref="I491" si="1442">_xlfn.STDEV.P($P490:$XX491)/AVERAGE($P490:$XX491)</f>
        <v>#DIV/0!</v>
      </c>
      <c r="J491" s="7">
        <f t="shared" ref="J491" si="1443">IF(AND(H491&gt;2,
OR(L477="MÉDIA SANEADA",L477="MEDIANA SANEADA",
AND(L477="PREÇO ESTIMADO",NOT(AND(P479="Orçamento",COUNTA(P477:XX477)=COUNTIF(P479:XX479,"Orçamento")))))),
ROW(),0)</f>
        <v>0</v>
      </c>
      <c r="K491" s="66"/>
      <c r="L491" s="29" t="s">
        <v>42</v>
      </c>
      <c r="M491" s="30">
        <f t="shared" ref="M491" si="1444">MIN($P483:$XX483)</f>
        <v>0</v>
      </c>
      <c r="N491" s="71"/>
      <c r="O491" s="27" t="str">
        <f t="shared" ref="O491" si="1445">"4 RODADA"</f>
        <v>4 RODADA</v>
      </c>
      <c r="P491" s="107" t="str">
        <f t="shared" ref="P491:AI491" si="1446">IF(P489="","",IF((_xlfn.STDEV.P($P488:$XX489)/AVERAGE($P488:$XX489))&lt;=25%,P489,IF(OR(P489&gt;(AVERAGE($P488:$XX489)+_xlfn.STDEV.P($P488:$XX489)),P489&lt;(AVERAGE($P488:$XX489)-_xlfn.STDEV.P($P488:$XX489))),"DESCARTADO",P489)))</f>
        <v/>
      </c>
      <c r="Q491" s="107" t="str">
        <f t="shared" si="1446"/>
        <v/>
      </c>
      <c r="R491" s="107" t="str">
        <f t="shared" si="1446"/>
        <v/>
      </c>
      <c r="S491" s="107" t="str">
        <f t="shared" si="1446"/>
        <v/>
      </c>
      <c r="T491" s="107" t="str">
        <f t="shared" si="1446"/>
        <v/>
      </c>
      <c r="U491" s="107" t="str">
        <f t="shared" si="1446"/>
        <v/>
      </c>
      <c r="V491" s="107" t="str">
        <f t="shared" si="1446"/>
        <v/>
      </c>
      <c r="W491" s="107" t="str">
        <f t="shared" si="1446"/>
        <v/>
      </c>
      <c r="X491" s="107" t="str">
        <f t="shared" si="1446"/>
        <v/>
      </c>
      <c r="Y491" s="107" t="str">
        <f t="shared" si="1446"/>
        <v/>
      </c>
      <c r="Z491" s="107" t="str">
        <f t="shared" si="1446"/>
        <v/>
      </c>
      <c r="AA491" s="107" t="str">
        <f t="shared" si="1446"/>
        <v/>
      </c>
      <c r="AB491" s="107" t="str">
        <f t="shared" si="1446"/>
        <v/>
      </c>
      <c r="AC491" s="107" t="str">
        <f t="shared" si="1446"/>
        <v/>
      </c>
      <c r="AD491" s="107" t="str">
        <f t="shared" si="1446"/>
        <v/>
      </c>
      <c r="AE491" s="107" t="str">
        <f t="shared" si="1446"/>
        <v/>
      </c>
      <c r="AF491" s="107" t="str">
        <f t="shared" si="1446"/>
        <v/>
      </c>
      <c r="AG491" s="107" t="str">
        <f t="shared" si="1446"/>
        <v/>
      </c>
      <c r="AH491" s="107" t="str">
        <f t="shared" si="1446"/>
        <v/>
      </c>
      <c r="AI491" s="107" t="str">
        <f t="shared" si="1446"/>
        <v/>
      </c>
    </row>
    <row r="492" spans="2:35" hidden="1" x14ac:dyDescent="0.25">
      <c r="B492" s="128" t="e">
        <f t="shared" si="1413"/>
        <v>#VALUE!</v>
      </c>
      <c r="C492" s="128" t="e">
        <f t="shared" ca="1" si="1414"/>
        <v>#NAME?</v>
      </c>
      <c r="D492" s="127">
        <f t="shared" ca="1" si="1414"/>
        <v>1</v>
      </c>
      <c r="E492" s="198"/>
      <c r="F492" s="93"/>
      <c r="G492" s="200"/>
      <c r="H492"/>
      <c r="I492"/>
      <c r="J492"/>
      <c r="K492" s="66"/>
      <c r="L492" s="29" t="s">
        <v>40</v>
      </c>
      <c r="M492" s="30">
        <f t="shared" ref="M492" si="1447">MAX($P483:$XX483)</f>
        <v>0</v>
      </c>
      <c r="N492" s="71"/>
      <c r="O492" s="27" t="str">
        <f t="shared" ref="O492" si="1448">"5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13"/>
        <v>#VALUE!</v>
      </c>
      <c r="C493" s="128" t="e">
        <f t="shared" ca="1" si="1414"/>
        <v>#NAME?</v>
      </c>
      <c r="D493" s="127">
        <f t="shared" ca="1" si="1414"/>
        <v>1</v>
      </c>
      <c r="E493" s="198"/>
      <c r="F493" s="93"/>
      <c r="G493" s="200"/>
      <c r="H493" s="134">
        <f t="shared" ref="H493" si="1449">COUNT($P493:$XX493)</f>
        <v>0</v>
      </c>
      <c r="I493" s="132" t="e">
        <f t="shared" ref="I493" si="1450">_xlfn.STDEV.P($P492:$XX493)/AVERAGE($P492:$XX493)</f>
        <v>#DIV/0!</v>
      </c>
      <c r="J493" s="7">
        <f t="shared" ref="J493" si="1451">IF(AND(H493&gt;2,
OR(L477="MÉDIA SANEADA",L477="MEDIANA SANEADA",
AND(L477="PREÇO ESTIMADO",NOT(AND(P479="Orçamento",COUNTA(P477:XX477)=COUNTIF(P479:XX479,"Orçamento")))))),
ROW(),0)</f>
        <v>0</v>
      </c>
      <c r="K493" s="66"/>
      <c r="N493" s="71"/>
      <c r="O493" s="27" t="str">
        <f t="shared" ref="O493" si="1452">"5 RODADA"</f>
        <v>5 RODADA</v>
      </c>
      <c r="P493" s="107" t="str">
        <f t="shared" ref="P493:AI493" si="1453">IF(P491="","",IF((_xlfn.STDEV.P($P490:$XX491)/AVERAGE($P490:$XX491))&lt;=25%,P491,IF(OR(P491&gt;(AVERAGE($P490:$XX491)+_xlfn.STDEV.P($P490:$XX491)),P491&lt;(AVERAGE($P490:$XX491)-_xlfn.STDEV.P($P490:$XX491))),"DESCARTADO",P491)))</f>
        <v/>
      </c>
      <c r="Q493" s="107" t="str">
        <f t="shared" si="1453"/>
        <v/>
      </c>
      <c r="R493" s="107" t="str">
        <f t="shared" si="1453"/>
        <v/>
      </c>
      <c r="S493" s="107" t="str">
        <f t="shared" si="1453"/>
        <v/>
      </c>
      <c r="T493" s="107" t="str">
        <f t="shared" si="1453"/>
        <v/>
      </c>
      <c r="U493" s="107" t="str">
        <f t="shared" si="1453"/>
        <v/>
      </c>
      <c r="V493" s="107" t="str">
        <f t="shared" si="1453"/>
        <v/>
      </c>
      <c r="W493" s="107" t="str">
        <f t="shared" si="1453"/>
        <v/>
      </c>
      <c r="X493" s="107" t="str">
        <f t="shared" si="1453"/>
        <v/>
      </c>
      <c r="Y493" s="107" t="str">
        <f t="shared" si="1453"/>
        <v/>
      </c>
      <c r="Z493" s="107" t="str">
        <f t="shared" si="1453"/>
        <v/>
      </c>
      <c r="AA493" s="107" t="str">
        <f t="shared" si="1453"/>
        <v/>
      </c>
      <c r="AB493" s="107" t="str">
        <f t="shared" si="1453"/>
        <v/>
      </c>
      <c r="AC493" s="107" t="str">
        <f t="shared" si="1453"/>
        <v/>
      </c>
      <c r="AD493" s="107" t="str">
        <f t="shared" si="1453"/>
        <v/>
      </c>
      <c r="AE493" s="107" t="str">
        <f t="shared" si="1453"/>
        <v/>
      </c>
      <c r="AF493" s="107" t="str">
        <f t="shared" si="1453"/>
        <v/>
      </c>
      <c r="AG493" s="107" t="str">
        <f t="shared" si="1453"/>
        <v/>
      </c>
      <c r="AH493" s="107" t="str">
        <f t="shared" si="1453"/>
        <v/>
      </c>
      <c r="AI493" s="107" t="str">
        <f t="shared" si="1453"/>
        <v/>
      </c>
    </row>
    <row r="494" spans="2:35" hidden="1" x14ac:dyDescent="0.25">
      <c r="B494" s="128" t="e">
        <f t="shared" si="1413"/>
        <v>#VALUE!</v>
      </c>
      <c r="C494" s="128" t="e">
        <f t="shared" ca="1" si="1414"/>
        <v>#NAME?</v>
      </c>
      <c r="D494" s="127">
        <f t="shared" ca="1" si="1414"/>
        <v>1</v>
      </c>
      <c r="E494" s="198"/>
      <c r="F494" s="93"/>
      <c r="G494" s="200"/>
      <c r="H494"/>
      <c r="I494"/>
      <c r="J494"/>
      <c r="K494" s="66"/>
      <c r="L494" s="22"/>
      <c r="M494" s="22"/>
      <c r="N494" s="71"/>
      <c r="O494" s="27" t="str">
        <f t="shared" ref="O494" si="1454">"6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13"/>
        <v>#VALUE!</v>
      </c>
      <c r="C495" s="128" t="e">
        <f t="shared" ca="1" si="1414"/>
        <v>#NAME?</v>
      </c>
      <c r="D495" s="127">
        <f t="shared" ca="1" si="1414"/>
        <v>1</v>
      </c>
      <c r="E495" s="198"/>
      <c r="F495" s="93"/>
      <c r="G495" s="200"/>
      <c r="H495" s="134">
        <f t="shared" ref="H495" si="1455">COUNT($P495:$XX495)</f>
        <v>0</v>
      </c>
      <c r="I495" s="132" t="e">
        <f t="shared" ref="I495" si="1456">_xlfn.STDEV.P($P494:$XX495)/AVERAGE($P494:$XX495)</f>
        <v>#DIV/0!</v>
      </c>
      <c r="J495" s="7">
        <f t="shared" ref="J495" si="1457">IF(AND(H495&gt;2,
OR(L477="MÉDIA SANEADA",L477="MEDIANA SANEADA",
AND(L477="PREÇO ESTIMADO",NOT(AND(P479="Orçamento",COUNTA(P477:XX477)=COUNTIF(P479:XX479,"Orçamento")))))),
ROW(),0)</f>
        <v>0</v>
      </c>
      <c r="N495" s="71"/>
      <c r="O495" s="27" t="str">
        <f t="shared" ref="O495" si="1458">"6 RODADA"</f>
        <v>6 RODADA</v>
      </c>
      <c r="P495" s="107" t="str">
        <f t="shared" ref="P495:AI495" si="1459">IFERROR(IF(P493="","",IF((_xlfn.STDEV.P($P492:$XX493)/AVERAGE($P492:$XX493))&lt;=25%,P493,IF(OR(P493&gt;(AVERAGE($P492:$XX493)+_xlfn.STDEV.P($P492:$XX493)),P493&lt;(AVERAGE($P492:$XX493)-_xlfn.STDEV.P($P492:$XX493))),"DESCARTADO",P493))),)</f>
        <v/>
      </c>
      <c r="Q495" s="107" t="str">
        <f t="shared" si="1459"/>
        <v/>
      </c>
      <c r="R495" s="107" t="str">
        <f t="shared" si="1459"/>
        <v/>
      </c>
      <c r="S495" s="107" t="str">
        <f t="shared" si="1459"/>
        <v/>
      </c>
      <c r="T495" s="107" t="str">
        <f t="shared" si="1459"/>
        <v/>
      </c>
      <c r="U495" s="107" t="str">
        <f t="shared" si="1459"/>
        <v/>
      </c>
      <c r="V495" s="107" t="str">
        <f t="shared" si="1459"/>
        <v/>
      </c>
      <c r="W495" s="107" t="str">
        <f t="shared" si="1459"/>
        <v/>
      </c>
      <c r="X495" s="107" t="str">
        <f t="shared" si="1459"/>
        <v/>
      </c>
      <c r="Y495" s="107" t="str">
        <f t="shared" si="1459"/>
        <v/>
      </c>
      <c r="Z495" s="107" t="str">
        <f t="shared" si="1459"/>
        <v/>
      </c>
      <c r="AA495" s="107" t="str">
        <f t="shared" si="1459"/>
        <v/>
      </c>
      <c r="AB495" s="107" t="str">
        <f t="shared" si="1459"/>
        <v/>
      </c>
      <c r="AC495" s="107" t="str">
        <f t="shared" si="1459"/>
        <v/>
      </c>
      <c r="AD495" s="107" t="str">
        <f t="shared" si="1459"/>
        <v/>
      </c>
      <c r="AE495" s="107" t="str">
        <f t="shared" si="1459"/>
        <v/>
      </c>
      <c r="AF495" s="107" t="str">
        <f t="shared" si="1459"/>
        <v/>
      </c>
      <c r="AG495" s="107" t="str">
        <f t="shared" si="1459"/>
        <v/>
      </c>
      <c r="AH495" s="107" t="str">
        <f t="shared" si="1459"/>
        <v/>
      </c>
      <c r="AI495" s="107" t="str">
        <f t="shared" si="1459"/>
        <v/>
      </c>
    </row>
    <row r="496" spans="2:35" x14ac:dyDescent="0.25">
      <c r="B496" s="128" t="e">
        <f t="shared" si="1413"/>
        <v>#VALUE!</v>
      </c>
      <c r="C496" s="128" t="e">
        <f t="shared" ca="1" si="1414"/>
        <v>#NAME?</v>
      </c>
      <c r="D496" s="127">
        <f t="shared" ca="1" si="1414"/>
        <v>1</v>
      </c>
      <c r="E496" s="198"/>
      <c r="F496" s="136"/>
      <c r="G496" s="200"/>
      <c r="H496" s="203"/>
      <c r="I496" s="203"/>
      <c r="J496" s="204"/>
      <c r="K496" s="67"/>
      <c r="L496" s="1" t="s">
        <v>43</v>
      </c>
      <c r="M496" s="143" t="str">
        <f t="shared" ref="M496" si="1460">IFERROR(ROUND(M477*M479,2),"")</f>
        <v/>
      </c>
      <c r="O496" s="27" t="s">
        <v>363</v>
      </c>
      <c r="P496" s="107" t="str">
        <f t="shared" ref="P496:R496" si="1461">INDEX(P483:P495,MATCH(MAX($J483:$J495),$J483:$J495,0))</f>
        <v/>
      </c>
      <c r="Q496" s="107" t="str">
        <f t="shared" si="1461"/>
        <v/>
      </c>
      <c r="R496" s="107" t="str">
        <f t="shared" si="1461"/>
        <v/>
      </c>
      <c r="S496" s="107" t="str">
        <f t="shared" si="1396"/>
        <v/>
      </c>
      <c r="T496" s="107" t="str">
        <f t="shared" si="1396"/>
        <v/>
      </c>
      <c r="U496" s="107" t="str">
        <f t="shared" si="1396"/>
        <v/>
      </c>
      <c r="V496" s="107" t="str">
        <f t="shared" si="1396"/>
        <v/>
      </c>
      <c r="W496" s="107" t="str">
        <f t="shared" si="1396"/>
        <v/>
      </c>
      <c r="X496" s="107" t="str">
        <f t="shared" si="1396"/>
        <v/>
      </c>
      <c r="Y496" s="107" t="str">
        <f t="shared" si="1396"/>
        <v/>
      </c>
      <c r="Z496" s="107" t="str">
        <f t="shared" si="1396"/>
        <v/>
      </c>
      <c r="AA496" s="107" t="str">
        <f t="shared" si="1396"/>
        <v/>
      </c>
      <c r="AB496" s="107" t="str">
        <f t="shared" si="1396"/>
        <v/>
      </c>
      <c r="AC496" s="107" t="str">
        <f t="shared" si="1396"/>
        <v/>
      </c>
      <c r="AD496" s="107" t="str">
        <f t="shared" si="1396"/>
        <v/>
      </c>
      <c r="AE496" s="107" t="str">
        <f t="shared" si="1396"/>
        <v/>
      </c>
      <c r="AF496" s="107" t="str">
        <f t="shared" si="1396"/>
        <v/>
      </c>
      <c r="AG496" s="107" t="str">
        <f t="shared" si="1396"/>
        <v/>
      </c>
      <c r="AH496" s="107" t="str">
        <f t="shared" si="1396"/>
        <v/>
      </c>
      <c r="AI496" s="107" t="str">
        <f t="shared" si="1396"/>
        <v/>
      </c>
    </row>
    <row r="498" spans="1:167" s="117" customFormat="1" ht="15" customHeight="1" x14ac:dyDescent="0.25">
      <c r="A498" s="120"/>
      <c r="B498" s="127" t="e">
        <f t="shared" ref="B498" si="1462">LARGE(IFERROR(IF(B496+1&gt;$H$8,"",B496+1),""),1)</f>
        <v>#VALUE!</v>
      </c>
      <c r="C498" s="127" t="e">
        <f ca="1">IF(_xlfn.ISFORMULA(E502),MAX(INDEX('BASE FORMAÇÃO'!A:A,B498+1),1),E502)</f>
        <v>#NAME?</v>
      </c>
      <c r="D498" s="127">
        <f t="shared" ref="D498" ca="1" si="1463">IFERROR(IF(C498=C488,D488+1,1),1)</f>
        <v>1</v>
      </c>
      <c r="E498" s="38" t="s">
        <v>9</v>
      </c>
      <c r="F498" s="73"/>
      <c r="G498" s="38" t="s">
        <v>15</v>
      </c>
      <c r="H498" s="135" t="e">
        <f>INDEX('BASE FORMAÇÃO'!B:B,B498+1)</f>
        <v>#VALUE!</v>
      </c>
      <c r="I498" s="181" t="s">
        <v>16</v>
      </c>
      <c r="J498" s="6" t="e">
        <f>INDEX('BASE FORMAÇÃO'!K:K,B498+1)</f>
        <v>#VALUE!</v>
      </c>
      <c r="K498" s="65"/>
      <c r="L498" s="182" t="s">
        <v>10</v>
      </c>
      <c r="M498" s="184" t="str">
        <f>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64">B498</f>
        <v>#VALUE!</v>
      </c>
      <c r="C499" s="128" t="e">
        <f t="shared" ca="1" si="1464"/>
        <v>#NAME?</v>
      </c>
      <c r="D499" s="127">
        <f t="shared" ca="1" si="1464"/>
        <v>1</v>
      </c>
      <c r="E499" s="186">
        <f t="shared" ref="E499" ca="1" si="1465">D498</f>
        <v>1</v>
      </c>
      <c r="F499" s="92"/>
      <c r="G499" s="188" t="s">
        <v>1</v>
      </c>
      <c r="H499" s="191" t="e">
        <f>INDEX('BASE FORMAÇÃO'!C:C,B498+1)</f>
        <v>#VALUE!</v>
      </c>
      <c r="I499" s="191"/>
      <c r="J499" s="192"/>
      <c r="K499" s="66"/>
      <c r="L499" s="183"/>
      <c r="M499" s="185"/>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66">B499</f>
        <v>#VALUE!</v>
      </c>
      <c r="C500" s="128" t="e">
        <f t="shared" ca="1" si="1466"/>
        <v>#NAME?</v>
      </c>
      <c r="D500" s="127">
        <f t="shared" ca="1" si="1466"/>
        <v>1</v>
      </c>
      <c r="E500" s="187"/>
      <c r="F500" s="93"/>
      <c r="G500" s="189"/>
      <c r="H500" s="193"/>
      <c r="I500" s="193"/>
      <c r="J500" s="194"/>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67">B500</f>
        <v>#VALUE!</v>
      </c>
      <c r="C501" s="128" t="e">
        <f t="shared" ca="1" si="1467"/>
        <v>#NAME?</v>
      </c>
      <c r="D501" s="127">
        <f t="shared" ca="1" si="1414"/>
        <v>1</v>
      </c>
      <c r="E501" s="38" t="s">
        <v>313</v>
      </c>
      <c r="F501" s="93"/>
      <c r="G501" s="190"/>
      <c r="H501" s="195"/>
      <c r="I501" s="195"/>
      <c r="J501" s="196"/>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68">B500</f>
        <v>#VALUE!</v>
      </c>
      <c r="C502" s="128" t="e">
        <f t="shared" ca="1" si="1468"/>
        <v>#NAME?</v>
      </c>
      <c r="D502" s="127">
        <f t="shared" ca="1" si="1414"/>
        <v>1</v>
      </c>
      <c r="E502" s="197" t="e">
        <f t="shared" ref="E502" ca="1" si="1469">C498</f>
        <v>#NAME?</v>
      </c>
      <c r="F502" s="93"/>
      <c r="G502" s="199" t="s">
        <v>304</v>
      </c>
      <c r="H502" s="201"/>
      <c r="I502" s="202"/>
      <c r="J502" s="202"/>
      <c r="K502" s="67"/>
      <c r="L502" s="28" t="s">
        <v>303</v>
      </c>
      <c r="M502" s="133" t="str">
        <f t="shared" ref="M502" si="1470">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71">B502</f>
        <v>#VALUE!</v>
      </c>
      <c r="C503" s="128" t="e">
        <f t="shared" ref="C503" ca="1" si="1472">C502</f>
        <v>#NAME?</v>
      </c>
      <c r="D503" s="127">
        <f t="shared" ca="1" si="1414"/>
        <v>1</v>
      </c>
      <c r="E503" s="198"/>
      <c r="F503" s="93"/>
      <c r="G503" s="200"/>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73">B503</f>
        <v>#VALUE!</v>
      </c>
      <c r="C504" s="128" t="e">
        <f t="shared" ca="1" si="1473"/>
        <v>#NAME?</v>
      </c>
      <c r="D504" s="127">
        <f t="shared" ca="1" si="1414"/>
        <v>1</v>
      </c>
      <c r="E504" s="198"/>
      <c r="F504" s="93"/>
      <c r="G504" s="200"/>
      <c r="H504" s="134">
        <f t="shared" ref="H504" si="1474">COUNT($P504:$XX504)</f>
        <v>0</v>
      </c>
      <c r="I504" s="132" t="e">
        <f t="shared" ref="I504" si="1475">_xlfn.STDEV.P($P503:$XX504)/AVERAGE($P503:$XX504)</f>
        <v>#DIV/0!</v>
      </c>
      <c r="J504" s="7">
        <f>ROW()</f>
        <v>504</v>
      </c>
      <c r="K504" s="67"/>
      <c r="L504" s="29" t="s">
        <v>10</v>
      </c>
      <c r="M504" s="30" t="str">
        <f t="shared" ref="M504" si="1476">IFERROR(
IF(COUNTA(P498:AI498)=COUNTIF(P500:XX500,"Orçamento"),MIN(M509,M506),
IF(M507&lt;&gt;"",M507,
IF(M508&lt;&gt;"",M508,
M506
))),"")</f>
        <v/>
      </c>
      <c r="N504" s="71"/>
      <c r="O504" s="27" t="s">
        <v>376</v>
      </c>
      <c r="P504" s="106" t="str">
        <f t="shared" ref="P504:AI504" si="1477">IFERROR(IF(P502="",
            "",
            IF(COUNT($P502:$XX502)&lt;=4,
               P502,
               IF(OR(P502&gt;(QUARTILE($P502:$XX502,3)+(QUARTILE($P502:$XX502,3)-QUARTILE($P502:$XX502,1))),
                     P502&lt;(QUARTILE($P502:$XX502,1)-(QUARTILE($P502:$XX502,3)-QUARTILE($P502:$XX502,1)))
                  ),
               "DESCARTADO",P502)
             )
  ),P502)</f>
        <v/>
      </c>
      <c r="Q504" s="106" t="str">
        <f t="shared" si="1477"/>
        <v/>
      </c>
      <c r="R504" s="106" t="str">
        <f t="shared" si="1477"/>
        <v/>
      </c>
      <c r="S504" s="106" t="str">
        <f t="shared" si="1477"/>
        <v/>
      </c>
      <c r="T504" s="106" t="str">
        <f t="shared" si="1477"/>
        <v/>
      </c>
      <c r="U504" s="106" t="str">
        <f t="shared" si="1477"/>
        <v/>
      </c>
      <c r="V504" s="106" t="str">
        <f t="shared" si="1477"/>
        <v/>
      </c>
      <c r="W504" s="106" t="str">
        <f t="shared" si="1477"/>
        <v/>
      </c>
      <c r="X504" s="106" t="str">
        <f t="shared" si="1477"/>
        <v/>
      </c>
      <c r="Y504" s="106" t="str">
        <f t="shared" si="1477"/>
        <v/>
      </c>
      <c r="Z504" s="106" t="str">
        <f t="shared" si="1477"/>
        <v/>
      </c>
      <c r="AA504" s="106" t="str">
        <f t="shared" si="1477"/>
        <v/>
      </c>
      <c r="AB504" s="106" t="str">
        <f t="shared" si="1477"/>
        <v/>
      </c>
      <c r="AC504" s="106" t="str">
        <f t="shared" si="1477"/>
        <v/>
      </c>
      <c r="AD504" s="106" t="str">
        <f t="shared" si="1477"/>
        <v/>
      </c>
      <c r="AE504" s="106" t="str">
        <f t="shared" si="1477"/>
        <v/>
      </c>
      <c r="AF504" s="106" t="str">
        <f t="shared" si="1477"/>
        <v/>
      </c>
      <c r="AG504" s="106" t="str">
        <f t="shared" si="1477"/>
        <v/>
      </c>
      <c r="AH504" s="106" t="str">
        <f t="shared" si="1477"/>
        <v/>
      </c>
      <c r="AI504" s="106" t="str">
        <f t="shared" si="1477"/>
        <v/>
      </c>
    </row>
    <row r="505" spans="1:167" hidden="1" x14ac:dyDescent="0.25">
      <c r="B505" s="128" t="e">
        <f t="shared" ref="B505" si="1478">B504</f>
        <v>#VALUE!</v>
      </c>
      <c r="C505" s="128" t="e">
        <f t="shared" ref="C505" ca="1" si="1479">C504</f>
        <v>#NAME?</v>
      </c>
      <c r="D505" s="127">
        <f t="shared" ca="1" si="1414"/>
        <v>1</v>
      </c>
      <c r="E505" s="198"/>
      <c r="F505" s="93"/>
      <c r="G505" s="200"/>
      <c r="H505"/>
      <c r="I505"/>
      <c r="J505"/>
      <c r="K505" s="66"/>
      <c r="L505" s="29" t="s">
        <v>360</v>
      </c>
      <c r="M505" s="30" t="e">
        <f t="shared" ref="M505" si="1480">AVERAGE($P504:$XX504)</f>
        <v>#DIV/0!</v>
      </c>
      <c r="N505" s="71"/>
      <c r="O505" s="27" t="str">
        <f t="shared" ref="O505" si="1481">"1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13"/>
        <v>#VALUE!</v>
      </c>
      <c r="C506" s="128" t="e">
        <f t="shared" ca="1" si="1414"/>
        <v>#NAME?</v>
      </c>
      <c r="D506" s="127">
        <f t="shared" ca="1" si="1414"/>
        <v>1</v>
      </c>
      <c r="E506" s="198"/>
      <c r="F506" s="93"/>
      <c r="G506" s="200"/>
      <c r="H506" s="134">
        <f t="shared" ref="H506" si="1482">COUNT($P506:$XX506)</f>
        <v>0</v>
      </c>
      <c r="I506" s="132" t="e">
        <f t="shared" ref="I506" si="1483">_xlfn.STDEV.P($P505:$XX506)/AVERAGE($P505:$XX506)</f>
        <v>#DIV/0!</v>
      </c>
      <c r="J506" s="7">
        <f t="shared" ref="J506" si="1484">IF(AND(H506&gt;2,
OR(L498="MÉDIA SANEADA",L498="MEDIANA SANEADA",
AND(L498="PREÇO ESTIMADO",NOT(AND(P500="Orçamento",COUNTA(P498:XX498)=COUNTIF(P500:XX500,"Orçamento")))))),
ROW(),0)</f>
        <v>0</v>
      </c>
      <c r="K506" s="66"/>
      <c r="L506" s="29" t="s">
        <v>361</v>
      </c>
      <c r="M506" s="30" t="e">
        <f t="shared" ref="M506" si="1485">MEDIAN($P504:$XX504)</f>
        <v>#NUM!</v>
      </c>
      <c r="N506" s="71"/>
      <c r="O506" s="27" t="str">
        <f t="shared" ref="O506" si="1486">"1 RODADA"</f>
        <v>1 RODADA</v>
      </c>
      <c r="P506" s="107" t="str">
        <f t="shared" ref="P506:AI506" si="1487">IF(P504="","",IF((_xlfn.STDEV.P($P503:$XX504)/AVERAGE($P503:$XX504))&lt;=25%,P504,IF(OR(P504&gt;(AVERAGE($P503:$XX504)+_xlfn.STDEV.P($P503:$XX504)),P504&lt;(AVERAGE($P503:$XX504)-_xlfn.STDEV.P($P503:$XX504))),"DESCARTADO",P504)))</f>
        <v/>
      </c>
      <c r="Q506" s="107" t="str">
        <f t="shared" si="1487"/>
        <v/>
      </c>
      <c r="R506" s="107" t="str">
        <f t="shared" si="1487"/>
        <v/>
      </c>
      <c r="S506" s="107" t="str">
        <f t="shared" si="1487"/>
        <v/>
      </c>
      <c r="T506" s="107" t="str">
        <f t="shared" si="1487"/>
        <v/>
      </c>
      <c r="U506" s="107" t="str">
        <f t="shared" si="1487"/>
        <v/>
      </c>
      <c r="V506" s="107" t="str">
        <f t="shared" si="1487"/>
        <v/>
      </c>
      <c r="W506" s="107" t="str">
        <f t="shared" si="1487"/>
        <v/>
      </c>
      <c r="X506" s="107" t="str">
        <f t="shared" si="1487"/>
        <v/>
      </c>
      <c r="Y506" s="107" t="str">
        <f t="shared" si="1487"/>
        <v/>
      </c>
      <c r="Z506" s="107" t="str">
        <f t="shared" si="1487"/>
        <v/>
      </c>
      <c r="AA506" s="107" t="str">
        <f t="shared" si="1487"/>
        <v/>
      </c>
      <c r="AB506" s="107" t="str">
        <f t="shared" si="1487"/>
        <v/>
      </c>
      <c r="AC506" s="107" t="str">
        <f t="shared" si="1487"/>
        <v/>
      </c>
      <c r="AD506" s="107" t="str">
        <f t="shared" si="1487"/>
        <v/>
      </c>
      <c r="AE506" s="107" t="str">
        <f t="shared" si="1487"/>
        <v/>
      </c>
      <c r="AF506" s="107" t="str">
        <f t="shared" si="1487"/>
        <v/>
      </c>
      <c r="AG506" s="107" t="str">
        <f t="shared" si="1487"/>
        <v/>
      </c>
      <c r="AH506" s="107" t="str">
        <f t="shared" si="1487"/>
        <v/>
      </c>
      <c r="AI506" s="107" t="str">
        <f t="shared" si="1487"/>
        <v/>
      </c>
    </row>
    <row r="507" spans="1:167" hidden="1" x14ac:dyDescent="0.25">
      <c r="B507" s="128" t="e">
        <f t="shared" si="1413"/>
        <v>#VALUE!</v>
      </c>
      <c r="C507" s="128" t="e">
        <f t="shared" ca="1" si="1414"/>
        <v>#NAME?</v>
      </c>
      <c r="D507" s="127">
        <f t="shared" ca="1" si="1414"/>
        <v>1</v>
      </c>
      <c r="E507" s="198"/>
      <c r="F507" s="93"/>
      <c r="G507" s="200"/>
      <c r="H507"/>
      <c r="I507"/>
      <c r="J507"/>
      <c r="L507" s="29" t="s">
        <v>38</v>
      </c>
      <c r="M507" s="30" t="str">
        <f t="shared" ref="M507" si="1488">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489">"2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13"/>
        <v>#VALUE!</v>
      </c>
      <c r="C508" s="128" t="e">
        <f t="shared" ca="1" si="1414"/>
        <v>#NAME?</v>
      </c>
      <c r="D508" s="127">
        <f t="shared" ca="1" si="1414"/>
        <v>1</v>
      </c>
      <c r="E508" s="198"/>
      <c r="F508" s="93"/>
      <c r="G508" s="200"/>
      <c r="H508" s="134">
        <f t="shared" ref="H508" si="1490">COUNT($P508:$XX508)</f>
        <v>0</v>
      </c>
      <c r="I508" s="132" t="e">
        <f t="shared" ref="I508" si="1491">_xlfn.STDEV.P($P507:$XX508)/AVERAGE($P507:$XX508)</f>
        <v>#DIV/0!</v>
      </c>
      <c r="J508" s="7">
        <f t="shared" ref="J508" si="1492">IF(AND(H508&gt;2,
OR(L498="MÉDIA SANEADA",L498="MEDIANA SANEADA",
AND(L498="PREÇO ESTIMADO",NOT(AND(P500="Orçamento",COUNTA(P498:XX498)=COUNTIF(P500:XX500,"Orçamento")))))),
ROW(),0)</f>
        <v>0</v>
      </c>
      <c r="K508" s="66"/>
      <c r="L508" s="29" t="s">
        <v>362</v>
      </c>
      <c r="M508" s="30" t="e">
        <f t="shared" ref="M508" si="1493" xml:space="preserve">
IF(H506&gt;2,MEDIAN(P505:XX506),
IF(H508&gt;2,MEDIAN(P507:XX508),
IF(H510&gt;2,MEDIAN(P509:XX510),
IF(H512&gt;2,MEDIAN(P511:XX512),
IF(H514&gt;2,MEDIAN(P513:XX514),
IF(H516&gt;2,MEDIAN(P515:XX516),
MEDIAN(P503:XX504)))))))</f>
        <v>#NUM!</v>
      </c>
      <c r="N508" s="71"/>
      <c r="O508" s="27" t="str">
        <f t="shared" ref="O508" si="1494">"2 RODADA"</f>
        <v>2 RODADA</v>
      </c>
      <c r="P508" s="107" t="str">
        <f t="shared" ref="P508:AI508" si="1495">IF(P506="","",IF((_xlfn.STDEV.P($P505:$XX506)/AVERAGE($P505:$XX506))&lt;=25%,P506,IF(OR(P506&gt;(AVERAGE($P505:$XX506)+_xlfn.STDEV.P($P505:$XX506)),P506&lt;(AVERAGE($P505:$XX506)-_xlfn.STDEV.P($P505:$XX506))),"DESCARTADO",P506)))</f>
        <v/>
      </c>
      <c r="Q508" s="107" t="str">
        <f t="shared" si="1495"/>
        <v/>
      </c>
      <c r="R508" s="107" t="str">
        <f t="shared" si="1495"/>
        <v/>
      </c>
      <c r="S508" s="107" t="str">
        <f t="shared" si="1495"/>
        <v/>
      </c>
      <c r="T508" s="107" t="str">
        <f t="shared" si="1495"/>
        <v/>
      </c>
      <c r="U508" s="107" t="str">
        <f t="shared" si="1495"/>
        <v/>
      </c>
      <c r="V508" s="107" t="str">
        <f t="shared" si="1495"/>
        <v/>
      </c>
      <c r="W508" s="107" t="str">
        <f t="shared" si="1495"/>
        <v/>
      </c>
      <c r="X508" s="107" t="str">
        <f t="shared" si="1495"/>
        <v/>
      </c>
      <c r="Y508" s="107" t="str">
        <f t="shared" si="1495"/>
        <v/>
      </c>
      <c r="Z508" s="107" t="str">
        <f t="shared" si="1495"/>
        <v/>
      </c>
      <c r="AA508" s="107" t="str">
        <f t="shared" si="1495"/>
        <v/>
      </c>
      <c r="AB508" s="107" t="str">
        <f t="shared" si="1495"/>
        <v/>
      </c>
      <c r="AC508" s="107" t="str">
        <f t="shared" si="1495"/>
        <v/>
      </c>
      <c r="AD508" s="107" t="str">
        <f t="shared" si="1495"/>
        <v/>
      </c>
      <c r="AE508" s="107" t="str">
        <f t="shared" si="1495"/>
        <v/>
      </c>
      <c r="AF508" s="107" t="str">
        <f t="shared" si="1495"/>
        <v/>
      </c>
      <c r="AG508" s="107" t="str">
        <f t="shared" si="1495"/>
        <v/>
      </c>
      <c r="AH508" s="107" t="str">
        <f t="shared" si="1495"/>
        <v/>
      </c>
      <c r="AI508" s="107" t="str">
        <f t="shared" si="1495"/>
        <v/>
      </c>
    </row>
    <row r="509" spans="1:167" hidden="1" x14ac:dyDescent="0.25">
      <c r="B509" s="128" t="e">
        <f t="shared" si="1413"/>
        <v>#VALUE!</v>
      </c>
      <c r="C509" s="128" t="e">
        <f t="shared" ca="1" si="1414"/>
        <v>#NAME?</v>
      </c>
      <c r="D509" s="127">
        <f t="shared" ca="1" si="1414"/>
        <v>1</v>
      </c>
      <c r="E509" s="198"/>
      <c r="F509" s="93"/>
      <c r="G509" s="200"/>
      <c r="H509"/>
      <c r="I509"/>
      <c r="J509"/>
      <c r="K509" s="66"/>
      <c r="L509" s="29" t="s">
        <v>359</v>
      </c>
      <c r="M509" s="30" t="e">
        <f t="shared" ref="M509" si="1496">HARMEAN($P503:$XX504)</f>
        <v>#N/A</v>
      </c>
      <c r="N509" s="71"/>
      <c r="O509" s="27" t="str">
        <f t="shared" ref="O509" si="1497">"3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13"/>
        <v>#VALUE!</v>
      </c>
      <c r="C510" s="128" t="e">
        <f t="shared" ca="1" si="1414"/>
        <v>#NAME?</v>
      </c>
      <c r="D510" s="127">
        <f t="shared" ca="1" si="1414"/>
        <v>1</v>
      </c>
      <c r="E510" s="198"/>
      <c r="F510" s="93"/>
      <c r="G510" s="200"/>
      <c r="H510" s="134">
        <f t="shared" ref="H510" si="1498">COUNT($P510:$XX510)</f>
        <v>0</v>
      </c>
      <c r="I510" s="132" t="e">
        <f t="shared" ref="I510" si="1499">_xlfn.STDEV.P($P509:$XX510)/AVERAGE($P509:$XX510)</f>
        <v>#DIV/0!</v>
      </c>
      <c r="J510" s="7">
        <f t="shared" ref="J510" si="1500">IF(AND(H510&gt;2,
OR(L498="MÉDIA SANEADA",L498="MEDIANA SANEADA",
AND(L498="PREÇO ESTIMADO",NOT(AND(P500="Orçamento",COUNTA(P498:XX498)=COUNTIF(P500:XX500,"Orçamento")))))),
ROW(),0)</f>
        <v>0</v>
      </c>
      <c r="K510" s="66"/>
      <c r="L510" s="29" t="s">
        <v>41</v>
      </c>
      <c r="M510" s="30" t="str">
        <f t="shared" ref="M510" si="1501">IFERROR(_xlfn.QUARTILE.EXC($P504:$XX504,1),"")</f>
        <v/>
      </c>
      <c r="N510" s="71"/>
      <c r="O510" s="27" t="str">
        <f t="shared" ref="O510" si="1502">"3 RODADA"</f>
        <v>3 RODADA</v>
      </c>
      <c r="P510" s="107" t="str">
        <f t="shared" ref="P510:AI510" si="1503">IF(P508="","",IF((_xlfn.STDEV.P($P507:$XX508)/AVERAGE($P507:$XX508))&lt;=25%,P508,IF(OR(P508&gt;(AVERAGE($P507:$XX508)+_xlfn.STDEV.P($P507:$XX508)),P508&lt;(AVERAGE($P507:$XX508)-_xlfn.STDEV.P($P507:$XX508))),"DESCARTADO",P508)))</f>
        <v/>
      </c>
      <c r="Q510" s="107" t="str">
        <f t="shared" si="1503"/>
        <v/>
      </c>
      <c r="R510" s="107" t="str">
        <f t="shared" si="1503"/>
        <v/>
      </c>
      <c r="S510" s="107" t="str">
        <f t="shared" si="1503"/>
        <v/>
      </c>
      <c r="T510" s="107" t="str">
        <f t="shared" si="1503"/>
        <v/>
      </c>
      <c r="U510" s="107" t="str">
        <f t="shared" si="1503"/>
        <v/>
      </c>
      <c r="V510" s="107" t="str">
        <f t="shared" si="1503"/>
        <v/>
      </c>
      <c r="W510" s="107" t="str">
        <f t="shared" si="1503"/>
        <v/>
      </c>
      <c r="X510" s="107" t="str">
        <f t="shared" si="1503"/>
        <v/>
      </c>
      <c r="Y510" s="107" t="str">
        <f t="shared" si="1503"/>
        <v/>
      </c>
      <c r="Z510" s="107" t="str">
        <f t="shared" si="1503"/>
        <v/>
      </c>
      <c r="AA510" s="107" t="str">
        <f t="shared" si="1503"/>
        <v/>
      </c>
      <c r="AB510" s="107" t="str">
        <f t="shared" si="1503"/>
        <v/>
      </c>
      <c r="AC510" s="107" t="str">
        <f t="shared" si="1503"/>
        <v/>
      </c>
      <c r="AD510" s="107" t="str">
        <f t="shared" si="1503"/>
        <v/>
      </c>
      <c r="AE510" s="107" t="str">
        <f t="shared" si="1503"/>
        <v/>
      </c>
      <c r="AF510" s="107" t="str">
        <f t="shared" si="1503"/>
        <v/>
      </c>
      <c r="AG510" s="107" t="str">
        <f t="shared" si="1503"/>
        <v/>
      </c>
      <c r="AH510" s="107" t="str">
        <f t="shared" si="1503"/>
        <v/>
      </c>
      <c r="AI510" s="107" t="str">
        <f t="shared" si="1503"/>
        <v/>
      </c>
    </row>
    <row r="511" spans="1:167" hidden="1" x14ac:dyDescent="0.25">
      <c r="B511" s="128" t="e">
        <f t="shared" si="1413"/>
        <v>#VALUE!</v>
      </c>
      <c r="C511" s="128" t="e">
        <f t="shared" ca="1" si="1414"/>
        <v>#NAME?</v>
      </c>
      <c r="D511" s="127">
        <f t="shared" ca="1" si="1414"/>
        <v>1</v>
      </c>
      <c r="E511" s="198"/>
      <c r="F511" s="93"/>
      <c r="G511" s="200"/>
      <c r="H511"/>
      <c r="I511"/>
      <c r="J511"/>
      <c r="K511" s="66"/>
      <c r="L511" s="29" t="s">
        <v>39</v>
      </c>
      <c r="M511" s="30" t="str">
        <f t="shared" ref="M511" si="1504">IFERROR(_xlfn.QUARTILE.EXC($P504:$XX504,3),"")</f>
        <v/>
      </c>
      <c r="N511" s="71"/>
      <c r="O511" s="27" t="str">
        <f t="shared" ref="O511" si="1505">"4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13"/>
        <v>#VALUE!</v>
      </c>
      <c r="C512" s="128" t="e">
        <f t="shared" ca="1" si="1414"/>
        <v>#NAME?</v>
      </c>
      <c r="D512" s="127">
        <f t="shared" ca="1" si="1414"/>
        <v>1</v>
      </c>
      <c r="E512" s="198"/>
      <c r="F512" s="93"/>
      <c r="G512" s="200"/>
      <c r="H512" s="134">
        <f t="shared" ref="H512" si="1506">COUNT($P512:$XX512)</f>
        <v>0</v>
      </c>
      <c r="I512" s="132" t="e">
        <f t="shared" ref="I512" si="1507">_xlfn.STDEV.P($P511:$XX512)/AVERAGE($P511:$XX512)</f>
        <v>#DIV/0!</v>
      </c>
      <c r="J512" s="7">
        <f t="shared" ref="J512" si="1508">IF(AND(H512&gt;2,
OR(L498="MÉDIA SANEADA",L498="MEDIANA SANEADA",
AND(L498="PREÇO ESTIMADO",NOT(AND(P500="Orçamento",COUNTA(P498:XX498)=COUNTIF(P500:XX500,"Orçamento")))))),
ROW(),0)</f>
        <v>0</v>
      </c>
      <c r="K512" s="66"/>
      <c r="L512" s="29" t="s">
        <v>42</v>
      </c>
      <c r="M512" s="30">
        <f t="shared" ref="M512" si="1509">MIN($P504:$XX504)</f>
        <v>0</v>
      </c>
      <c r="N512" s="71"/>
      <c r="O512" s="27" t="str">
        <f t="shared" ref="O512" si="1510">"4 RODADA"</f>
        <v>4 RODADA</v>
      </c>
      <c r="P512" s="107" t="str">
        <f t="shared" ref="P512:AI512" si="1511">IF(P510="","",IF((_xlfn.STDEV.P($P509:$XX510)/AVERAGE($P509:$XX510))&lt;=25%,P510,IF(OR(P510&gt;(AVERAGE($P509:$XX510)+_xlfn.STDEV.P($P509:$XX510)),P510&lt;(AVERAGE($P509:$XX510)-_xlfn.STDEV.P($P509:$XX510))),"DESCARTADO",P510)))</f>
        <v/>
      </c>
      <c r="Q512" s="107" t="str">
        <f t="shared" si="1511"/>
        <v/>
      </c>
      <c r="R512" s="107" t="str">
        <f t="shared" si="1511"/>
        <v/>
      </c>
      <c r="S512" s="107" t="str">
        <f t="shared" si="1511"/>
        <v/>
      </c>
      <c r="T512" s="107" t="str">
        <f t="shared" si="1511"/>
        <v/>
      </c>
      <c r="U512" s="107" t="str">
        <f t="shared" si="1511"/>
        <v/>
      </c>
      <c r="V512" s="107" t="str">
        <f t="shared" si="1511"/>
        <v/>
      </c>
      <c r="W512" s="107" t="str">
        <f t="shared" si="1511"/>
        <v/>
      </c>
      <c r="X512" s="107" t="str">
        <f t="shared" si="1511"/>
        <v/>
      </c>
      <c r="Y512" s="107" t="str">
        <f t="shared" si="1511"/>
        <v/>
      </c>
      <c r="Z512" s="107" t="str">
        <f t="shared" si="1511"/>
        <v/>
      </c>
      <c r="AA512" s="107" t="str">
        <f t="shared" si="1511"/>
        <v/>
      </c>
      <c r="AB512" s="107" t="str">
        <f t="shared" si="1511"/>
        <v/>
      </c>
      <c r="AC512" s="107" t="str">
        <f t="shared" si="1511"/>
        <v/>
      </c>
      <c r="AD512" s="107" t="str">
        <f t="shared" si="1511"/>
        <v/>
      </c>
      <c r="AE512" s="107" t="str">
        <f t="shared" si="1511"/>
        <v/>
      </c>
      <c r="AF512" s="107" t="str">
        <f t="shared" si="1511"/>
        <v/>
      </c>
      <c r="AG512" s="107" t="str">
        <f t="shared" si="1511"/>
        <v/>
      </c>
      <c r="AH512" s="107" t="str">
        <f t="shared" si="1511"/>
        <v/>
      </c>
      <c r="AI512" s="107" t="str">
        <f t="shared" si="1511"/>
        <v/>
      </c>
    </row>
    <row r="513" spans="1:167" hidden="1" x14ac:dyDescent="0.25">
      <c r="B513" s="128" t="e">
        <f t="shared" si="1413"/>
        <v>#VALUE!</v>
      </c>
      <c r="C513" s="128" t="e">
        <f t="shared" ca="1" si="1414"/>
        <v>#NAME?</v>
      </c>
      <c r="D513" s="127">
        <f t="shared" ca="1" si="1414"/>
        <v>1</v>
      </c>
      <c r="E513" s="198"/>
      <c r="F513" s="93"/>
      <c r="G513" s="200"/>
      <c r="H513"/>
      <c r="I513"/>
      <c r="J513"/>
      <c r="K513" s="66"/>
      <c r="L513" s="29" t="s">
        <v>40</v>
      </c>
      <c r="M513" s="30">
        <f t="shared" ref="M513" si="1512">MAX($P504:$XX504)</f>
        <v>0</v>
      </c>
      <c r="N513" s="71"/>
      <c r="O513" s="27" t="str">
        <f t="shared" ref="O513" si="1513">"5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13"/>
        <v>#VALUE!</v>
      </c>
      <c r="C514" s="128" t="e">
        <f t="shared" ca="1" si="1414"/>
        <v>#NAME?</v>
      </c>
      <c r="D514" s="127">
        <f t="shared" ca="1" si="1414"/>
        <v>1</v>
      </c>
      <c r="E514" s="198"/>
      <c r="F514" s="93"/>
      <c r="G514" s="200"/>
      <c r="H514" s="134">
        <f t="shared" ref="H514" si="1514">COUNT($P514:$XX514)</f>
        <v>0</v>
      </c>
      <c r="I514" s="132" t="e">
        <f t="shared" ref="I514" si="1515">_xlfn.STDEV.P($P513:$XX514)/AVERAGE($P513:$XX514)</f>
        <v>#DIV/0!</v>
      </c>
      <c r="J514" s="7">
        <f t="shared" ref="J514" si="1516">IF(AND(H514&gt;2,
OR(L498="MÉDIA SANEADA",L498="MEDIANA SANEADA",
AND(L498="PREÇO ESTIMADO",NOT(AND(P500="Orçamento",COUNTA(P498:XX498)=COUNTIF(P500:XX500,"Orçamento")))))),
ROW(),0)</f>
        <v>0</v>
      </c>
      <c r="K514" s="66"/>
      <c r="N514" s="71"/>
      <c r="O514" s="27" t="str">
        <f t="shared" ref="O514" si="1517">"5 RODADA"</f>
        <v>5 RODADA</v>
      </c>
      <c r="P514" s="107" t="str">
        <f t="shared" ref="P514:AI514" si="1518">IF(P512="","",IF((_xlfn.STDEV.P($P511:$XX512)/AVERAGE($P511:$XX512))&lt;=25%,P512,IF(OR(P512&gt;(AVERAGE($P511:$XX512)+_xlfn.STDEV.P($P511:$XX512)),P512&lt;(AVERAGE($P511:$XX512)-_xlfn.STDEV.P($P511:$XX512))),"DESCARTADO",P512)))</f>
        <v/>
      </c>
      <c r="Q514" s="107" t="str">
        <f t="shared" si="1518"/>
        <v/>
      </c>
      <c r="R514" s="107" t="str">
        <f t="shared" si="1518"/>
        <v/>
      </c>
      <c r="S514" s="107" t="str">
        <f t="shared" si="1518"/>
        <v/>
      </c>
      <c r="T514" s="107" t="str">
        <f t="shared" si="1518"/>
        <v/>
      </c>
      <c r="U514" s="107" t="str">
        <f t="shared" si="1518"/>
        <v/>
      </c>
      <c r="V514" s="107" t="str">
        <f t="shared" si="1518"/>
        <v/>
      </c>
      <c r="W514" s="107" t="str">
        <f t="shared" si="1518"/>
        <v/>
      </c>
      <c r="X514" s="107" t="str">
        <f t="shared" si="1518"/>
        <v/>
      </c>
      <c r="Y514" s="107" t="str">
        <f t="shared" si="1518"/>
        <v/>
      </c>
      <c r="Z514" s="107" t="str">
        <f t="shared" si="1518"/>
        <v/>
      </c>
      <c r="AA514" s="107" t="str">
        <f t="shared" si="1518"/>
        <v/>
      </c>
      <c r="AB514" s="107" t="str">
        <f t="shared" si="1518"/>
        <v/>
      </c>
      <c r="AC514" s="107" t="str">
        <f t="shared" si="1518"/>
        <v/>
      </c>
      <c r="AD514" s="107" t="str">
        <f t="shared" si="1518"/>
        <v/>
      </c>
      <c r="AE514" s="107" t="str">
        <f t="shared" si="1518"/>
        <v/>
      </c>
      <c r="AF514" s="107" t="str">
        <f t="shared" si="1518"/>
        <v/>
      </c>
      <c r="AG514" s="107" t="str">
        <f t="shared" si="1518"/>
        <v/>
      </c>
      <c r="AH514" s="107" t="str">
        <f t="shared" si="1518"/>
        <v/>
      </c>
      <c r="AI514" s="107" t="str">
        <f t="shared" si="1518"/>
        <v/>
      </c>
    </row>
    <row r="515" spans="1:167" hidden="1" x14ac:dyDescent="0.25">
      <c r="B515" s="128" t="e">
        <f t="shared" si="1413"/>
        <v>#VALUE!</v>
      </c>
      <c r="C515" s="128" t="e">
        <f t="shared" ca="1" si="1414"/>
        <v>#NAME?</v>
      </c>
      <c r="D515" s="127">
        <f t="shared" ca="1" si="1414"/>
        <v>1</v>
      </c>
      <c r="E515" s="198"/>
      <c r="F515" s="93"/>
      <c r="G515" s="200"/>
      <c r="H515"/>
      <c r="I515"/>
      <c r="J515"/>
      <c r="K515" s="66"/>
      <c r="L515" s="22"/>
      <c r="M515" s="22"/>
      <c r="N515" s="71"/>
      <c r="O515" s="27" t="str">
        <f t="shared" ref="O515" si="1519">"6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13"/>
        <v>#VALUE!</v>
      </c>
      <c r="C516" s="128" t="e">
        <f t="shared" ca="1" si="1414"/>
        <v>#NAME?</v>
      </c>
      <c r="D516" s="127">
        <f t="shared" ca="1" si="1414"/>
        <v>1</v>
      </c>
      <c r="E516" s="198"/>
      <c r="F516" s="93"/>
      <c r="G516" s="200"/>
      <c r="H516" s="134">
        <f t="shared" ref="H516" si="1520">COUNT($P516:$XX516)</f>
        <v>0</v>
      </c>
      <c r="I516" s="132" t="e">
        <f t="shared" ref="I516" si="1521">_xlfn.STDEV.P($P515:$XX516)/AVERAGE($P515:$XX516)</f>
        <v>#DIV/0!</v>
      </c>
      <c r="J516" s="7">
        <f t="shared" ref="J516" si="1522">IF(AND(H516&gt;2,
OR(L498="MÉDIA SANEADA",L498="MEDIANA SANEADA",
AND(L498="PREÇO ESTIMADO",NOT(AND(P500="Orçamento",COUNTA(P498:XX498)=COUNTIF(P500:XX500,"Orçamento")))))),
ROW(),0)</f>
        <v>0</v>
      </c>
      <c r="N516" s="71"/>
      <c r="O516" s="27" t="str">
        <f t="shared" ref="O516" si="1523">"6 RODADA"</f>
        <v>6 RODADA</v>
      </c>
      <c r="P516" s="107" t="str">
        <f t="shared" ref="P516:AI516" si="1524">IFERROR(IF(P514="","",IF((_xlfn.STDEV.P($P513:$XX514)/AVERAGE($P513:$XX514))&lt;=25%,P514,IF(OR(P514&gt;(AVERAGE($P513:$XX514)+_xlfn.STDEV.P($P513:$XX514)),P514&lt;(AVERAGE($P513:$XX514)-_xlfn.STDEV.P($P513:$XX514))),"DESCARTADO",P514))),)</f>
        <v/>
      </c>
      <c r="Q516" s="107" t="str">
        <f t="shared" si="1524"/>
        <v/>
      </c>
      <c r="R516" s="107" t="str">
        <f t="shared" si="1524"/>
        <v/>
      </c>
      <c r="S516" s="107" t="str">
        <f t="shared" si="1524"/>
        <v/>
      </c>
      <c r="T516" s="107" t="str">
        <f t="shared" si="1524"/>
        <v/>
      </c>
      <c r="U516" s="107" t="str">
        <f t="shared" si="1524"/>
        <v/>
      </c>
      <c r="V516" s="107" t="str">
        <f t="shared" si="1524"/>
        <v/>
      </c>
      <c r="W516" s="107" t="str">
        <f t="shared" si="1524"/>
        <v/>
      </c>
      <c r="X516" s="107" t="str">
        <f t="shared" si="1524"/>
        <v/>
      </c>
      <c r="Y516" s="107" t="str">
        <f t="shared" si="1524"/>
        <v/>
      </c>
      <c r="Z516" s="107" t="str">
        <f t="shared" si="1524"/>
        <v/>
      </c>
      <c r="AA516" s="107" t="str">
        <f t="shared" si="1524"/>
        <v/>
      </c>
      <c r="AB516" s="107" t="str">
        <f t="shared" si="1524"/>
        <v/>
      </c>
      <c r="AC516" s="107" t="str">
        <f t="shared" si="1524"/>
        <v/>
      </c>
      <c r="AD516" s="107" t="str">
        <f t="shared" si="1524"/>
        <v/>
      </c>
      <c r="AE516" s="107" t="str">
        <f t="shared" si="1524"/>
        <v/>
      </c>
      <c r="AF516" s="107" t="str">
        <f t="shared" si="1524"/>
        <v/>
      </c>
      <c r="AG516" s="107" t="str">
        <f t="shared" si="1524"/>
        <v/>
      </c>
      <c r="AH516" s="107" t="str">
        <f t="shared" si="1524"/>
        <v/>
      </c>
      <c r="AI516" s="107" t="str">
        <f t="shared" si="1524"/>
        <v/>
      </c>
    </row>
    <row r="517" spans="1:167" x14ac:dyDescent="0.25">
      <c r="B517" s="128" t="e">
        <f t="shared" si="1413"/>
        <v>#VALUE!</v>
      </c>
      <c r="C517" s="128" t="e">
        <f t="shared" ca="1" si="1414"/>
        <v>#NAME?</v>
      </c>
      <c r="D517" s="127">
        <f t="shared" ca="1" si="1414"/>
        <v>1</v>
      </c>
      <c r="E517" s="198"/>
      <c r="F517" s="136"/>
      <c r="G517" s="200"/>
      <c r="H517" s="203"/>
      <c r="I517" s="203"/>
      <c r="J517" s="204"/>
      <c r="K517" s="67"/>
      <c r="L517" s="1" t="s">
        <v>43</v>
      </c>
      <c r="M517" s="143" t="str">
        <f t="shared" ref="M517" si="1525">IFERROR(ROUND(M498*M500,2),"")</f>
        <v/>
      </c>
      <c r="O517" s="27" t="s">
        <v>363</v>
      </c>
      <c r="P517" s="107" t="str">
        <f t="shared" ref="P517:AI538" si="1526">INDEX(P504:P516,MATCH(MAX($J504:$J516),$J504:$J516,0))</f>
        <v/>
      </c>
      <c r="Q517" s="107" t="str">
        <f t="shared" si="1526"/>
        <v/>
      </c>
      <c r="R517" s="107" t="str">
        <f t="shared" si="1526"/>
        <v/>
      </c>
      <c r="S517" s="107" t="str">
        <f t="shared" si="1526"/>
        <v/>
      </c>
      <c r="T517" s="107" t="str">
        <f t="shared" si="1526"/>
        <v/>
      </c>
      <c r="U517" s="107" t="str">
        <f t="shared" si="1526"/>
        <v/>
      </c>
      <c r="V517" s="107" t="str">
        <f t="shared" si="1526"/>
        <v/>
      </c>
      <c r="W517" s="107" t="str">
        <f t="shared" si="1526"/>
        <v/>
      </c>
      <c r="X517" s="107" t="str">
        <f t="shared" si="1526"/>
        <v/>
      </c>
      <c r="Y517" s="107" t="str">
        <f t="shared" si="1526"/>
        <v/>
      </c>
      <c r="Z517" s="107" t="str">
        <f t="shared" si="1526"/>
        <v/>
      </c>
      <c r="AA517" s="107" t="str">
        <f t="shared" si="1526"/>
        <v/>
      </c>
      <c r="AB517" s="107" t="str">
        <f t="shared" si="1526"/>
        <v/>
      </c>
      <c r="AC517" s="107" t="str">
        <f t="shared" si="1526"/>
        <v/>
      </c>
      <c r="AD517" s="107" t="str">
        <f t="shared" si="1526"/>
        <v/>
      </c>
      <c r="AE517" s="107" t="str">
        <f t="shared" si="1526"/>
        <v/>
      </c>
      <c r="AF517" s="107" t="str">
        <f t="shared" si="1526"/>
        <v/>
      </c>
      <c r="AG517" s="107" t="str">
        <f t="shared" si="1526"/>
        <v/>
      </c>
      <c r="AH517" s="107" t="str">
        <f t="shared" si="1526"/>
        <v/>
      </c>
      <c r="AI517" s="107" t="str">
        <f t="shared" si="1526"/>
        <v/>
      </c>
    </row>
    <row r="519" spans="1:167" s="117" customFormat="1" ht="15" customHeight="1" x14ac:dyDescent="0.25">
      <c r="A519" s="120"/>
      <c r="B519" s="127" t="e">
        <f t="shared" ref="B519" si="1527">LARGE(IFERROR(IF(B517+1&gt;$H$8,"",B517+1),""),1)</f>
        <v>#VALUE!</v>
      </c>
      <c r="C519" s="127" t="e">
        <f ca="1">IF(_xlfn.ISFORMULA(E523),MAX(INDEX('BASE FORMAÇÃO'!A:A,B519+1),1),E523)</f>
        <v>#NAME?</v>
      </c>
      <c r="D519" s="127">
        <f t="shared" ref="D519" ca="1" si="1528">IFERROR(IF(C519=C509,D509+1,1),1)</f>
        <v>1</v>
      </c>
      <c r="E519" s="38" t="s">
        <v>9</v>
      </c>
      <c r="F519" s="73"/>
      <c r="G519" s="38" t="s">
        <v>15</v>
      </c>
      <c r="H519" s="135" t="e">
        <f>INDEX('BASE FORMAÇÃO'!B:B,B519+1)</f>
        <v>#VALUE!</v>
      </c>
      <c r="I519" s="181" t="s">
        <v>16</v>
      </c>
      <c r="J519" s="6" t="e">
        <f>INDEX('BASE FORMAÇÃO'!K:K,B519+1)</f>
        <v>#VALUE!</v>
      </c>
      <c r="K519" s="65"/>
      <c r="L519" s="182" t="s">
        <v>10</v>
      </c>
      <c r="M519" s="184" t="str">
        <f>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29">B519</f>
        <v>#VALUE!</v>
      </c>
      <c r="C520" s="128" t="e">
        <f t="shared" ca="1" si="1529"/>
        <v>#NAME?</v>
      </c>
      <c r="D520" s="127">
        <f t="shared" ca="1" si="1529"/>
        <v>1</v>
      </c>
      <c r="E520" s="186">
        <f t="shared" ref="E520" ca="1" si="1530">D519</f>
        <v>1</v>
      </c>
      <c r="F520" s="92"/>
      <c r="G520" s="188" t="s">
        <v>1</v>
      </c>
      <c r="H520" s="191" t="e">
        <f>INDEX('BASE FORMAÇÃO'!C:C,B519+1)</f>
        <v>#VALUE!</v>
      </c>
      <c r="I520" s="191"/>
      <c r="J520" s="192"/>
      <c r="K520" s="66"/>
      <c r="L520" s="183"/>
      <c r="M520" s="185"/>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31">B520</f>
        <v>#VALUE!</v>
      </c>
      <c r="C521" s="128" t="e">
        <f t="shared" ca="1" si="1531"/>
        <v>#NAME?</v>
      </c>
      <c r="D521" s="127">
        <f t="shared" ca="1" si="1531"/>
        <v>1</v>
      </c>
      <c r="E521" s="187"/>
      <c r="F521" s="93"/>
      <c r="G521" s="189"/>
      <c r="H521" s="193"/>
      <c r="I521" s="193"/>
      <c r="J521" s="194"/>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32">B521</f>
        <v>#VALUE!</v>
      </c>
      <c r="C522" s="128" t="e">
        <f t="shared" ca="1" si="1532"/>
        <v>#NAME?</v>
      </c>
      <c r="D522" s="127">
        <f t="shared" ca="1" si="1414"/>
        <v>1</v>
      </c>
      <c r="E522" s="38" t="s">
        <v>313</v>
      </c>
      <c r="F522" s="93"/>
      <c r="G522" s="190"/>
      <c r="H522" s="195"/>
      <c r="I522" s="195"/>
      <c r="J522" s="196"/>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33">B521</f>
        <v>#VALUE!</v>
      </c>
      <c r="C523" s="128" t="e">
        <f t="shared" ca="1" si="1533"/>
        <v>#NAME?</v>
      </c>
      <c r="D523" s="127">
        <f t="shared" ca="1" si="1414"/>
        <v>1</v>
      </c>
      <c r="E523" s="197" t="e">
        <f t="shared" ref="E523" ca="1" si="1534">C519</f>
        <v>#NAME?</v>
      </c>
      <c r="F523" s="93"/>
      <c r="G523" s="199" t="s">
        <v>304</v>
      </c>
      <c r="H523" s="201"/>
      <c r="I523" s="202"/>
      <c r="J523" s="202"/>
      <c r="K523" s="67"/>
      <c r="L523" s="28" t="s">
        <v>303</v>
      </c>
      <c r="M523" s="133" t="str">
        <f t="shared" ref="M523" si="1535">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36">B523</f>
        <v>#VALUE!</v>
      </c>
      <c r="C524" s="128" t="e">
        <f t="shared" ref="C524" ca="1" si="1537">C523</f>
        <v>#NAME?</v>
      </c>
      <c r="D524" s="127">
        <f t="shared" ca="1" si="1414"/>
        <v>1</v>
      </c>
      <c r="E524" s="198"/>
      <c r="F524" s="93"/>
      <c r="G524" s="200"/>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38">B524</f>
        <v>#VALUE!</v>
      </c>
      <c r="C525" s="128" t="e">
        <f t="shared" ca="1" si="1538"/>
        <v>#NAME?</v>
      </c>
      <c r="D525" s="127">
        <f t="shared" ca="1" si="1414"/>
        <v>1</v>
      </c>
      <c r="E525" s="198"/>
      <c r="F525" s="93"/>
      <c r="G525" s="200"/>
      <c r="H525" s="134">
        <f t="shared" ref="H525" si="1539">COUNT($P525:$XX525)</f>
        <v>0</v>
      </c>
      <c r="I525" s="132" t="e">
        <f t="shared" ref="I525" si="1540">_xlfn.STDEV.P($P524:$XX525)/AVERAGE($P524:$XX525)</f>
        <v>#DIV/0!</v>
      </c>
      <c r="J525" s="7">
        <f>ROW()</f>
        <v>525</v>
      </c>
      <c r="K525" s="67"/>
      <c r="L525" s="29" t="s">
        <v>10</v>
      </c>
      <c r="M525" s="30" t="str">
        <f t="shared" ref="M525" si="1541">IFERROR(
IF(COUNTA(P519:AI519)=COUNTIF(P521:XX521,"Orçamento"),MIN(M530,M527),
IF(M528&lt;&gt;"",M528,
IF(M529&lt;&gt;"",M529,
M527
))),"")</f>
        <v/>
      </c>
      <c r="N525" s="71"/>
      <c r="O525" s="27" t="s">
        <v>376</v>
      </c>
      <c r="P525" s="106" t="str">
        <f t="shared" ref="P525:AI525" si="1542">IFERROR(IF(P523="",
            "",
            IF(COUNT($P523:$XX523)&lt;=4,
               P523,
               IF(OR(P523&gt;(QUARTILE($P523:$XX523,3)+(QUARTILE($P523:$XX523,3)-QUARTILE($P523:$XX523,1))),
                     P523&lt;(QUARTILE($P523:$XX523,1)-(QUARTILE($P523:$XX523,3)-QUARTILE($P523:$XX523,1)))
                  ),
               "DESCARTADO",P523)
             )
  ),P523)</f>
        <v/>
      </c>
      <c r="Q525" s="106" t="str">
        <f t="shared" si="1542"/>
        <v/>
      </c>
      <c r="R525" s="106" t="str">
        <f t="shared" si="1542"/>
        <v/>
      </c>
      <c r="S525" s="106" t="str">
        <f t="shared" si="1542"/>
        <v/>
      </c>
      <c r="T525" s="106" t="str">
        <f t="shared" si="1542"/>
        <v/>
      </c>
      <c r="U525" s="106" t="str">
        <f t="shared" si="1542"/>
        <v/>
      </c>
      <c r="V525" s="106" t="str">
        <f t="shared" si="1542"/>
        <v/>
      </c>
      <c r="W525" s="106" t="str">
        <f t="shared" si="1542"/>
        <v/>
      </c>
      <c r="X525" s="106" t="str">
        <f t="shared" si="1542"/>
        <v/>
      </c>
      <c r="Y525" s="106" t="str">
        <f t="shared" si="1542"/>
        <v/>
      </c>
      <c r="Z525" s="106" t="str">
        <f t="shared" si="1542"/>
        <v/>
      </c>
      <c r="AA525" s="106" t="str">
        <f t="shared" si="1542"/>
        <v/>
      </c>
      <c r="AB525" s="106" t="str">
        <f t="shared" si="1542"/>
        <v/>
      </c>
      <c r="AC525" s="106" t="str">
        <f t="shared" si="1542"/>
        <v/>
      </c>
      <c r="AD525" s="106" t="str">
        <f t="shared" si="1542"/>
        <v/>
      </c>
      <c r="AE525" s="106" t="str">
        <f t="shared" si="1542"/>
        <v/>
      </c>
      <c r="AF525" s="106" t="str">
        <f t="shared" si="1542"/>
        <v/>
      </c>
      <c r="AG525" s="106" t="str">
        <f t="shared" si="1542"/>
        <v/>
      </c>
      <c r="AH525" s="106" t="str">
        <f t="shared" si="1542"/>
        <v/>
      </c>
      <c r="AI525" s="106" t="str">
        <f t="shared" si="1542"/>
        <v/>
      </c>
    </row>
    <row r="526" spans="1:167" hidden="1" x14ac:dyDescent="0.25">
      <c r="B526" s="128" t="e">
        <f t="shared" ref="B526" si="1543">B525</f>
        <v>#VALUE!</v>
      </c>
      <c r="C526" s="128" t="e">
        <f t="shared" ref="C526" ca="1" si="1544">C525</f>
        <v>#NAME?</v>
      </c>
      <c r="D526" s="127">
        <f t="shared" ca="1" si="1414"/>
        <v>1</v>
      </c>
      <c r="E526" s="198"/>
      <c r="F526" s="93"/>
      <c r="G526" s="200"/>
      <c r="H526"/>
      <c r="I526"/>
      <c r="J526"/>
      <c r="K526" s="66"/>
      <c r="L526" s="29" t="s">
        <v>360</v>
      </c>
      <c r="M526" s="30" t="e">
        <f t="shared" ref="M526" si="1545">AVERAGE($P525:$XX525)</f>
        <v>#DIV/0!</v>
      </c>
      <c r="N526" s="71"/>
      <c r="O526" s="27" t="str">
        <f t="shared" ref="O526" si="1546">"1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13"/>
        <v>#VALUE!</v>
      </c>
      <c r="C527" s="128" t="e">
        <f t="shared" ca="1" si="1414"/>
        <v>#NAME?</v>
      </c>
      <c r="D527" s="127">
        <f t="shared" ca="1" si="1414"/>
        <v>1</v>
      </c>
      <c r="E527" s="198"/>
      <c r="F527" s="93"/>
      <c r="G527" s="200"/>
      <c r="H527" s="134">
        <f t="shared" ref="H527" si="1547">COUNT($P527:$XX527)</f>
        <v>0</v>
      </c>
      <c r="I527" s="132" t="e">
        <f t="shared" ref="I527" si="1548">_xlfn.STDEV.P($P526:$XX527)/AVERAGE($P526:$XX527)</f>
        <v>#DIV/0!</v>
      </c>
      <c r="J527" s="7">
        <f t="shared" ref="J527" si="1549">IF(AND(H527&gt;2,
OR(L519="MÉDIA SANEADA",L519="MEDIANA SANEADA",
AND(L519="PREÇO ESTIMADO",NOT(AND(P521="Orçamento",COUNTA(P519:XX519)=COUNTIF(P521:XX521,"Orçamento")))))),
ROW(),0)</f>
        <v>0</v>
      </c>
      <c r="K527" s="66"/>
      <c r="L527" s="29" t="s">
        <v>361</v>
      </c>
      <c r="M527" s="30" t="e">
        <f t="shared" ref="M527" si="1550">MEDIAN($P525:$XX525)</f>
        <v>#NUM!</v>
      </c>
      <c r="N527" s="71"/>
      <c r="O527" s="27" t="str">
        <f t="shared" ref="O527" si="1551">"1 RODADA"</f>
        <v>1 RODADA</v>
      </c>
      <c r="P527" s="107" t="str">
        <f t="shared" ref="P527:AI527" si="1552">IF(P525="","",IF((_xlfn.STDEV.P($P524:$XX525)/AVERAGE($P524:$XX525))&lt;=25%,P525,IF(OR(P525&gt;(AVERAGE($P524:$XX525)+_xlfn.STDEV.P($P524:$XX525)),P525&lt;(AVERAGE($P524:$XX525)-_xlfn.STDEV.P($P524:$XX525))),"DESCARTADO",P525)))</f>
        <v/>
      </c>
      <c r="Q527" s="107" t="str">
        <f t="shared" si="1552"/>
        <v/>
      </c>
      <c r="R527" s="107" t="str">
        <f t="shared" si="1552"/>
        <v/>
      </c>
      <c r="S527" s="107" t="str">
        <f t="shared" si="1552"/>
        <v/>
      </c>
      <c r="T527" s="107" t="str">
        <f t="shared" si="1552"/>
        <v/>
      </c>
      <c r="U527" s="107" t="str">
        <f t="shared" si="1552"/>
        <v/>
      </c>
      <c r="V527" s="107" t="str">
        <f t="shared" si="1552"/>
        <v/>
      </c>
      <c r="W527" s="107" t="str">
        <f t="shared" si="1552"/>
        <v/>
      </c>
      <c r="X527" s="107" t="str">
        <f t="shared" si="1552"/>
        <v/>
      </c>
      <c r="Y527" s="107" t="str">
        <f t="shared" si="1552"/>
        <v/>
      </c>
      <c r="Z527" s="107" t="str">
        <f t="shared" si="1552"/>
        <v/>
      </c>
      <c r="AA527" s="107" t="str">
        <f t="shared" si="1552"/>
        <v/>
      </c>
      <c r="AB527" s="107" t="str">
        <f t="shared" si="1552"/>
        <v/>
      </c>
      <c r="AC527" s="107" t="str">
        <f t="shared" si="1552"/>
        <v/>
      </c>
      <c r="AD527" s="107" t="str">
        <f t="shared" si="1552"/>
        <v/>
      </c>
      <c r="AE527" s="107" t="str">
        <f t="shared" si="1552"/>
        <v/>
      </c>
      <c r="AF527" s="107" t="str">
        <f t="shared" si="1552"/>
        <v/>
      </c>
      <c r="AG527" s="107" t="str">
        <f t="shared" si="1552"/>
        <v/>
      </c>
      <c r="AH527" s="107" t="str">
        <f t="shared" si="1552"/>
        <v/>
      </c>
      <c r="AI527" s="107" t="str">
        <f t="shared" si="1552"/>
        <v/>
      </c>
    </row>
    <row r="528" spans="1:167" hidden="1" x14ac:dyDescent="0.25">
      <c r="B528" s="128" t="e">
        <f t="shared" si="1413"/>
        <v>#VALUE!</v>
      </c>
      <c r="C528" s="128" t="e">
        <f t="shared" ca="1" si="1414"/>
        <v>#NAME?</v>
      </c>
      <c r="D528" s="127">
        <f t="shared" ca="1" si="1414"/>
        <v>1</v>
      </c>
      <c r="E528" s="198"/>
      <c r="F528" s="93"/>
      <c r="G528" s="200"/>
      <c r="H528"/>
      <c r="I528"/>
      <c r="J528"/>
      <c r="L528" s="29" t="s">
        <v>38</v>
      </c>
      <c r="M528" s="30" t="str">
        <f t="shared" ref="M528" si="1553">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54">"2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13"/>
        <v>#VALUE!</v>
      </c>
      <c r="C529" s="128" t="e">
        <f t="shared" ca="1" si="1414"/>
        <v>#NAME?</v>
      </c>
      <c r="D529" s="127">
        <f t="shared" ca="1" si="1414"/>
        <v>1</v>
      </c>
      <c r="E529" s="198"/>
      <c r="F529" s="93"/>
      <c r="G529" s="200"/>
      <c r="H529" s="134">
        <f t="shared" ref="H529" si="1555">COUNT($P529:$XX529)</f>
        <v>0</v>
      </c>
      <c r="I529" s="132" t="e">
        <f t="shared" ref="I529" si="1556">_xlfn.STDEV.P($P528:$XX529)/AVERAGE($P528:$XX529)</f>
        <v>#DIV/0!</v>
      </c>
      <c r="J529" s="7">
        <f t="shared" ref="J529" si="1557">IF(AND(H529&gt;2,
OR(L519="MÉDIA SANEADA",L519="MEDIANA SANEADA",
AND(L519="PREÇO ESTIMADO",NOT(AND(P521="Orçamento",COUNTA(P519:XX519)=COUNTIF(P521:XX521,"Orçamento")))))),
ROW(),0)</f>
        <v>0</v>
      </c>
      <c r="K529" s="66"/>
      <c r="L529" s="29" t="s">
        <v>362</v>
      </c>
      <c r="M529" s="30" t="e">
        <f t="shared" ref="M529" si="1558" xml:space="preserve">
IF(H527&gt;2,MEDIAN(P526:XX527),
IF(H529&gt;2,MEDIAN(P528:XX529),
IF(H531&gt;2,MEDIAN(P530:XX531),
IF(H533&gt;2,MEDIAN(P532:XX533),
IF(H535&gt;2,MEDIAN(P534:XX535),
IF(H537&gt;2,MEDIAN(P536:XX537),
MEDIAN(P524:XX525)))))))</f>
        <v>#NUM!</v>
      </c>
      <c r="N529" s="71"/>
      <c r="O529" s="27" t="str">
        <f t="shared" ref="O529" si="1559">"2 RODADA"</f>
        <v>2 RODADA</v>
      </c>
      <c r="P529" s="107" t="str">
        <f t="shared" ref="P529:AI529" si="1560">IF(P527="","",IF((_xlfn.STDEV.P($P526:$XX527)/AVERAGE($P526:$XX527))&lt;=25%,P527,IF(OR(P527&gt;(AVERAGE($P526:$XX527)+_xlfn.STDEV.P($P526:$XX527)),P527&lt;(AVERAGE($P526:$XX527)-_xlfn.STDEV.P($P526:$XX527))),"DESCARTADO",P527)))</f>
        <v/>
      </c>
      <c r="Q529" s="107" t="str">
        <f t="shared" si="1560"/>
        <v/>
      </c>
      <c r="R529" s="107" t="str">
        <f t="shared" si="1560"/>
        <v/>
      </c>
      <c r="S529" s="107" t="str">
        <f t="shared" si="1560"/>
        <v/>
      </c>
      <c r="T529" s="107" t="str">
        <f t="shared" si="1560"/>
        <v/>
      </c>
      <c r="U529" s="107" t="str">
        <f t="shared" si="1560"/>
        <v/>
      </c>
      <c r="V529" s="107" t="str">
        <f t="shared" si="1560"/>
        <v/>
      </c>
      <c r="W529" s="107" t="str">
        <f t="shared" si="1560"/>
        <v/>
      </c>
      <c r="X529" s="107" t="str">
        <f t="shared" si="1560"/>
        <v/>
      </c>
      <c r="Y529" s="107" t="str">
        <f t="shared" si="1560"/>
        <v/>
      </c>
      <c r="Z529" s="107" t="str">
        <f t="shared" si="1560"/>
        <v/>
      </c>
      <c r="AA529" s="107" t="str">
        <f t="shared" si="1560"/>
        <v/>
      </c>
      <c r="AB529" s="107" t="str">
        <f t="shared" si="1560"/>
        <v/>
      </c>
      <c r="AC529" s="107" t="str">
        <f t="shared" si="1560"/>
        <v/>
      </c>
      <c r="AD529" s="107" t="str">
        <f t="shared" si="1560"/>
        <v/>
      </c>
      <c r="AE529" s="107" t="str">
        <f t="shared" si="1560"/>
        <v/>
      </c>
      <c r="AF529" s="107" t="str">
        <f t="shared" si="1560"/>
        <v/>
      </c>
      <c r="AG529" s="107" t="str">
        <f t="shared" si="1560"/>
        <v/>
      </c>
      <c r="AH529" s="107" t="str">
        <f t="shared" si="1560"/>
        <v/>
      </c>
      <c r="AI529" s="107" t="str">
        <f t="shared" si="1560"/>
        <v/>
      </c>
    </row>
    <row r="530" spans="1:167" hidden="1" x14ac:dyDescent="0.25">
      <c r="B530" s="128" t="e">
        <f t="shared" si="1413"/>
        <v>#VALUE!</v>
      </c>
      <c r="C530" s="128" t="e">
        <f t="shared" ca="1" si="1414"/>
        <v>#NAME?</v>
      </c>
      <c r="D530" s="127">
        <f t="shared" ca="1" si="1414"/>
        <v>1</v>
      </c>
      <c r="E530" s="198"/>
      <c r="F530" s="93"/>
      <c r="G530" s="200"/>
      <c r="H530"/>
      <c r="I530"/>
      <c r="J530"/>
      <c r="K530" s="66"/>
      <c r="L530" s="29" t="s">
        <v>359</v>
      </c>
      <c r="M530" s="30" t="e">
        <f t="shared" ref="M530" si="1561">HARMEAN($P524:$XX525)</f>
        <v>#N/A</v>
      </c>
      <c r="N530" s="71"/>
      <c r="O530" s="27" t="str">
        <f t="shared" ref="O530" si="1562">"3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13"/>
        <v>#VALUE!</v>
      </c>
      <c r="C531" s="128" t="e">
        <f t="shared" ca="1" si="1414"/>
        <v>#NAME?</v>
      </c>
      <c r="D531" s="127">
        <f t="shared" ca="1" si="1414"/>
        <v>1</v>
      </c>
      <c r="E531" s="198"/>
      <c r="F531" s="93"/>
      <c r="G531" s="200"/>
      <c r="H531" s="134">
        <f t="shared" ref="H531" si="1563">COUNT($P531:$XX531)</f>
        <v>0</v>
      </c>
      <c r="I531" s="132" t="e">
        <f t="shared" ref="I531" si="1564">_xlfn.STDEV.P($P530:$XX531)/AVERAGE($P530:$XX531)</f>
        <v>#DIV/0!</v>
      </c>
      <c r="J531" s="7">
        <f t="shared" ref="J531" si="1565">IF(AND(H531&gt;2,
OR(L519="MÉDIA SANEADA",L519="MEDIANA SANEADA",
AND(L519="PREÇO ESTIMADO",NOT(AND(P521="Orçamento",COUNTA(P519:XX519)=COUNTIF(P521:XX521,"Orçamento")))))),
ROW(),0)</f>
        <v>0</v>
      </c>
      <c r="K531" s="66"/>
      <c r="L531" s="29" t="s">
        <v>41</v>
      </c>
      <c r="M531" s="30" t="str">
        <f t="shared" ref="M531" si="1566">IFERROR(_xlfn.QUARTILE.EXC($P525:$XX525,1),"")</f>
        <v/>
      </c>
      <c r="N531" s="71"/>
      <c r="O531" s="27" t="str">
        <f t="shared" ref="O531" si="1567">"3 RODADA"</f>
        <v>3 RODADA</v>
      </c>
      <c r="P531" s="107" t="str">
        <f t="shared" ref="P531:AI531" si="1568">IF(P529="","",IF((_xlfn.STDEV.P($P528:$XX529)/AVERAGE($P528:$XX529))&lt;=25%,P529,IF(OR(P529&gt;(AVERAGE($P528:$XX529)+_xlfn.STDEV.P($P528:$XX529)),P529&lt;(AVERAGE($P528:$XX529)-_xlfn.STDEV.P($P528:$XX529))),"DESCARTADO",P529)))</f>
        <v/>
      </c>
      <c r="Q531" s="107" t="str">
        <f t="shared" si="1568"/>
        <v/>
      </c>
      <c r="R531" s="107" t="str">
        <f t="shared" si="1568"/>
        <v/>
      </c>
      <c r="S531" s="107" t="str">
        <f t="shared" si="1568"/>
        <v/>
      </c>
      <c r="T531" s="107" t="str">
        <f t="shared" si="1568"/>
        <v/>
      </c>
      <c r="U531" s="107" t="str">
        <f t="shared" si="1568"/>
        <v/>
      </c>
      <c r="V531" s="107" t="str">
        <f t="shared" si="1568"/>
        <v/>
      </c>
      <c r="W531" s="107" t="str">
        <f t="shared" si="1568"/>
        <v/>
      </c>
      <c r="X531" s="107" t="str">
        <f t="shared" si="1568"/>
        <v/>
      </c>
      <c r="Y531" s="107" t="str">
        <f t="shared" si="1568"/>
        <v/>
      </c>
      <c r="Z531" s="107" t="str">
        <f t="shared" si="1568"/>
        <v/>
      </c>
      <c r="AA531" s="107" t="str">
        <f t="shared" si="1568"/>
        <v/>
      </c>
      <c r="AB531" s="107" t="str">
        <f t="shared" si="1568"/>
        <v/>
      </c>
      <c r="AC531" s="107" t="str">
        <f t="shared" si="1568"/>
        <v/>
      </c>
      <c r="AD531" s="107" t="str">
        <f t="shared" si="1568"/>
        <v/>
      </c>
      <c r="AE531" s="107" t="str">
        <f t="shared" si="1568"/>
        <v/>
      </c>
      <c r="AF531" s="107" t="str">
        <f t="shared" si="1568"/>
        <v/>
      </c>
      <c r="AG531" s="107" t="str">
        <f t="shared" si="1568"/>
        <v/>
      </c>
      <c r="AH531" s="107" t="str">
        <f t="shared" si="1568"/>
        <v/>
      </c>
      <c r="AI531" s="107" t="str">
        <f t="shared" si="1568"/>
        <v/>
      </c>
    </row>
    <row r="532" spans="1:167" hidden="1" x14ac:dyDescent="0.25">
      <c r="B532" s="128" t="e">
        <f t="shared" si="1413"/>
        <v>#VALUE!</v>
      </c>
      <c r="C532" s="128" t="e">
        <f t="shared" ca="1" si="1414"/>
        <v>#NAME?</v>
      </c>
      <c r="D532" s="127">
        <f t="shared" ca="1" si="1414"/>
        <v>1</v>
      </c>
      <c r="E532" s="198"/>
      <c r="F532" s="93"/>
      <c r="G532" s="200"/>
      <c r="H532"/>
      <c r="I532"/>
      <c r="J532"/>
      <c r="K532" s="66"/>
      <c r="L532" s="29" t="s">
        <v>39</v>
      </c>
      <c r="M532" s="30" t="str">
        <f t="shared" ref="M532" si="1569">IFERROR(_xlfn.QUARTILE.EXC($P525:$XX525,3),"")</f>
        <v/>
      </c>
      <c r="N532" s="71"/>
      <c r="O532" s="27" t="str">
        <f t="shared" ref="O532" si="1570">"4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13"/>
        <v>#VALUE!</v>
      </c>
      <c r="C533" s="128" t="e">
        <f t="shared" ca="1" si="1414"/>
        <v>#NAME?</v>
      </c>
      <c r="D533" s="127">
        <f t="shared" ca="1" si="1414"/>
        <v>1</v>
      </c>
      <c r="E533" s="198"/>
      <c r="F533" s="93"/>
      <c r="G533" s="200"/>
      <c r="H533" s="134">
        <f t="shared" ref="H533" si="1571">COUNT($P533:$XX533)</f>
        <v>0</v>
      </c>
      <c r="I533" s="132" t="e">
        <f t="shared" ref="I533" si="1572">_xlfn.STDEV.P($P532:$XX533)/AVERAGE($P532:$XX533)</f>
        <v>#DIV/0!</v>
      </c>
      <c r="J533" s="7">
        <f t="shared" ref="J533" si="1573">IF(AND(H533&gt;2,
OR(L519="MÉDIA SANEADA",L519="MEDIANA SANEADA",
AND(L519="PREÇO ESTIMADO",NOT(AND(P521="Orçamento",COUNTA(P519:XX519)=COUNTIF(P521:XX521,"Orçamento")))))),
ROW(),0)</f>
        <v>0</v>
      </c>
      <c r="K533" s="66"/>
      <c r="L533" s="29" t="s">
        <v>42</v>
      </c>
      <c r="M533" s="30">
        <f t="shared" ref="M533" si="1574">MIN($P525:$XX525)</f>
        <v>0</v>
      </c>
      <c r="N533" s="71"/>
      <c r="O533" s="27" t="str">
        <f t="shared" ref="O533" si="1575">"4 RODADA"</f>
        <v>4 RODADA</v>
      </c>
      <c r="P533" s="107" t="str">
        <f t="shared" ref="P533:AI533" si="1576">IF(P531="","",IF((_xlfn.STDEV.P($P530:$XX531)/AVERAGE($P530:$XX531))&lt;=25%,P531,IF(OR(P531&gt;(AVERAGE($P530:$XX531)+_xlfn.STDEV.P($P530:$XX531)),P531&lt;(AVERAGE($P530:$XX531)-_xlfn.STDEV.P($P530:$XX531))),"DESCARTADO",P531)))</f>
        <v/>
      </c>
      <c r="Q533" s="107" t="str">
        <f t="shared" si="1576"/>
        <v/>
      </c>
      <c r="R533" s="107" t="str">
        <f t="shared" si="1576"/>
        <v/>
      </c>
      <c r="S533" s="107" t="str">
        <f t="shared" si="1576"/>
        <v/>
      </c>
      <c r="T533" s="107" t="str">
        <f t="shared" si="1576"/>
        <v/>
      </c>
      <c r="U533" s="107" t="str">
        <f t="shared" si="1576"/>
        <v/>
      </c>
      <c r="V533" s="107" t="str">
        <f t="shared" si="1576"/>
        <v/>
      </c>
      <c r="W533" s="107" t="str">
        <f t="shared" si="1576"/>
        <v/>
      </c>
      <c r="X533" s="107" t="str">
        <f t="shared" si="1576"/>
        <v/>
      </c>
      <c r="Y533" s="107" t="str">
        <f t="shared" si="1576"/>
        <v/>
      </c>
      <c r="Z533" s="107" t="str">
        <f t="shared" si="1576"/>
        <v/>
      </c>
      <c r="AA533" s="107" t="str">
        <f t="shared" si="1576"/>
        <v/>
      </c>
      <c r="AB533" s="107" t="str">
        <f t="shared" si="1576"/>
        <v/>
      </c>
      <c r="AC533" s="107" t="str">
        <f t="shared" si="1576"/>
        <v/>
      </c>
      <c r="AD533" s="107" t="str">
        <f t="shared" si="1576"/>
        <v/>
      </c>
      <c r="AE533" s="107" t="str">
        <f t="shared" si="1576"/>
        <v/>
      </c>
      <c r="AF533" s="107" t="str">
        <f t="shared" si="1576"/>
        <v/>
      </c>
      <c r="AG533" s="107" t="str">
        <f t="shared" si="1576"/>
        <v/>
      </c>
      <c r="AH533" s="107" t="str">
        <f t="shared" si="1576"/>
        <v/>
      </c>
      <c r="AI533" s="107" t="str">
        <f t="shared" si="1576"/>
        <v/>
      </c>
    </row>
    <row r="534" spans="1:167" hidden="1" x14ac:dyDescent="0.25">
      <c r="B534" s="128" t="e">
        <f t="shared" si="1413"/>
        <v>#VALUE!</v>
      </c>
      <c r="C534" s="128" t="e">
        <f t="shared" ca="1" si="1414"/>
        <v>#NAME?</v>
      </c>
      <c r="D534" s="127">
        <f t="shared" ca="1" si="1414"/>
        <v>1</v>
      </c>
      <c r="E534" s="198"/>
      <c r="F534" s="93"/>
      <c r="G534" s="200"/>
      <c r="H534"/>
      <c r="I534"/>
      <c r="J534"/>
      <c r="K534" s="66"/>
      <c r="L534" s="29" t="s">
        <v>40</v>
      </c>
      <c r="M534" s="30">
        <f t="shared" ref="M534" si="1577">MAX($P525:$XX525)</f>
        <v>0</v>
      </c>
      <c r="N534" s="71"/>
      <c r="O534" s="27" t="str">
        <f t="shared" ref="O534" si="1578">"5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13"/>
        <v>#VALUE!</v>
      </c>
      <c r="C535" s="128" t="e">
        <f t="shared" ca="1" si="1414"/>
        <v>#NAME?</v>
      </c>
      <c r="D535" s="127">
        <f t="shared" ca="1" si="1414"/>
        <v>1</v>
      </c>
      <c r="E535" s="198"/>
      <c r="F535" s="93"/>
      <c r="G535" s="200"/>
      <c r="H535" s="134">
        <f t="shared" ref="H535" si="1579">COUNT($P535:$XX535)</f>
        <v>0</v>
      </c>
      <c r="I535" s="132" t="e">
        <f t="shared" ref="I535" si="1580">_xlfn.STDEV.P($P534:$XX535)/AVERAGE($P534:$XX535)</f>
        <v>#DIV/0!</v>
      </c>
      <c r="J535" s="7">
        <f t="shared" ref="J535" si="1581">IF(AND(H535&gt;2,
OR(L519="MÉDIA SANEADA",L519="MEDIANA SANEADA",
AND(L519="PREÇO ESTIMADO",NOT(AND(P521="Orçamento",COUNTA(P519:XX519)=COUNTIF(P521:XX521,"Orçamento")))))),
ROW(),0)</f>
        <v>0</v>
      </c>
      <c r="K535" s="66"/>
      <c r="N535" s="71"/>
      <c r="O535" s="27" t="str">
        <f t="shared" ref="O535" si="1582">"5 RODADA"</f>
        <v>5 RODADA</v>
      </c>
      <c r="P535" s="107" t="str">
        <f t="shared" ref="P535:AI535" si="1583">IF(P533="","",IF((_xlfn.STDEV.P($P532:$XX533)/AVERAGE($P532:$XX533))&lt;=25%,P533,IF(OR(P533&gt;(AVERAGE($P532:$XX533)+_xlfn.STDEV.P($P532:$XX533)),P533&lt;(AVERAGE($P532:$XX533)-_xlfn.STDEV.P($P532:$XX533))),"DESCARTADO",P533)))</f>
        <v/>
      </c>
      <c r="Q535" s="107" t="str">
        <f t="shared" si="1583"/>
        <v/>
      </c>
      <c r="R535" s="107" t="str">
        <f t="shared" si="1583"/>
        <v/>
      </c>
      <c r="S535" s="107" t="str">
        <f t="shared" si="1583"/>
        <v/>
      </c>
      <c r="T535" s="107" t="str">
        <f t="shared" si="1583"/>
        <v/>
      </c>
      <c r="U535" s="107" t="str">
        <f t="shared" si="1583"/>
        <v/>
      </c>
      <c r="V535" s="107" t="str">
        <f t="shared" si="1583"/>
        <v/>
      </c>
      <c r="W535" s="107" t="str">
        <f t="shared" si="1583"/>
        <v/>
      </c>
      <c r="X535" s="107" t="str">
        <f t="shared" si="1583"/>
        <v/>
      </c>
      <c r="Y535" s="107" t="str">
        <f t="shared" si="1583"/>
        <v/>
      </c>
      <c r="Z535" s="107" t="str">
        <f t="shared" si="1583"/>
        <v/>
      </c>
      <c r="AA535" s="107" t="str">
        <f t="shared" si="1583"/>
        <v/>
      </c>
      <c r="AB535" s="107" t="str">
        <f t="shared" si="1583"/>
        <v/>
      </c>
      <c r="AC535" s="107" t="str">
        <f t="shared" si="1583"/>
        <v/>
      </c>
      <c r="AD535" s="107" t="str">
        <f t="shared" si="1583"/>
        <v/>
      </c>
      <c r="AE535" s="107" t="str">
        <f t="shared" si="1583"/>
        <v/>
      </c>
      <c r="AF535" s="107" t="str">
        <f t="shared" si="1583"/>
        <v/>
      </c>
      <c r="AG535" s="107" t="str">
        <f t="shared" si="1583"/>
        <v/>
      </c>
      <c r="AH535" s="107" t="str">
        <f t="shared" si="1583"/>
        <v/>
      </c>
      <c r="AI535" s="107" t="str">
        <f t="shared" si="1583"/>
        <v/>
      </c>
    </row>
    <row r="536" spans="1:167" hidden="1" x14ac:dyDescent="0.25">
      <c r="B536" s="128" t="e">
        <f t="shared" si="1413"/>
        <v>#VALUE!</v>
      </c>
      <c r="C536" s="128" t="e">
        <f t="shared" ca="1" si="1414"/>
        <v>#NAME?</v>
      </c>
      <c r="D536" s="127">
        <f t="shared" ca="1" si="1414"/>
        <v>1</v>
      </c>
      <c r="E536" s="198"/>
      <c r="F536" s="93"/>
      <c r="G536" s="200"/>
      <c r="H536"/>
      <c r="I536"/>
      <c r="J536"/>
      <c r="K536" s="66"/>
      <c r="L536" s="22"/>
      <c r="M536" s="22"/>
      <c r="N536" s="71"/>
      <c r="O536" s="27" t="str">
        <f t="shared" ref="O536" si="1584">"6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13"/>
        <v>#VALUE!</v>
      </c>
      <c r="C537" s="128" t="e">
        <f t="shared" ca="1" si="1414"/>
        <v>#NAME?</v>
      </c>
      <c r="D537" s="127">
        <f t="shared" ca="1" si="1414"/>
        <v>1</v>
      </c>
      <c r="E537" s="198"/>
      <c r="F537" s="93"/>
      <c r="G537" s="200"/>
      <c r="H537" s="134">
        <f t="shared" ref="H537" si="1585">COUNT($P537:$XX537)</f>
        <v>0</v>
      </c>
      <c r="I537" s="132" t="e">
        <f t="shared" ref="I537" si="1586">_xlfn.STDEV.P($P536:$XX537)/AVERAGE($P536:$XX537)</f>
        <v>#DIV/0!</v>
      </c>
      <c r="J537" s="7">
        <f t="shared" ref="J537" si="1587">IF(AND(H537&gt;2,
OR(L519="MÉDIA SANEADA",L519="MEDIANA SANEADA",
AND(L519="PREÇO ESTIMADO",NOT(AND(P521="Orçamento",COUNTA(P519:XX519)=COUNTIF(P521:XX521,"Orçamento")))))),
ROW(),0)</f>
        <v>0</v>
      </c>
      <c r="N537" s="71"/>
      <c r="O537" s="27" t="str">
        <f t="shared" ref="O537" si="1588">"6 RODADA"</f>
        <v>6 RODADA</v>
      </c>
      <c r="P537" s="107" t="str">
        <f t="shared" ref="P537:AI537" si="1589">IFERROR(IF(P535="","",IF((_xlfn.STDEV.P($P534:$XX535)/AVERAGE($P534:$XX535))&lt;=25%,P535,IF(OR(P535&gt;(AVERAGE($P534:$XX535)+_xlfn.STDEV.P($P534:$XX535)),P535&lt;(AVERAGE($P534:$XX535)-_xlfn.STDEV.P($P534:$XX535))),"DESCARTADO",P535))),)</f>
        <v/>
      </c>
      <c r="Q537" s="107" t="str">
        <f t="shared" si="1589"/>
        <v/>
      </c>
      <c r="R537" s="107" t="str">
        <f t="shared" si="1589"/>
        <v/>
      </c>
      <c r="S537" s="107" t="str">
        <f t="shared" si="1589"/>
        <v/>
      </c>
      <c r="T537" s="107" t="str">
        <f t="shared" si="1589"/>
        <v/>
      </c>
      <c r="U537" s="107" t="str">
        <f t="shared" si="1589"/>
        <v/>
      </c>
      <c r="V537" s="107" t="str">
        <f t="shared" si="1589"/>
        <v/>
      </c>
      <c r="W537" s="107" t="str">
        <f t="shared" si="1589"/>
        <v/>
      </c>
      <c r="X537" s="107" t="str">
        <f t="shared" si="1589"/>
        <v/>
      </c>
      <c r="Y537" s="107" t="str">
        <f t="shared" si="1589"/>
        <v/>
      </c>
      <c r="Z537" s="107" t="str">
        <f t="shared" si="1589"/>
        <v/>
      </c>
      <c r="AA537" s="107" t="str">
        <f t="shared" si="1589"/>
        <v/>
      </c>
      <c r="AB537" s="107" t="str">
        <f t="shared" si="1589"/>
        <v/>
      </c>
      <c r="AC537" s="107" t="str">
        <f t="shared" si="1589"/>
        <v/>
      </c>
      <c r="AD537" s="107" t="str">
        <f t="shared" si="1589"/>
        <v/>
      </c>
      <c r="AE537" s="107" t="str">
        <f t="shared" si="1589"/>
        <v/>
      </c>
      <c r="AF537" s="107" t="str">
        <f t="shared" si="1589"/>
        <v/>
      </c>
      <c r="AG537" s="107" t="str">
        <f t="shared" si="1589"/>
        <v/>
      </c>
      <c r="AH537" s="107" t="str">
        <f t="shared" si="1589"/>
        <v/>
      </c>
      <c r="AI537" s="107" t="str">
        <f t="shared" si="1589"/>
        <v/>
      </c>
    </row>
    <row r="538" spans="1:167" x14ac:dyDescent="0.25">
      <c r="B538" s="128" t="e">
        <f t="shared" si="1413"/>
        <v>#VALUE!</v>
      </c>
      <c r="C538" s="128" t="e">
        <f t="shared" ca="1" si="1414"/>
        <v>#NAME?</v>
      </c>
      <c r="D538" s="127">
        <f t="shared" ca="1" si="1414"/>
        <v>1</v>
      </c>
      <c r="E538" s="198"/>
      <c r="F538" s="136"/>
      <c r="G538" s="200"/>
      <c r="H538" s="203"/>
      <c r="I538" s="203"/>
      <c r="J538" s="204"/>
      <c r="K538" s="67"/>
      <c r="L538" s="1" t="s">
        <v>43</v>
      </c>
      <c r="M538" s="143" t="str">
        <f t="shared" ref="M538" si="1590">IFERROR(ROUND(M519*M521,2),"")</f>
        <v/>
      </c>
      <c r="O538" s="27" t="s">
        <v>363</v>
      </c>
      <c r="P538" s="107" t="str">
        <f t="shared" ref="P538:R538" si="1591">INDEX(P525:P537,MATCH(MAX($J525:$J537),$J525:$J537,0))</f>
        <v/>
      </c>
      <c r="Q538" s="107" t="str">
        <f t="shared" si="1591"/>
        <v/>
      </c>
      <c r="R538" s="107" t="str">
        <f t="shared" si="1591"/>
        <v/>
      </c>
      <c r="S538" s="107" t="str">
        <f t="shared" si="1526"/>
        <v/>
      </c>
      <c r="T538" s="107" t="str">
        <f t="shared" si="1526"/>
        <v/>
      </c>
      <c r="U538" s="107" t="str">
        <f t="shared" si="1526"/>
        <v/>
      </c>
      <c r="V538" s="107" t="str">
        <f t="shared" si="1526"/>
        <v/>
      </c>
      <c r="W538" s="107" t="str">
        <f t="shared" si="1526"/>
        <v/>
      </c>
      <c r="X538" s="107" t="str">
        <f t="shared" si="1526"/>
        <v/>
      </c>
      <c r="Y538" s="107" t="str">
        <f t="shared" si="1526"/>
        <v/>
      </c>
      <c r="Z538" s="107" t="str">
        <f t="shared" si="1526"/>
        <v/>
      </c>
      <c r="AA538" s="107" t="str">
        <f t="shared" si="1526"/>
        <v/>
      </c>
      <c r="AB538" s="107" t="str">
        <f t="shared" si="1526"/>
        <v/>
      </c>
      <c r="AC538" s="107" t="str">
        <f t="shared" si="1526"/>
        <v/>
      </c>
      <c r="AD538" s="107" t="str">
        <f t="shared" si="1526"/>
        <v/>
      </c>
      <c r="AE538" s="107" t="str">
        <f t="shared" si="1526"/>
        <v/>
      </c>
      <c r="AF538" s="107" t="str">
        <f t="shared" si="1526"/>
        <v/>
      </c>
      <c r="AG538" s="107" t="str">
        <f t="shared" si="1526"/>
        <v/>
      </c>
      <c r="AH538" s="107" t="str">
        <f t="shared" si="1526"/>
        <v/>
      </c>
      <c r="AI538" s="107" t="str">
        <f t="shared" si="1526"/>
        <v/>
      </c>
    </row>
    <row r="540" spans="1:167" s="117" customFormat="1" ht="15" customHeight="1" x14ac:dyDescent="0.25">
      <c r="A540" s="120"/>
      <c r="B540" s="127" t="e">
        <f t="shared" ref="B540" si="1592">LARGE(IFERROR(IF(B538+1&gt;$H$8,"",B538+1),""),1)</f>
        <v>#VALUE!</v>
      </c>
      <c r="C540" s="127" t="e">
        <f ca="1">IF(_xlfn.ISFORMULA(E544),MAX(INDEX('BASE FORMAÇÃO'!A:A,B540+1),1),E544)</f>
        <v>#NAME?</v>
      </c>
      <c r="D540" s="127">
        <f t="shared" ref="D540" ca="1" si="1593">IFERROR(IF(C540=C530,D530+1,1),1)</f>
        <v>1</v>
      </c>
      <c r="E540" s="38" t="s">
        <v>9</v>
      </c>
      <c r="F540" s="73"/>
      <c r="G540" s="38" t="s">
        <v>15</v>
      </c>
      <c r="H540" s="135" t="e">
        <f>INDEX('BASE FORMAÇÃO'!B:B,B540+1)</f>
        <v>#VALUE!</v>
      </c>
      <c r="I540" s="181" t="s">
        <v>16</v>
      </c>
      <c r="J540" s="6" t="e">
        <f>INDEX('BASE FORMAÇÃO'!K:K,B540+1)</f>
        <v>#VALUE!</v>
      </c>
      <c r="K540" s="65"/>
      <c r="L540" s="182" t="s">
        <v>10</v>
      </c>
      <c r="M540" s="184" t="str">
        <f>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594">B540</f>
        <v>#VALUE!</v>
      </c>
      <c r="C541" s="128" t="e">
        <f t="shared" ca="1" si="1594"/>
        <v>#NAME?</v>
      </c>
      <c r="D541" s="127">
        <f t="shared" ca="1" si="1594"/>
        <v>1</v>
      </c>
      <c r="E541" s="186">
        <f t="shared" ref="E541" ca="1" si="1595">D540</f>
        <v>1</v>
      </c>
      <c r="F541" s="92"/>
      <c r="G541" s="188" t="s">
        <v>1</v>
      </c>
      <c r="H541" s="191" t="e">
        <f>INDEX('BASE FORMAÇÃO'!C:C,B540+1)</f>
        <v>#VALUE!</v>
      </c>
      <c r="I541" s="191"/>
      <c r="J541" s="192"/>
      <c r="K541" s="66"/>
      <c r="L541" s="183"/>
      <c r="M541" s="185"/>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596">B541</f>
        <v>#VALUE!</v>
      </c>
      <c r="C542" s="128" t="e">
        <f t="shared" ca="1" si="1596"/>
        <v>#NAME?</v>
      </c>
      <c r="D542" s="127">
        <f t="shared" ca="1" si="1596"/>
        <v>1</v>
      </c>
      <c r="E542" s="187"/>
      <c r="F542" s="93"/>
      <c r="G542" s="189"/>
      <c r="H542" s="193"/>
      <c r="I542" s="193"/>
      <c r="J542" s="194"/>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597">B542</f>
        <v>#VALUE!</v>
      </c>
      <c r="C543" s="128" t="e">
        <f t="shared" ca="1" si="1597"/>
        <v>#NAME?</v>
      </c>
      <c r="D543" s="127">
        <f t="shared" ca="1" si="1414"/>
        <v>1</v>
      </c>
      <c r="E543" s="38" t="s">
        <v>313</v>
      </c>
      <c r="F543" s="93"/>
      <c r="G543" s="190"/>
      <c r="H543" s="195"/>
      <c r="I543" s="195"/>
      <c r="J543" s="196"/>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598">B542</f>
        <v>#VALUE!</v>
      </c>
      <c r="C544" s="128" t="e">
        <f t="shared" ca="1" si="1598"/>
        <v>#NAME?</v>
      </c>
      <c r="D544" s="127">
        <f t="shared" ca="1" si="1414"/>
        <v>1</v>
      </c>
      <c r="E544" s="197" t="e">
        <f t="shared" ref="E544" ca="1" si="1599">C540</f>
        <v>#NAME?</v>
      </c>
      <c r="F544" s="93"/>
      <c r="G544" s="199" t="s">
        <v>304</v>
      </c>
      <c r="H544" s="201"/>
      <c r="I544" s="202"/>
      <c r="J544" s="202"/>
      <c r="K544" s="67"/>
      <c r="L544" s="28" t="s">
        <v>303</v>
      </c>
      <c r="M544" s="133" t="str">
        <f t="shared" ref="M544" si="1600">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01">B544</f>
        <v>#VALUE!</v>
      </c>
      <c r="C545" s="128" t="e">
        <f t="shared" ref="C545" ca="1" si="1602">C544</f>
        <v>#NAME?</v>
      </c>
      <c r="D545" s="127">
        <f t="shared" ca="1" si="1414"/>
        <v>1</v>
      </c>
      <c r="E545" s="198"/>
      <c r="F545" s="93"/>
      <c r="G545" s="200"/>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03">B545</f>
        <v>#VALUE!</v>
      </c>
      <c r="C546" s="128" t="e">
        <f t="shared" ca="1" si="1603"/>
        <v>#NAME?</v>
      </c>
      <c r="D546" s="127">
        <f t="shared" ca="1" si="1414"/>
        <v>1</v>
      </c>
      <c r="E546" s="198"/>
      <c r="F546" s="93"/>
      <c r="G546" s="200"/>
      <c r="H546" s="134">
        <f t="shared" ref="H546" si="1604">COUNT($P546:$XX546)</f>
        <v>0</v>
      </c>
      <c r="I546" s="132" t="e">
        <f t="shared" ref="I546" si="1605">_xlfn.STDEV.P($P545:$XX546)/AVERAGE($P545:$XX546)</f>
        <v>#DIV/0!</v>
      </c>
      <c r="J546" s="7">
        <f>ROW()</f>
        <v>546</v>
      </c>
      <c r="K546" s="67"/>
      <c r="L546" s="29" t="s">
        <v>10</v>
      </c>
      <c r="M546" s="30" t="str">
        <f t="shared" ref="M546" si="1606">IFERROR(
IF(COUNTA(P540:AI540)=COUNTIF(P542:XX542,"Orçamento"),MIN(M551,M548),
IF(M549&lt;&gt;"",M549,
IF(M550&lt;&gt;"",M550,
M548
))),"")</f>
        <v/>
      </c>
      <c r="N546" s="71"/>
      <c r="O546" s="27" t="s">
        <v>376</v>
      </c>
      <c r="P546" s="106" t="str">
        <f t="shared" ref="P546:AI546" si="1607">IFERROR(IF(P544="",
            "",
            IF(COUNT($P544:$XX544)&lt;=4,
               P544,
               IF(OR(P544&gt;(QUARTILE($P544:$XX544,3)+(QUARTILE($P544:$XX544,3)-QUARTILE($P544:$XX544,1))),
                     P544&lt;(QUARTILE($P544:$XX544,1)-(QUARTILE($P544:$XX544,3)-QUARTILE($P544:$XX544,1)))
                  ),
               "DESCARTADO",P544)
             )
  ),P544)</f>
        <v/>
      </c>
      <c r="Q546" s="106" t="str">
        <f t="shared" si="1607"/>
        <v/>
      </c>
      <c r="R546" s="106" t="str">
        <f t="shared" si="1607"/>
        <v/>
      </c>
      <c r="S546" s="106" t="str">
        <f t="shared" si="1607"/>
        <v/>
      </c>
      <c r="T546" s="106" t="str">
        <f t="shared" si="1607"/>
        <v/>
      </c>
      <c r="U546" s="106" t="str">
        <f t="shared" si="1607"/>
        <v/>
      </c>
      <c r="V546" s="106" t="str">
        <f t="shared" si="1607"/>
        <v/>
      </c>
      <c r="W546" s="106" t="str">
        <f t="shared" si="1607"/>
        <v/>
      </c>
      <c r="X546" s="106" t="str">
        <f t="shared" si="1607"/>
        <v/>
      </c>
      <c r="Y546" s="106" t="str">
        <f t="shared" si="1607"/>
        <v/>
      </c>
      <c r="Z546" s="106" t="str">
        <f t="shared" si="1607"/>
        <v/>
      </c>
      <c r="AA546" s="106" t="str">
        <f t="shared" si="1607"/>
        <v/>
      </c>
      <c r="AB546" s="106" t="str">
        <f t="shared" si="1607"/>
        <v/>
      </c>
      <c r="AC546" s="106" t="str">
        <f t="shared" si="1607"/>
        <v/>
      </c>
      <c r="AD546" s="106" t="str">
        <f t="shared" si="1607"/>
        <v/>
      </c>
      <c r="AE546" s="106" t="str">
        <f t="shared" si="1607"/>
        <v/>
      </c>
      <c r="AF546" s="106" t="str">
        <f t="shared" si="1607"/>
        <v/>
      </c>
      <c r="AG546" s="106" t="str">
        <f t="shared" si="1607"/>
        <v/>
      </c>
      <c r="AH546" s="106" t="str">
        <f t="shared" si="1607"/>
        <v/>
      </c>
      <c r="AI546" s="106" t="str">
        <f t="shared" si="1607"/>
        <v/>
      </c>
    </row>
    <row r="547" spans="2:35" hidden="1" x14ac:dyDescent="0.25">
      <c r="B547" s="128" t="e">
        <f t="shared" ref="B547:B601" si="1608">B546</f>
        <v>#VALUE!</v>
      </c>
      <c r="C547" s="128" t="e">
        <f t="shared" ref="C547:D610" ca="1" si="1609">C546</f>
        <v>#NAME?</v>
      </c>
      <c r="D547" s="127">
        <f t="shared" ca="1" si="1414"/>
        <v>1</v>
      </c>
      <c r="E547" s="198"/>
      <c r="F547" s="93"/>
      <c r="G547" s="200"/>
      <c r="H547"/>
      <c r="I547"/>
      <c r="J547"/>
      <c r="K547" s="66"/>
      <c r="L547" s="29" t="s">
        <v>360</v>
      </c>
      <c r="M547" s="30" t="e">
        <f t="shared" ref="M547" si="1610">AVERAGE($P546:$XX546)</f>
        <v>#DIV/0!</v>
      </c>
      <c r="N547" s="71"/>
      <c r="O547" s="27" t="str">
        <f t="shared" ref="O547" si="1611">"1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08"/>
        <v>#VALUE!</v>
      </c>
      <c r="C548" s="128" t="e">
        <f t="shared" ca="1" si="1609"/>
        <v>#NAME?</v>
      </c>
      <c r="D548" s="127">
        <f t="shared" ca="1" si="1609"/>
        <v>1</v>
      </c>
      <c r="E548" s="198"/>
      <c r="F548" s="93"/>
      <c r="G548" s="200"/>
      <c r="H548" s="134">
        <f t="shared" ref="H548" si="1612">COUNT($P548:$XX548)</f>
        <v>0</v>
      </c>
      <c r="I548" s="132" t="e">
        <f t="shared" ref="I548" si="1613">_xlfn.STDEV.P($P547:$XX548)/AVERAGE($P547:$XX548)</f>
        <v>#DIV/0!</v>
      </c>
      <c r="J548" s="7">
        <f t="shared" ref="J548" si="1614">IF(AND(H548&gt;2,
OR(L540="MÉDIA SANEADA",L540="MEDIANA SANEADA",
AND(L540="PREÇO ESTIMADO",NOT(AND(P542="Orçamento",COUNTA(P540:XX540)=COUNTIF(P542:XX542,"Orçamento")))))),
ROW(),0)</f>
        <v>0</v>
      </c>
      <c r="K548" s="66"/>
      <c r="L548" s="29" t="s">
        <v>361</v>
      </c>
      <c r="M548" s="30" t="e">
        <f t="shared" ref="M548" si="1615">MEDIAN($P546:$XX546)</f>
        <v>#NUM!</v>
      </c>
      <c r="N548" s="71"/>
      <c r="O548" s="27" t="str">
        <f t="shared" ref="O548" si="1616">"1 RODADA"</f>
        <v>1 RODADA</v>
      </c>
      <c r="P548" s="107" t="str">
        <f t="shared" ref="P548:AI548" si="1617">IF(P546="","",IF((_xlfn.STDEV.P($P545:$XX546)/AVERAGE($P545:$XX546))&lt;=25%,P546,IF(OR(P546&gt;(AVERAGE($P545:$XX546)+_xlfn.STDEV.P($P545:$XX546)),P546&lt;(AVERAGE($P545:$XX546)-_xlfn.STDEV.P($P545:$XX546))),"DESCARTADO",P546)))</f>
        <v/>
      </c>
      <c r="Q548" s="107" t="str">
        <f t="shared" si="1617"/>
        <v/>
      </c>
      <c r="R548" s="107" t="str">
        <f t="shared" si="1617"/>
        <v/>
      </c>
      <c r="S548" s="107" t="str">
        <f t="shared" si="1617"/>
        <v/>
      </c>
      <c r="T548" s="107" t="str">
        <f t="shared" si="1617"/>
        <v/>
      </c>
      <c r="U548" s="107" t="str">
        <f t="shared" si="1617"/>
        <v/>
      </c>
      <c r="V548" s="107" t="str">
        <f t="shared" si="1617"/>
        <v/>
      </c>
      <c r="W548" s="107" t="str">
        <f t="shared" si="1617"/>
        <v/>
      </c>
      <c r="X548" s="107" t="str">
        <f t="shared" si="1617"/>
        <v/>
      </c>
      <c r="Y548" s="107" t="str">
        <f t="shared" si="1617"/>
        <v/>
      </c>
      <c r="Z548" s="107" t="str">
        <f t="shared" si="1617"/>
        <v/>
      </c>
      <c r="AA548" s="107" t="str">
        <f t="shared" si="1617"/>
        <v/>
      </c>
      <c r="AB548" s="107" t="str">
        <f t="shared" si="1617"/>
        <v/>
      </c>
      <c r="AC548" s="107" t="str">
        <f t="shared" si="1617"/>
        <v/>
      </c>
      <c r="AD548" s="107" t="str">
        <f t="shared" si="1617"/>
        <v/>
      </c>
      <c r="AE548" s="107" t="str">
        <f t="shared" si="1617"/>
        <v/>
      </c>
      <c r="AF548" s="107" t="str">
        <f t="shared" si="1617"/>
        <v/>
      </c>
      <c r="AG548" s="107" t="str">
        <f t="shared" si="1617"/>
        <v/>
      </c>
      <c r="AH548" s="107" t="str">
        <f t="shared" si="1617"/>
        <v/>
      </c>
      <c r="AI548" s="107" t="str">
        <f t="shared" si="1617"/>
        <v/>
      </c>
    </row>
    <row r="549" spans="2:35" hidden="1" x14ac:dyDescent="0.25">
      <c r="B549" s="128" t="e">
        <f t="shared" si="1608"/>
        <v>#VALUE!</v>
      </c>
      <c r="C549" s="128" t="e">
        <f t="shared" ca="1" si="1609"/>
        <v>#NAME?</v>
      </c>
      <c r="D549" s="127">
        <f t="shared" ca="1" si="1609"/>
        <v>1</v>
      </c>
      <c r="E549" s="198"/>
      <c r="F549" s="93"/>
      <c r="G549" s="200"/>
      <c r="H549"/>
      <c r="I549"/>
      <c r="J549"/>
      <c r="L549" s="29" t="s">
        <v>38</v>
      </c>
      <c r="M549" s="30" t="str">
        <f t="shared" ref="M549" si="1618">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19">"2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08"/>
        <v>#VALUE!</v>
      </c>
      <c r="C550" s="128" t="e">
        <f t="shared" ca="1" si="1609"/>
        <v>#NAME?</v>
      </c>
      <c r="D550" s="127">
        <f t="shared" ca="1" si="1609"/>
        <v>1</v>
      </c>
      <c r="E550" s="198"/>
      <c r="F550" s="93"/>
      <c r="G550" s="200"/>
      <c r="H550" s="134">
        <f t="shared" ref="H550" si="1620">COUNT($P550:$XX550)</f>
        <v>0</v>
      </c>
      <c r="I550" s="132" t="e">
        <f t="shared" ref="I550" si="1621">_xlfn.STDEV.P($P549:$XX550)/AVERAGE($P549:$XX550)</f>
        <v>#DIV/0!</v>
      </c>
      <c r="J550" s="7">
        <f t="shared" ref="J550" si="1622">IF(AND(H550&gt;2,
OR(L540="MÉDIA SANEADA",L540="MEDIANA SANEADA",
AND(L540="PREÇO ESTIMADO",NOT(AND(P542="Orçamento",COUNTA(P540:XX540)=COUNTIF(P542:XX542,"Orçamento")))))),
ROW(),0)</f>
        <v>0</v>
      </c>
      <c r="K550" s="66"/>
      <c r="L550" s="29" t="s">
        <v>362</v>
      </c>
      <c r="M550" s="30" t="e">
        <f t="shared" ref="M550" si="1623" xml:space="preserve">
IF(H548&gt;2,MEDIAN(P547:XX548),
IF(H550&gt;2,MEDIAN(P549:XX550),
IF(H552&gt;2,MEDIAN(P551:XX552),
IF(H554&gt;2,MEDIAN(P553:XX554),
IF(H556&gt;2,MEDIAN(P555:XX556),
IF(H558&gt;2,MEDIAN(P557:XX558),
MEDIAN(P545:XX546)))))))</f>
        <v>#NUM!</v>
      </c>
      <c r="N550" s="71"/>
      <c r="O550" s="27" t="str">
        <f t="shared" ref="O550" si="1624">"2 RODADA"</f>
        <v>2 RODADA</v>
      </c>
      <c r="P550" s="107" t="str">
        <f t="shared" ref="P550:AI550" si="1625">IF(P548="","",IF((_xlfn.STDEV.P($P547:$XX548)/AVERAGE($P547:$XX548))&lt;=25%,P548,IF(OR(P548&gt;(AVERAGE($P547:$XX548)+_xlfn.STDEV.P($P547:$XX548)),P548&lt;(AVERAGE($P547:$XX548)-_xlfn.STDEV.P($P547:$XX548))),"DESCARTADO",P548)))</f>
        <v/>
      </c>
      <c r="Q550" s="107" t="str">
        <f t="shared" si="1625"/>
        <v/>
      </c>
      <c r="R550" s="107" t="str">
        <f t="shared" si="1625"/>
        <v/>
      </c>
      <c r="S550" s="107" t="str">
        <f t="shared" si="1625"/>
        <v/>
      </c>
      <c r="T550" s="107" t="str">
        <f t="shared" si="1625"/>
        <v/>
      </c>
      <c r="U550" s="107" t="str">
        <f t="shared" si="1625"/>
        <v/>
      </c>
      <c r="V550" s="107" t="str">
        <f t="shared" si="1625"/>
        <v/>
      </c>
      <c r="W550" s="107" t="str">
        <f t="shared" si="1625"/>
        <v/>
      </c>
      <c r="X550" s="107" t="str">
        <f t="shared" si="1625"/>
        <v/>
      </c>
      <c r="Y550" s="107" t="str">
        <f t="shared" si="1625"/>
        <v/>
      </c>
      <c r="Z550" s="107" t="str">
        <f t="shared" si="1625"/>
        <v/>
      </c>
      <c r="AA550" s="107" t="str">
        <f t="shared" si="1625"/>
        <v/>
      </c>
      <c r="AB550" s="107" t="str">
        <f t="shared" si="1625"/>
        <v/>
      </c>
      <c r="AC550" s="107" t="str">
        <f t="shared" si="1625"/>
        <v/>
      </c>
      <c r="AD550" s="107" t="str">
        <f t="shared" si="1625"/>
        <v/>
      </c>
      <c r="AE550" s="107" t="str">
        <f t="shared" si="1625"/>
        <v/>
      </c>
      <c r="AF550" s="107" t="str">
        <f t="shared" si="1625"/>
        <v/>
      </c>
      <c r="AG550" s="107" t="str">
        <f t="shared" si="1625"/>
        <v/>
      </c>
      <c r="AH550" s="107" t="str">
        <f t="shared" si="1625"/>
        <v/>
      </c>
      <c r="AI550" s="107" t="str">
        <f t="shared" si="1625"/>
        <v/>
      </c>
    </row>
    <row r="551" spans="2:35" hidden="1" x14ac:dyDescent="0.25">
      <c r="B551" s="128" t="e">
        <f t="shared" si="1608"/>
        <v>#VALUE!</v>
      </c>
      <c r="C551" s="128" t="e">
        <f t="shared" ca="1" si="1609"/>
        <v>#NAME?</v>
      </c>
      <c r="D551" s="127">
        <f t="shared" ca="1" si="1609"/>
        <v>1</v>
      </c>
      <c r="E551" s="198"/>
      <c r="F551" s="93"/>
      <c r="G551" s="200"/>
      <c r="H551"/>
      <c r="I551"/>
      <c r="J551"/>
      <c r="K551" s="66"/>
      <c r="L551" s="29" t="s">
        <v>359</v>
      </c>
      <c r="M551" s="30" t="e">
        <f t="shared" ref="M551" si="1626">HARMEAN($P545:$XX546)</f>
        <v>#N/A</v>
      </c>
      <c r="N551" s="71"/>
      <c r="O551" s="27" t="str">
        <f t="shared" ref="O551" si="1627">"3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08"/>
        <v>#VALUE!</v>
      </c>
      <c r="C552" s="128" t="e">
        <f t="shared" ca="1" si="1609"/>
        <v>#NAME?</v>
      </c>
      <c r="D552" s="127">
        <f t="shared" ca="1" si="1609"/>
        <v>1</v>
      </c>
      <c r="E552" s="198"/>
      <c r="F552" s="93"/>
      <c r="G552" s="200"/>
      <c r="H552" s="134">
        <f t="shared" ref="H552" si="1628">COUNT($P552:$XX552)</f>
        <v>0</v>
      </c>
      <c r="I552" s="132" t="e">
        <f t="shared" ref="I552" si="1629">_xlfn.STDEV.P($P551:$XX552)/AVERAGE($P551:$XX552)</f>
        <v>#DIV/0!</v>
      </c>
      <c r="J552" s="7">
        <f t="shared" ref="J552" si="1630">IF(AND(H552&gt;2,
OR(L540="MÉDIA SANEADA",L540="MEDIANA SANEADA",
AND(L540="PREÇO ESTIMADO",NOT(AND(P542="Orçamento",COUNTA(P540:XX540)=COUNTIF(P542:XX542,"Orçamento")))))),
ROW(),0)</f>
        <v>0</v>
      </c>
      <c r="K552" s="66"/>
      <c r="L552" s="29" t="s">
        <v>41</v>
      </c>
      <c r="M552" s="30" t="str">
        <f t="shared" ref="M552" si="1631">IFERROR(_xlfn.QUARTILE.EXC($P546:$XX546,1),"")</f>
        <v/>
      </c>
      <c r="N552" s="71"/>
      <c r="O552" s="27" t="str">
        <f t="shared" ref="O552" si="1632">"3 RODADA"</f>
        <v>3 RODADA</v>
      </c>
      <c r="P552" s="107" t="str">
        <f t="shared" ref="P552:AI552" si="1633">IF(P550="","",IF((_xlfn.STDEV.P($P549:$XX550)/AVERAGE($P549:$XX550))&lt;=25%,P550,IF(OR(P550&gt;(AVERAGE($P549:$XX550)+_xlfn.STDEV.P($P549:$XX550)),P550&lt;(AVERAGE($P549:$XX550)-_xlfn.STDEV.P($P549:$XX550))),"DESCARTADO",P550)))</f>
        <v/>
      </c>
      <c r="Q552" s="107" t="str">
        <f t="shared" si="1633"/>
        <v/>
      </c>
      <c r="R552" s="107" t="str">
        <f t="shared" si="1633"/>
        <v/>
      </c>
      <c r="S552" s="107" t="str">
        <f t="shared" si="1633"/>
        <v/>
      </c>
      <c r="T552" s="107" t="str">
        <f t="shared" si="1633"/>
        <v/>
      </c>
      <c r="U552" s="107" t="str">
        <f t="shared" si="1633"/>
        <v/>
      </c>
      <c r="V552" s="107" t="str">
        <f t="shared" si="1633"/>
        <v/>
      </c>
      <c r="W552" s="107" t="str">
        <f t="shared" si="1633"/>
        <v/>
      </c>
      <c r="X552" s="107" t="str">
        <f t="shared" si="1633"/>
        <v/>
      </c>
      <c r="Y552" s="107" t="str">
        <f t="shared" si="1633"/>
        <v/>
      </c>
      <c r="Z552" s="107" t="str">
        <f t="shared" si="1633"/>
        <v/>
      </c>
      <c r="AA552" s="107" t="str">
        <f t="shared" si="1633"/>
        <v/>
      </c>
      <c r="AB552" s="107" t="str">
        <f t="shared" si="1633"/>
        <v/>
      </c>
      <c r="AC552" s="107" t="str">
        <f t="shared" si="1633"/>
        <v/>
      </c>
      <c r="AD552" s="107" t="str">
        <f t="shared" si="1633"/>
        <v/>
      </c>
      <c r="AE552" s="107" t="str">
        <f t="shared" si="1633"/>
        <v/>
      </c>
      <c r="AF552" s="107" t="str">
        <f t="shared" si="1633"/>
        <v/>
      </c>
      <c r="AG552" s="107" t="str">
        <f t="shared" si="1633"/>
        <v/>
      </c>
      <c r="AH552" s="107" t="str">
        <f t="shared" si="1633"/>
        <v/>
      </c>
      <c r="AI552" s="107" t="str">
        <f t="shared" si="1633"/>
        <v/>
      </c>
    </row>
    <row r="553" spans="2:35" hidden="1" x14ac:dyDescent="0.25">
      <c r="B553" s="128" t="e">
        <f t="shared" si="1608"/>
        <v>#VALUE!</v>
      </c>
      <c r="C553" s="128" t="e">
        <f t="shared" ca="1" si="1609"/>
        <v>#NAME?</v>
      </c>
      <c r="D553" s="127">
        <f t="shared" ca="1" si="1609"/>
        <v>1</v>
      </c>
      <c r="E553" s="198"/>
      <c r="F553" s="93"/>
      <c r="G553" s="200"/>
      <c r="H553"/>
      <c r="I553"/>
      <c r="J553"/>
      <c r="K553" s="66"/>
      <c r="L553" s="29" t="s">
        <v>39</v>
      </c>
      <c r="M553" s="30" t="str">
        <f t="shared" ref="M553" si="1634">IFERROR(_xlfn.QUARTILE.EXC($P546:$XX546,3),"")</f>
        <v/>
      </c>
      <c r="N553" s="71"/>
      <c r="O553" s="27" t="str">
        <f t="shared" ref="O553" si="1635">"4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08"/>
        <v>#VALUE!</v>
      </c>
      <c r="C554" s="128" t="e">
        <f t="shared" ca="1" si="1609"/>
        <v>#NAME?</v>
      </c>
      <c r="D554" s="127">
        <f t="shared" ca="1" si="1609"/>
        <v>1</v>
      </c>
      <c r="E554" s="198"/>
      <c r="F554" s="93"/>
      <c r="G554" s="200"/>
      <c r="H554" s="134">
        <f t="shared" ref="H554" si="1636">COUNT($P554:$XX554)</f>
        <v>0</v>
      </c>
      <c r="I554" s="132" t="e">
        <f t="shared" ref="I554" si="1637">_xlfn.STDEV.P($P553:$XX554)/AVERAGE($P553:$XX554)</f>
        <v>#DIV/0!</v>
      </c>
      <c r="J554" s="7">
        <f t="shared" ref="J554" si="1638">IF(AND(H554&gt;2,
OR(L540="MÉDIA SANEADA",L540="MEDIANA SANEADA",
AND(L540="PREÇO ESTIMADO",NOT(AND(P542="Orçamento",COUNTA(P540:XX540)=COUNTIF(P542:XX542,"Orçamento")))))),
ROW(),0)</f>
        <v>0</v>
      </c>
      <c r="K554" s="66"/>
      <c r="L554" s="29" t="s">
        <v>42</v>
      </c>
      <c r="M554" s="30">
        <f t="shared" ref="M554" si="1639">MIN($P546:$XX546)</f>
        <v>0</v>
      </c>
      <c r="N554" s="71"/>
      <c r="O554" s="27" t="str">
        <f t="shared" ref="O554" si="1640">"4 RODADA"</f>
        <v>4 RODADA</v>
      </c>
      <c r="P554" s="107" t="str">
        <f t="shared" ref="P554:AI554" si="1641">IF(P552="","",IF((_xlfn.STDEV.P($P551:$XX552)/AVERAGE($P551:$XX552))&lt;=25%,P552,IF(OR(P552&gt;(AVERAGE($P551:$XX552)+_xlfn.STDEV.P($P551:$XX552)),P552&lt;(AVERAGE($P551:$XX552)-_xlfn.STDEV.P($P551:$XX552))),"DESCARTADO",P552)))</f>
        <v/>
      </c>
      <c r="Q554" s="107" t="str">
        <f t="shared" si="1641"/>
        <v/>
      </c>
      <c r="R554" s="107" t="str">
        <f t="shared" si="1641"/>
        <v/>
      </c>
      <c r="S554" s="107" t="str">
        <f t="shared" si="1641"/>
        <v/>
      </c>
      <c r="T554" s="107" t="str">
        <f t="shared" si="1641"/>
        <v/>
      </c>
      <c r="U554" s="107" t="str">
        <f t="shared" si="1641"/>
        <v/>
      </c>
      <c r="V554" s="107" t="str">
        <f t="shared" si="1641"/>
        <v/>
      </c>
      <c r="W554" s="107" t="str">
        <f t="shared" si="1641"/>
        <v/>
      </c>
      <c r="X554" s="107" t="str">
        <f t="shared" si="1641"/>
        <v/>
      </c>
      <c r="Y554" s="107" t="str">
        <f t="shared" si="1641"/>
        <v/>
      </c>
      <c r="Z554" s="107" t="str">
        <f t="shared" si="1641"/>
        <v/>
      </c>
      <c r="AA554" s="107" t="str">
        <f t="shared" si="1641"/>
        <v/>
      </c>
      <c r="AB554" s="107" t="str">
        <f t="shared" si="1641"/>
        <v/>
      </c>
      <c r="AC554" s="107" t="str">
        <f t="shared" si="1641"/>
        <v/>
      </c>
      <c r="AD554" s="107" t="str">
        <f t="shared" si="1641"/>
        <v/>
      </c>
      <c r="AE554" s="107" t="str">
        <f t="shared" si="1641"/>
        <v/>
      </c>
      <c r="AF554" s="107" t="str">
        <f t="shared" si="1641"/>
        <v/>
      </c>
      <c r="AG554" s="107" t="str">
        <f t="shared" si="1641"/>
        <v/>
      </c>
      <c r="AH554" s="107" t="str">
        <f t="shared" si="1641"/>
        <v/>
      </c>
      <c r="AI554" s="107" t="str">
        <f t="shared" si="1641"/>
        <v/>
      </c>
    </row>
    <row r="555" spans="2:35" hidden="1" x14ac:dyDescent="0.25">
      <c r="B555" s="128" t="e">
        <f t="shared" si="1608"/>
        <v>#VALUE!</v>
      </c>
      <c r="C555" s="128" t="e">
        <f t="shared" ca="1" si="1609"/>
        <v>#NAME?</v>
      </c>
      <c r="D555" s="127">
        <f t="shared" ca="1" si="1609"/>
        <v>1</v>
      </c>
      <c r="E555" s="198"/>
      <c r="F555" s="93"/>
      <c r="G555" s="200"/>
      <c r="H555"/>
      <c r="I555"/>
      <c r="J555"/>
      <c r="K555" s="66"/>
      <c r="L555" s="29" t="s">
        <v>40</v>
      </c>
      <c r="M555" s="30">
        <f t="shared" ref="M555" si="1642">MAX($P546:$XX546)</f>
        <v>0</v>
      </c>
      <c r="N555" s="71"/>
      <c r="O555" s="27" t="str">
        <f t="shared" ref="O555" si="1643">"5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08"/>
        <v>#VALUE!</v>
      </c>
      <c r="C556" s="128" t="e">
        <f t="shared" ca="1" si="1609"/>
        <v>#NAME?</v>
      </c>
      <c r="D556" s="127">
        <f t="shared" ca="1" si="1609"/>
        <v>1</v>
      </c>
      <c r="E556" s="198"/>
      <c r="F556" s="93"/>
      <c r="G556" s="200"/>
      <c r="H556" s="134">
        <f t="shared" ref="H556" si="1644">COUNT($P556:$XX556)</f>
        <v>0</v>
      </c>
      <c r="I556" s="132" t="e">
        <f t="shared" ref="I556" si="1645">_xlfn.STDEV.P($P555:$XX556)/AVERAGE($P555:$XX556)</f>
        <v>#DIV/0!</v>
      </c>
      <c r="J556" s="7">
        <f t="shared" ref="J556" si="1646">IF(AND(H556&gt;2,
OR(L540="MÉDIA SANEADA",L540="MEDIANA SANEADA",
AND(L540="PREÇO ESTIMADO",NOT(AND(P542="Orçamento",COUNTA(P540:XX540)=COUNTIF(P542:XX542,"Orçamento")))))),
ROW(),0)</f>
        <v>0</v>
      </c>
      <c r="K556" s="66"/>
      <c r="N556" s="71"/>
      <c r="O556" s="27" t="str">
        <f t="shared" ref="O556" si="1647">"5 RODADA"</f>
        <v>5 RODADA</v>
      </c>
      <c r="P556" s="107" t="str">
        <f t="shared" ref="P556:AI556" si="1648">IF(P554="","",IF((_xlfn.STDEV.P($P553:$XX554)/AVERAGE($P553:$XX554))&lt;=25%,P554,IF(OR(P554&gt;(AVERAGE($P553:$XX554)+_xlfn.STDEV.P($P553:$XX554)),P554&lt;(AVERAGE($P553:$XX554)-_xlfn.STDEV.P($P553:$XX554))),"DESCARTADO",P554)))</f>
        <v/>
      </c>
      <c r="Q556" s="107" t="str">
        <f t="shared" si="1648"/>
        <v/>
      </c>
      <c r="R556" s="107" t="str">
        <f t="shared" si="1648"/>
        <v/>
      </c>
      <c r="S556" s="107" t="str">
        <f t="shared" si="1648"/>
        <v/>
      </c>
      <c r="T556" s="107" t="str">
        <f t="shared" si="1648"/>
        <v/>
      </c>
      <c r="U556" s="107" t="str">
        <f t="shared" si="1648"/>
        <v/>
      </c>
      <c r="V556" s="107" t="str">
        <f t="shared" si="1648"/>
        <v/>
      </c>
      <c r="W556" s="107" t="str">
        <f t="shared" si="1648"/>
        <v/>
      </c>
      <c r="X556" s="107" t="str">
        <f t="shared" si="1648"/>
        <v/>
      </c>
      <c r="Y556" s="107" t="str">
        <f t="shared" si="1648"/>
        <v/>
      </c>
      <c r="Z556" s="107" t="str">
        <f t="shared" si="1648"/>
        <v/>
      </c>
      <c r="AA556" s="107" t="str">
        <f t="shared" si="1648"/>
        <v/>
      </c>
      <c r="AB556" s="107" t="str">
        <f t="shared" si="1648"/>
        <v/>
      </c>
      <c r="AC556" s="107" t="str">
        <f t="shared" si="1648"/>
        <v/>
      </c>
      <c r="AD556" s="107" t="str">
        <f t="shared" si="1648"/>
        <v/>
      </c>
      <c r="AE556" s="107" t="str">
        <f t="shared" si="1648"/>
        <v/>
      </c>
      <c r="AF556" s="107" t="str">
        <f t="shared" si="1648"/>
        <v/>
      </c>
      <c r="AG556" s="107" t="str">
        <f t="shared" si="1648"/>
        <v/>
      </c>
      <c r="AH556" s="107" t="str">
        <f t="shared" si="1648"/>
        <v/>
      </c>
      <c r="AI556" s="107" t="str">
        <f t="shared" si="1648"/>
        <v/>
      </c>
    </row>
    <row r="557" spans="2:35" hidden="1" x14ac:dyDescent="0.25">
      <c r="B557" s="128" t="e">
        <f t="shared" si="1608"/>
        <v>#VALUE!</v>
      </c>
      <c r="C557" s="128" t="e">
        <f t="shared" ca="1" si="1609"/>
        <v>#NAME?</v>
      </c>
      <c r="D557" s="127">
        <f t="shared" ca="1" si="1609"/>
        <v>1</v>
      </c>
      <c r="E557" s="198"/>
      <c r="F557" s="93"/>
      <c r="G557" s="200"/>
      <c r="H557"/>
      <c r="I557"/>
      <c r="J557"/>
      <c r="K557" s="66"/>
      <c r="L557" s="22"/>
      <c r="M557" s="22"/>
      <c r="N557" s="71"/>
      <c r="O557" s="27" t="str">
        <f t="shared" ref="O557" si="1649">"6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08"/>
        <v>#VALUE!</v>
      </c>
      <c r="C558" s="128" t="e">
        <f t="shared" ca="1" si="1609"/>
        <v>#NAME?</v>
      </c>
      <c r="D558" s="127">
        <f t="shared" ca="1" si="1609"/>
        <v>1</v>
      </c>
      <c r="E558" s="198"/>
      <c r="F558" s="93"/>
      <c r="G558" s="200"/>
      <c r="H558" s="134">
        <f t="shared" ref="H558" si="1650">COUNT($P558:$XX558)</f>
        <v>0</v>
      </c>
      <c r="I558" s="132" t="e">
        <f t="shared" ref="I558" si="1651">_xlfn.STDEV.P($P557:$XX558)/AVERAGE($P557:$XX558)</f>
        <v>#DIV/0!</v>
      </c>
      <c r="J558" s="7">
        <f t="shared" ref="J558" si="1652">IF(AND(H558&gt;2,
OR(L540="MÉDIA SANEADA",L540="MEDIANA SANEADA",
AND(L540="PREÇO ESTIMADO",NOT(AND(P542="Orçamento",COUNTA(P540:XX540)=COUNTIF(P542:XX542,"Orçamento")))))),
ROW(),0)</f>
        <v>0</v>
      </c>
      <c r="N558" s="71"/>
      <c r="O558" s="27" t="str">
        <f t="shared" ref="O558" si="1653">"6 RODADA"</f>
        <v>6 RODADA</v>
      </c>
      <c r="P558" s="107" t="str">
        <f t="shared" ref="P558:AI558" si="1654">IFERROR(IF(P556="","",IF((_xlfn.STDEV.P($P555:$XX556)/AVERAGE($P555:$XX556))&lt;=25%,P556,IF(OR(P556&gt;(AVERAGE($P555:$XX556)+_xlfn.STDEV.P($P555:$XX556)),P556&lt;(AVERAGE($P555:$XX556)-_xlfn.STDEV.P($P555:$XX556))),"DESCARTADO",P556))),)</f>
        <v/>
      </c>
      <c r="Q558" s="107" t="str">
        <f t="shared" si="1654"/>
        <v/>
      </c>
      <c r="R558" s="107" t="str">
        <f t="shared" si="1654"/>
        <v/>
      </c>
      <c r="S558" s="107" t="str">
        <f t="shared" si="1654"/>
        <v/>
      </c>
      <c r="T558" s="107" t="str">
        <f t="shared" si="1654"/>
        <v/>
      </c>
      <c r="U558" s="107" t="str">
        <f t="shared" si="1654"/>
        <v/>
      </c>
      <c r="V558" s="107" t="str">
        <f t="shared" si="1654"/>
        <v/>
      </c>
      <c r="W558" s="107" t="str">
        <f t="shared" si="1654"/>
        <v/>
      </c>
      <c r="X558" s="107" t="str">
        <f t="shared" si="1654"/>
        <v/>
      </c>
      <c r="Y558" s="107" t="str">
        <f t="shared" si="1654"/>
        <v/>
      </c>
      <c r="Z558" s="107" t="str">
        <f t="shared" si="1654"/>
        <v/>
      </c>
      <c r="AA558" s="107" t="str">
        <f t="shared" si="1654"/>
        <v/>
      </c>
      <c r="AB558" s="107" t="str">
        <f t="shared" si="1654"/>
        <v/>
      </c>
      <c r="AC558" s="107" t="str">
        <f t="shared" si="1654"/>
        <v/>
      </c>
      <c r="AD558" s="107" t="str">
        <f t="shared" si="1654"/>
        <v/>
      </c>
      <c r="AE558" s="107" t="str">
        <f t="shared" si="1654"/>
        <v/>
      </c>
      <c r="AF558" s="107" t="str">
        <f t="shared" si="1654"/>
        <v/>
      </c>
      <c r="AG558" s="107" t="str">
        <f t="shared" si="1654"/>
        <v/>
      </c>
      <c r="AH558" s="107" t="str">
        <f t="shared" si="1654"/>
        <v/>
      </c>
      <c r="AI558" s="107" t="str">
        <f t="shared" si="1654"/>
        <v/>
      </c>
    </row>
    <row r="559" spans="2:35" x14ac:dyDescent="0.25">
      <c r="B559" s="128" t="e">
        <f t="shared" si="1608"/>
        <v>#VALUE!</v>
      </c>
      <c r="C559" s="128" t="e">
        <f t="shared" ca="1" si="1609"/>
        <v>#NAME?</v>
      </c>
      <c r="D559" s="127">
        <f t="shared" ca="1" si="1609"/>
        <v>1</v>
      </c>
      <c r="E559" s="198"/>
      <c r="F559" s="136"/>
      <c r="G559" s="200"/>
      <c r="H559" s="203"/>
      <c r="I559" s="203"/>
      <c r="J559" s="204"/>
      <c r="K559" s="67"/>
      <c r="L559" s="1" t="s">
        <v>43</v>
      </c>
      <c r="M559" s="143" t="str">
        <f t="shared" ref="M559" si="1655">IFERROR(ROUND(M540*M542,2),"")</f>
        <v/>
      </c>
      <c r="O559" s="27" t="s">
        <v>363</v>
      </c>
      <c r="P559" s="107" t="str">
        <f t="shared" ref="P559:AI580" si="1656">INDEX(P546:P558,MATCH(MAX($J546:$J558),$J546:$J558,0))</f>
        <v/>
      </c>
      <c r="Q559" s="107" t="str">
        <f t="shared" si="1656"/>
        <v/>
      </c>
      <c r="R559" s="107" t="str">
        <f t="shared" si="1656"/>
        <v/>
      </c>
      <c r="S559" s="107" t="str">
        <f t="shared" si="1656"/>
        <v/>
      </c>
      <c r="T559" s="107" t="str">
        <f t="shared" si="1656"/>
        <v/>
      </c>
      <c r="U559" s="107" t="str">
        <f t="shared" si="1656"/>
        <v/>
      </c>
      <c r="V559" s="107" t="str">
        <f t="shared" si="1656"/>
        <v/>
      </c>
      <c r="W559" s="107" t="str">
        <f t="shared" si="1656"/>
        <v/>
      </c>
      <c r="X559" s="107" t="str">
        <f t="shared" si="1656"/>
        <v/>
      </c>
      <c r="Y559" s="107" t="str">
        <f t="shared" si="1656"/>
        <v/>
      </c>
      <c r="Z559" s="107" t="str">
        <f t="shared" si="1656"/>
        <v/>
      </c>
      <c r="AA559" s="107" t="str">
        <f t="shared" si="1656"/>
        <v/>
      </c>
      <c r="AB559" s="107" t="str">
        <f t="shared" si="1656"/>
        <v/>
      </c>
      <c r="AC559" s="107" t="str">
        <f t="shared" si="1656"/>
        <v/>
      </c>
      <c r="AD559" s="107" t="str">
        <f t="shared" si="1656"/>
        <v/>
      </c>
      <c r="AE559" s="107" t="str">
        <f t="shared" si="1656"/>
        <v/>
      </c>
      <c r="AF559" s="107" t="str">
        <f t="shared" si="1656"/>
        <v/>
      </c>
      <c r="AG559" s="107" t="str">
        <f t="shared" si="1656"/>
        <v/>
      </c>
      <c r="AH559" s="107" t="str">
        <f t="shared" si="1656"/>
        <v/>
      </c>
      <c r="AI559" s="107" t="str">
        <f t="shared" si="1656"/>
        <v/>
      </c>
    </row>
    <row r="561" spans="1:167" s="117" customFormat="1" ht="15" customHeight="1" x14ac:dyDescent="0.25">
      <c r="A561" s="120"/>
      <c r="B561" s="127" t="e">
        <f t="shared" ref="B561" si="1657">LARGE(IFERROR(IF(B559+1&gt;$H$8,"",B559+1),""),1)</f>
        <v>#VALUE!</v>
      </c>
      <c r="C561" s="127" t="e">
        <f ca="1">IF(_xlfn.ISFORMULA(E565),MAX(INDEX('BASE FORMAÇÃO'!A:A,B561+1),1),E565)</f>
        <v>#NAME?</v>
      </c>
      <c r="D561" s="127">
        <f t="shared" ref="D561" ca="1" si="1658">IFERROR(IF(C561=C551,D551+1,1),1)</f>
        <v>1</v>
      </c>
      <c r="E561" s="38" t="s">
        <v>9</v>
      </c>
      <c r="F561" s="73"/>
      <c r="G561" s="38" t="s">
        <v>15</v>
      </c>
      <c r="H561" s="135" t="e">
        <f>INDEX('BASE FORMAÇÃO'!B:B,B561+1)</f>
        <v>#VALUE!</v>
      </c>
      <c r="I561" s="181" t="s">
        <v>16</v>
      </c>
      <c r="J561" s="6" t="e">
        <f>INDEX('BASE FORMAÇÃO'!K:K,B561+1)</f>
        <v>#VALUE!</v>
      </c>
      <c r="K561" s="65"/>
      <c r="L561" s="182" t="s">
        <v>10</v>
      </c>
      <c r="M561" s="184" t="str">
        <f>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59">B561</f>
        <v>#VALUE!</v>
      </c>
      <c r="C562" s="128" t="e">
        <f t="shared" ca="1" si="1659"/>
        <v>#NAME?</v>
      </c>
      <c r="D562" s="127">
        <f t="shared" ca="1" si="1659"/>
        <v>1</v>
      </c>
      <c r="E562" s="186">
        <f t="shared" ref="E562" ca="1" si="1660">D561</f>
        <v>1</v>
      </c>
      <c r="F562" s="92"/>
      <c r="G562" s="188" t="s">
        <v>1</v>
      </c>
      <c r="H562" s="191" t="e">
        <f>INDEX('BASE FORMAÇÃO'!C:C,B561+1)</f>
        <v>#VALUE!</v>
      </c>
      <c r="I562" s="191"/>
      <c r="J562" s="192"/>
      <c r="K562" s="66"/>
      <c r="L562" s="183"/>
      <c r="M562" s="185"/>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61">B562</f>
        <v>#VALUE!</v>
      </c>
      <c r="C563" s="128" t="e">
        <f t="shared" ca="1" si="1661"/>
        <v>#NAME?</v>
      </c>
      <c r="D563" s="127">
        <f t="shared" ca="1" si="1661"/>
        <v>1</v>
      </c>
      <c r="E563" s="187"/>
      <c r="F563" s="93"/>
      <c r="G563" s="189"/>
      <c r="H563" s="193"/>
      <c r="I563" s="193"/>
      <c r="J563" s="194"/>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62">B563</f>
        <v>#VALUE!</v>
      </c>
      <c r="C564" s="128" t="e">
        <f t="shared" ca="1" si="1662"/>
        <v>#NAME?</v>
      </c>
      <c r="D564" s="127">
        <f t="shared" ca="1" si="1609"/>
        <v>1</v>
      </c>
      <c r="E564" s="38" t="s">
        <v>313</v>
      </c>
      <c r="F564" s="93"/>
      <c r="G564" s="190"/>
      <c r="H564" s="195"/>
      <c r="I564" s="195"/>
      <c r="J564" s="196"/>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63">B563</f>
        <v>#VALUE!</v>
      </c>
      <c r="C565" s="128" t="e">
        <f t="shared" ca="1" si="1663"/>
        <v>#NAME?</v>
      </c>
      <c r="D565" s="127">
        <f t="shared" ca="1" si="1609"/>
        <v>1</v>
      </c>
      <c r="E565" s="197" t="e">
        <f t="shared" ref="E565" ca="1" si="1664">C561</f>
        <v>#NAME?</v>
      </c>
      <c r="F565" s="93"/>
      <c r="G565" s="199" t="s">
        <v>304</v>
      </c>
      <c r="H565" s="201"/>
      <c r="I565" s="202"/>
      <c r="J565" s="202"/>
      <c r="K565" s="67"/>
      <c r="L565" s="28" t="s">
        <v>303</v>
      </c>
      <c r="M565" s="133" t="str">
        <f t="shared" ref="M565" si="1665">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66">B565</f>
        <v>#VALUE!</v>
      </c>
      <c r="C566" s="128" t="e">
        <f t="shared" ref="C566" ca="1" si="1667">C565</f>
        <v>#NAME?</v>
      </c>
      <c r="D566" s="127">
        <f t="shared" ca="1" si="1609"/>
        <v>1</v>
      </c>
      <c r="E566" s="198"/>
      <c r="F566" s="93"/>
      <c r="G566" s="200"/>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68">B566</f>
        <v>#VALUE!</v>
      </c>
      <c r="C567" s="128" t="e">
        <f t="shared" ca="1" si="1668"/>
        <v>#NAME?</v>
      </c>
      <c r="D567" s="127">
        <f t="shared" ca="1" si="1609"/>
        <v>1</v>
      </c>
      <c r="E567" s="198"/>
      <c r="F567" s="93"/>
      <c r="G567" s="200"/>
      <c r="H567" s="134">
        <f t="shared" ref="H567" si="1669">COUNT($P567:$XX567)</f>
        <v>0</v>
      </c>
      <c r="I567" s="132" t="e">
        <f t="shared" ref="I567" si="1670">_xlfn.STDEV.P($P566:$XX567)/AVERAGE($P566:$XX567)</f>
        <v>#DIV/0!</v>
      </c>
      <c r="J567" s="7">
        <f>ROW()</f>
        <v>567</v>
      </c>
      <c r="K567" s="67"/>
      <c r="L567" s="29" t="s">
        <v>10</v>
      </c>
      <c r="M567" s="30" t="str">
        <f t="shared" ref="M567" si="1671">IFERROR(
IF(COUNTA(P561:AI561)=COUNTIF(P563:XX563,"Orçamento"),MIN(M572,M569),
IF(M570&lt;&gt;"",M570,
IF(M571&lt;&gt;"",M571,
M569
))),"")</f>
        <v/>
      </c>
      <c r="N567" s="71"/>
      <c r="O567" s="27" t="s">
        <v>376</v>
      </c>
      <c r="P567" s="106" t="str">
        <f t="shared" ref="P567:AI567" si="1672">IFERROR(IF(P565="",
            "",
            IF(COUNT($P565:$XX565)&lt;=4,
               P565,
               IF(OR(P565&gt;(QUARTILE($P565:$XX565,3)+(QUARTILE($P565:$XX565,3)-QUARTILE($P565:$XX565,1))),
                     P565&lt;(QUARTILE($P565:$XX565,1)-(QUARTILE($P565:$XX565,3)-QUARTILE($P565:$XX565,1)))
                  ),
               "DESCARTADO",P565)
             )
  ),P565)</f>
        <v/>
      </c>
      <c r="Q567" s="106" t="str">
        <f t="shared" si="1672"/>
        <v/>
      </c>
      <c r="R567" s="106" t="str">
        <f t="shared" si="1672"/>
        <v/>
      </c>
      <c r="S567" s="106" t="str">
        <f t="shared" si="1672"/>
        <v/>
      </c>
      <c r="T567" s="106" t="str">
        <f t="shared" si="1672"/>
        <v/>
      </c>
      <c r="U567" s="106" t="str">
        <f t="shared" si="1672"/>
        <v/>
      </c>
      <c r="V567" s="106" t="str">
        <f t="shared" si="1672"/>
        <v/>
      </c>
      <c r="W567" s="106" t="str">
        <f t="shared" si="1672"/>
        <v/>
      </c>
      <c r="X567" s="106" t="str">
        <f t="shared" si="1672"/>
        <v/>
      </c>
      <c r="Y567" s="106" t="str">
        <f t="shared" si="1672"/>
        <v/>
      </c>
      <c r="Z567" s="106" t="str">
        <f t="shared" si="1672"/>
        <v/>
      </c>
      <c r="AA567" s="106" t="str">
        <f t="shared" si="1672"/>
        <v/>
      </c>
      <c r="AB567" s="106" t="str">
        <f t="shared" si="1672"/>
        <v/>
      </c>
      <c r="AC567" s="106" t="str">
        <f t="shared" si="1672"/>
        <v/>
      </c>
      <c r="AD567" s="106" t="str">
        <f t="shared" si="1672"/>
        <v/>
      </c>
      <c r="AE567" s="106" t="str">
        <f t="shared" si="1672"/>
        <v/>
      </c>
      <c r="AF567" s="106" t="str">
        <f t="shared" si="1672"/>
        <v/>
      </c>
      <c r="AG567" s="106" t="str">
        <f t="shared" si="1672"/>
        <v/>
      </c>
      <c r="AH567" s="106" t="str">
        <f t="shared" si="1672"/>
        <v/>
      </c>
      <c r="AI567" s="106" t="str">
        <f t="shared" si="1672"/>
        <v/>
      </c>
    </row>
    <row r="568" spans="1:167" hidden="1" x14ac:dyDescent="0.25">
      <c r="B568" s="128" t="e">
        <f t="shared" ref="B568" si="1673">B567</f>
        <v>#VALUE!</v>
      </c>
      <c r="C568" s="128" t="e">
        <f t="shared" ref="C568" ca="1" si="1674">C567</f>
        <v>#NAME?</v>
      </c>
      <c r="D568" s="127">
        <f t="shared" ca="1" si="1609"/>
        <v>1</v>
      </c>
      <c r="E568" s="198"/>
      <c r="F568" s="93"/>
      <c r="G568" s="200"/>
      <c r="H568"/>
      <c r="I568"/>
      <c r="J568"/>
      <c r="K568" s="66"/>
      <c r="L568" s="29" t="s">
        <v>360</v>
      </c>
      <c r="M568" s="30" t="e">
        <f t="shared" ref="M568" si="1675">AVERAGE($P567:$XX567)</f>
        <v>#DIV/0!</v>
      </c>
      <c r="N568" s="71"/>
      <c r="O568" s="27" t="str">
        <f t="shared" ref="O568" si="1676">"1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08"/>
        <v>#VALUE!</v>
      </c>
      <c r="C569" s="128" t="e">
        <f t="shared" ca="1" si="1609"/>
        <v>#NAME?</v>
      </c>
      <c r="D569" s="127">
        <f t="shared" ca="1" si="1609"/>
        <v>1</v>
      </c>
      <c r="E569" s="198"/>
      <c r="F569" s="93"/>
      <c r="G569" s="200"/>
      <c r="H569" s="134">
        <f t="shared" ref="H569" si="1677">COUNT($P569:$XX569)</f>
        <v>0</v>
      </c>
      <c r="I569" s="132" t="e">
        <f t="shared" ref="I569" si="1678">_xlfn.STDEV.P($P568:$XX569)/AVERAGE($P568:$XX569)</f>
        <v>#DIV/0!</v>
      </c>
      <c r="J569" s="7">
        <f t="shared" ref="J569" si="1679">IF(AND(H569&gt;2,
OR(L561="MÉDIA SANEADA",L561="MEDIANA SANEADA",
AND(L561="PREÇO ESTIMADO",NOT(AND(P563="Orçamento",COUNTA(P561:XX561)=COUNTIF(P563:XX563,"Orçamento")))))),
ROW(),0)</f>
        <v>0</v>
      </c>
      <c r="K569" s="66"/>
      <c r="L569" s="29" t="s">
        <v>361</v>
      </c>
      <c r="M569" s="30" t="e">
        <f t="shared" ref="M569" si="1680">MEDIAN($P567:$XX567)</f>
        <v>#NUM!</v>
      </c>
      <c r="N569" s="71"/>
      <c r="O569" s="27" t="str">
        <f t="shared" ref="O569" si="1681">"1 RODADA"</f>
        <v>1 RODADA</v>
      </c>
      <c r="P569" s="107" t="str">
        <f t="shared" ref="P569:AI569" si="1682">IF(P567="","",IF((_xlfn.STDEV.P($P566:$XX567)/AVERAGE($P566:$XX567))&lt;=25%,P567,IF(OR(P567&gt;(AVERAGE($P566:$XX567)+_xlfn.STDEV.P($P566:$XX567)),P567&lt;(AVERAGE($P566:$XX567)-_xlfn.STDEV.P($P566:$XX567))),"DESCARTADO",P567)))</f>
        <v/>
      </c>
      <c r="Q569" s="107" t="str">
        <f t="shared" si="1682"/>
        <v/>
      </c>
      <c r="R569" s="107" t="str">
        <f t="shared" si="1682"/>
        <v/>
      </c>
      <c r="S569" s="107" t="str">
        <f t="shared" si="1682"/>
        <v/>
      </c>
      <c r="T569" s="107" t="str">
        <f t="shared" si="1682"/>
        <v/>
      </c>
      <c r="U569" s="107" t="str">
        <f t="shared" si="1682"/>
        <v/>
      </c>
      <c r="V569" s="107" t="str">
        <f t="shared" si="1682"/>
        <v/>
      </c>
      <c r="W569" s="107" t="str">
        <f t="shared" si="1682"/>
        <v/>
      </c>
      <c r="X569" s="107" t="str">
        <f t="shared" si="1682"/>
        <v/>
      </c>
      <c r="Y569" s="107" t="str">
        <f t="shared" si="1682"/>
        <v/>
      </c>
      <c r="Z569" s="107" t="str">
        <f t="shared" si="1682"/>
        <v/>
      </c>
      <c r="AA569" s="107" t="str">
        <f t="shared" si="1682"/>
        <v/>
      </c>
      <c r="AB569" s="107" t="str">
        <f t="shared" si="1682"/>
        <v/>
      </c>
      <c r="AC569" s="107" t="str">
        <f t="shared" si="1682"/>
        <v/>
      </c>
      <c r="AD569" s="107" t="str">
        <f t="shared" si="1682"/>
        <v/>
      </c>
      <c r="AE569" s="107" t="str">
        <f t="shared" si="1682"/>
        <v/>
      </c>
      <c r="AF569" s="107" t="str">
        <f t="shared" si="1682"/>
        <v/>
      </c>
      <c r="AG569" s="107" t="str">
        <f t="shared" si="1682"/>
        <v/>
      </c>
      <c r="AH569" s="107" t="str">
        <f t="shared" si="1682"/>
        <v/>
      </c>
      <c r="AI569" s="107" t="str">
        <f t="shared" si="1682"/>
        <v/>
      </c>
    </row>
    <row r="570" spans="1:167" hidden="1" x14ac:dyDescent="0.25">
      <c r="B570" s="128" t="e">
        <f t="shared" si="1608"/>
        <v>#VALUE!</v>
      </c>
      <c r="C570" s="128" t="e">
        <f t="shared" ca="1" si="1609"/>
        <v>#NAME?</v>
      </c>
      <c r="D570" s="127">
        <f t="shared" ca="1" si="1609"/>
        <v>1</v>
      </c>
      <c r="E570" s="198"/>
      <c r="F570" s="93"/>
      <c r="G570" s="200"/>
      <c r="H570"/>
      <c r="I570"/>
      <c r="J570"/>
      <c r="L570" s="29" t="s">
        <v>38</v>
      </c>
      <c r="M570" s="30" t="str">
        <f t="shared" ref="M570" si="1683">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684">"2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08"/>
        <v>#VALUE!</v>
      </c>
      <c r="C571" s="128" t="e">
        <f t="shared" ca="1" si="1609"/>
        <v>#NAME?</v>
      </c>
      <c r="D571" s="127">
        <f t="shared" ca="1" si="1609"/>
        <v>1</v>
      </c>
      <c r="E571" s="198"/>
      <c r="F571" s="93"/>
      <c r="G571" s="200"/>
      <c r="H571" s="134">
        <f t="shared" ref="H571" si="1685">COUNT($P571:$XX571)</f>
        <v>0</v>
      </c>
      <c r="I571" s="132" t="e">
        <f t="shared" ref="I571" si="1686">_xlfn.STDEV.P($P570:$XX571)/AVERAGE($P570:$XX571)</f>
        <v>#DIV/0!</v>
      </c>
      <c r="J571" s="7">
        <f t="shared" ref="J571" si="1687">IF(AND(H571&gt;2,
OR(L561="MÉDIA SANEADA",L561="MEDIANA SANEADA",
AND(L561="PREÇO ESTIMADO",NOT(AND(P563="Orçamento",COUNTA(P561:XX561)=COUNTIF(P563:XX563,"Orçamento")))))),
ROW(),0)</f>
        <v>0</v>
      </c>
      <c r="K571" s="66"/>
      <c r="L571" s="29" t="s">
        <v>362</v>
      </c>
      <c r="M571" s="30" t="e">
        <f t="shared" ref="M571" si="1688" xml:space="preserve">
IF(H569&gt;2,MEDIAN(P568:XX569),
IF(H571&gt;2,MEDIAN(P570:XX571),
IF(H573&gt;2,MEDIAN(P572:XX573),
IF(H575&gt;2,MEDIAN(P574:XX575),
IF(H577&gt;2,MEDIAN(P576:XX577),
IF(H579&gt;2,MEDIAN(P578:XX579),
MEDIAN(P566:XX567)))))))</f>
        <v>#NUM!</v>
      </c>
      <c r="N571" s="71"/>
      <c r="O571" s="27" t="str">
        <f t="shared" ref="O571" si="1689">"2 RODADA"</f>
        <v>2 RODADA</v>
      </c>
      <c r="P571" s="107" t="str">
        <f t="shared" ref="P571:AI571" si="1690">IF(P569="","",IF((_xlfn.STDEV.P($P568:$XX569)/AVERAGE($P568:$XX569))&lt;=25%,P569,IF(OR(P569&gt;(AVERAGE($P568:$XX569)+_xlfn.STDEV.P($P568:$XX569)),P569&lt;(AVERAGE($P568:$XX569)-_xlfn.STDEV.P($P568:$XX569))),"DESCARTADO",P569)))</f>
        <v/>
      </c>
      <c r="Q571" s="107" t="str">
        <f t="shared" si="1690"/>
        <v/>
      </c>
      <c r="R571" s="107" t="str">
        <f t="shared" si="1690"/>
        <v/>
      </c>
      <c r="S571" s="107" t="str">
        <f t="shared" si="1690"/>
        <v/>
      </c>
      <c r="T571" s="107" t="str">
        <f t="shared" si="1690"/>
        <v/>
      </c>
      <c r="U571" s="107" t="str">
        <f t="shared" si="1690"/>
        <v/>
      </c>
      <c r="V571" s="107" t="str">
        <f t="shared" si="1690"/>
        <v/>
      </c>
      <c r="W571" s="107" t="str">
        <f t="shared" si="1690"/>
        <v/>
      </c>
      <c r="X571" s="107" t="str">
        <f t="shared" si="1690"/>
        <v/>
      </c>
      <c r="Y571" s="107" t="str">
        <f t="shared" si="1690"/>
        <v/>
      </c>
      <c r="Z571" s="107" t="str">
        <f t="shared" si="1690"/>
        <v/>
      </c>
      <c r="AA571" s="107" t="str">
        <f t="shared" si="1690"/>
        <v/>
      </c>
      <c r="AB571" s="107" t="str">
        <f t="shared" si="1690"/>
        <v/>
      </c>
      <c r="AC571" s="107" t="str">
        <f t="shared" si="1690"/>
        <v/>
      </c>
      <c r="AD571" s="107" t="str">
        <f t="shared" si="1690"/>
        <v/>
      </c>
      <c r="AE571" s="107" t="str">
        <f t="shared" si="1690"/>
        <v/>
      </c>
      <c r="AF571" s="107" t="str">
        <f t="shared" si="1690"/>
        <v/>
      </c>
      <c r="AG571" s="107" t="str">
        <f t="shared" si="1690"/>
        <v/>
      </c>
      <c r="AH571" s="107" t="str">
        <f t="shared" si="1690"/>
        <v/>
      </c>
      <c r="AI571" s="107" t="str">
        <f t="shared" si="1690"/>
        <v/>
      </c>
    </row>
    <row r="572" spans="1:167" hidden="1" x14ac:dyDescent="0.25">
      <c r="B572" s="128" t="e">
        <f t="shared" si="1608"/>
        <v>#VALUE!</v>
      </c>
      <c r="C572" s="128" t="e">
        <f t="shared" ca="1" si="1609"/>
        <v>#NAME?</v>
      </c>
      <c r="D572" s="127">
        <f t="shared" ca="1" si="1609"/>
        <v>1</v>
      </c>
      <c r="E572" s="198"/>
      <c r="F572" s="93"/>
      <c r="G572" s="200"/>
      <c r="H572"/>
      <c r="I572"/>
      <c r="J572"/>
      <c r="K572" s="66"/>
      <c r="L572" s="29" t="s">
        <v>359</v>
      </c>
      <c r="M572" s="30" t="e">
        <f t="shared" ref="M572" si="1691">HARMEAN($P566:$XX567)</f>
        <v>#N/A</v>
      </c>
      <c r="N572" s="71"/>
      <c r="O572" s="27" t="str">
        <f t="shared" ref="O572" si="1692">"3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08"/>
        <v>#VALUE!</v>
      </c>
      <c r="C573" s="128" t="e">
        <f t="shared" ca="1" si="1609"/>
        <v>#NAME?</v>
      </c>
      <c r="D573" s="127">
        <f t="shared" ca="1" si="1609"/>
        <v>1</v>
      </c>
      <c r="E573" s="198"/>
      <c r="F573" s="93"/>
      <c r="G573" s="200"/>
      <c r="H573" s="134">
        <f t="shared" ref="H573" si="1693">COUNT($P573:$XX573)</f>
        <v>0</v>
      </c>
      <c r="I573" s="132" t="e">
        <f t="shared" ref="I573" si="1694">_xlfn.STDEV.P($P572:$XX573)/AVERAGE($P572:$XX573)</f>
        <v>#DIV/0!</v>
      </c>
      <c r="J573" s="7">
        <f t="shared" ref="J573" si="1695">IF(AND(H573&gt;2,
OR(L561="MÉDIA SANEADA",L561="MEDIANA SANEADA",
AND(L561="PREÇO ESTIMADO",NOT(AND(P563="Orçamento",COUNTA(P561:XX561)=COUNTIF(P563:XX563,"Orçamento")))))),
ROW(),0)</f>
        <v>0</v>
      </c>
      <c r="K573" s="66"/>
      <c r="L573" s="29" t="s">
        <v>41</v>
      </c>
      <c r="M573" s="30" t="str">
        <f t="shared" ref="M573" si="1696">IFERROR(_xlfn.QUARTILE.EXC($P567:$XX567,1),"")</f>
        <v/>
      </c>
      <c r="N573" s="71"/>
      <c r="O573" s="27" t="str">
        <f t="shared" ref="O573" si="1697">"3 RODADA"</f>
        <v>3 RODADA</v>
      </c>
      <c r="P573" s="107" t="str">
        <f t="shared" ref="P573:AI573" si="1698">IF(P571="","",IF((_xlfn.STDEV.P($P570:$XX571)/AVERAGE($P570:$XX571))&lt;=25%,P571,IF(OR(P571&gt;(AVERAGE($P570:$XX571)+_xlfn.STDEV.P($P570:$XX571)),P571&lt;(AVERAGE($P570:$XX571)-_xlfn.STDEV.P($P570:$XX571))),"DESCARTADO",P571)))</f>
        <v/>
      </c>
      <c r="Q573" s="107" t="str">
        <f t="shared" si="1698"/>
        <v/>
      </c>
      <c r="R573" s="107" t="str">
        <f t="shared" si="1698"/>
        <v/>
      </c>
      <c r="S573" s="107" t="str">
        <f t="shared" si="1698"/>
        <v/>
      </c>
      <c r="T573" s="107" t="str">
        <f t="shared" si="1698"/>
        <v/>
      </c>
      <c r="U573" s="107" t="str">
        <f t="shared" si="1698"/>
        <v/>
      </c>
      <c r="V573" s="107" t="str">
        <f t="shared" si="1698"/>
        <v/>
      </c>
      <c r="W573" s="107" t="str">
        <f t="shared" si="1698"/>
        <v/>
      </c>
      <c r="X573" s="107" t="str">
        <f t="shared" si="1698"/>
        <v/>
      </c>
      <c r="Y573" s="107" t="str">
        <f t="shared" si="1698"/>
        <v/>
      </c>
      <c r="Z573" s="107" t="str">
        <f t="shared" si="1698"/>
        <v/>
      </c>
      <c r="AA573" s="107" t="str">
        <f t="shared" si="1698"/>
        <v/>
      </c>
      <c r="AB573" s="107" t="str">
        <f t="shared" si="1698"/>
        <v/>
      </c>
      <c r="AC573" s="107" t="str">
        <f t="shared" si="1698"/>
        <v/>
      </c>
      <c r="AD573" s="107" t="str">
        <f t="shared" si="1698"/>
        <v/>
      </c>
      <c r="AE573" s="107" t="str">
        <f t="shared" si="1698"/>
        <v/>
      </c>
      <c r="AF573" s="107" t="str">
        <f t="shared" si="1698"/>
        <v/>
      </c>
      <c r="AG573" s="107" t="str">
        <f t="shared" si="1698"/>
        <v/>
      </c>
      <c r="AH573" s="107" t="str">
        <f t="shared" si="1698"/>
        <v/>
      </c>
      <c r="AI573" s="107" t="str">
        <f t="shared" si="1698"/>
        <v/>
      </c>
    </row>
    <row r="574" spans="1:167" hidden="1" x14ac:dyDescent="0.25">
      <c r="B574" s="128" t="e">
        <f t="shared" si="1608"/>
        <v>#VALUE!</v>
      </c>
      <c r="C574" s="128" t="e">
        <f t="shared" ca="1" si="1609"/>
        <v>#NAME?</v>
      </c>
      <c r="D574" s="127">
        <f t="shared" ca="1" si="1609"/>
        <v>1</v>
      </c>
      <c r="E574" s="198"/>
      <c r="F574" s="93"/>
      <c r="G574" s="200"/>
      <c r="H574"/>
      <c r="I574"/>
      <c r="J574"/>
      <c r="K574" s="66"/>
      <c r="L574" s="29" t="s">
        <v>39</v>
      </c>
      <c r="M574" s="30" t="str">
        <f t="shared" ref="M574" si="1699">IFERROR(_xlfn.QUARTILE.EXC($P567:$XX567,3),"")</f>
        <v/>
      </c>
      <c r="N574" s="71"/>
      <c r="O574" s="27" t="str">
        <f t="shared" ref="O574" si="1700">"4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08"/>
        <v>#VALUE!</v>
      </c>
      <c r="C575" s="128" t="e">
        <f t="shared" ca="1" si="1609"/>
        <v>#NAME?</v>
      </c>
      <c r="D575" s="127">
        <f t="shared" ca="1" si="1609"/>
        <v>1</v>
      </c>
      <c r="E575" s="198"/>
      <c r="F575" s="93"/>
      <c r="G575" s="200"/>
      <c r="H575" s="134">
        <f t="shared" ref="H575" si="1701">COUNT($P575:$XX575)</f>
        <v>0</v>
      </c>
      <c r="I575" s="132" t="e">
        <f t="shared" ref="I575" si="1702">_xlfn.STDEV.P($P574:$XX575)/AVERAGE($P574:$XX575)</f>
        <v>#DIV/0!</v>
      </c>
      <c r="J575" s="7">
        <f t="shared" ref="J575" si="1703">IF(AND(H575&gt;2,
OR(L561="MÉDIA SANEADA",L561="MEDIANA SANEADA",
AND(L561="PREÇO ESTIMADO",NOT(AND(P563="Orçamento",COUNTA(P561:XX561)=COUNTIF(P563:XX563,"Orçamento")))))),
ROW(),0)</f>
        <v>0</v>
      </c>
      <c r="K575" s="66"/>
      <c r="L575" s="29" t="s">
        <v>42</v>
      </c>
      <c r="M575" s="30">
        <f t="shared" ref="M575" si="1704">MIN($P567:$XX567)</f>
        <v>0</v>
      </c>
      <c r="N575" s="71"/>
      <c r="O575" s="27" t="str">
        <f t="shared" ref="O575" si="1705">"4 RODADA"</f>
        <v>4 RODADA</v>
      </c>
      <c r="P575" s="107" t="str">
        <f t="shared" ref="P575:AI575" si="1706">IF(P573="","",IF((_xlfn.STDEV.P($P572:$XX573)/AVERAGE($P572:$XX573))&lt;=25%,P573,IF(OR(P573&gt;(AVERAGE($P572:$XX573)+_xlfn.STDEV.P($P572:$XX573)),P573&lt;(AVERAGE($P572:$XX573)-_xlfn.STDEV.P($P572:$XX573))),"DESCARTADO",P573)))</f>
        <v/>
      </c>
      <c r="Q575" s="107" t="str">
        <f t="shared" si="1706"/>
        <v/>
      </c>
      <c r="R575" s="107" t="str">
        <f t="shared" si="1706"/>
        <v/>
      </c>
      <c r="S575" s="107" t="str">
        <f t="shared" si="1706"/>
        <v/>
      </c>
      <c r="T575" s="107" t="str">
        <f t="shared" si="1706"/>
        <v/>
      </c>
      <c r="U575" s="107" t="str">
        <f t="shared" si="1706"/>
        <v/>
      </c>
      <c r="V575" s="107" t="str">
        <f t="shared" si="1706"/>
        <v/>
      </c>
      <c r="W575" s="107" t="str">
        <f t="shared" si="1706"/>
        <v/>
      </c>
      <c r="X575" s="107" t="str">
        <f t="shared" si="1706"/>
        <v/>
      </c>
      <c r="Y575" s="107" t="str">
        <f t="shared" si="1706"/>
        <v/>
      </c>
      <c r="Z575" s="107" t="str">
        <f t="shared" si="1706"/>
        <v/>
      </c>
      <c r="AA575" s="107" t="str">
        <f t="shared" si="1706"/>
        <v/>
      </c>
      <c r="AB575" s="107" t="str">
        <f t="shared" si="1706"/>
        <v/>
      </c>
      <c r="AC575" s="107" t="str">
        <f t="shared" si="1706"/>
        <v/>
      </c>
      <c r="AD575" s="107" t="str">
        <f t="shared" si="1706"/>
        <v/>
      </c>
      <c r="AE575" s="107" t="str">
        <f t="shared" si="1706"/>
        <v/>
      </c>
      <c r="AF575" s="107" t="str">
        <f t="shared" si="1706"/>
        <v/>
      </c>
      <c r="AG575" s="107" t="str">
        <f t="shared" si="1706"/>
        <v/>
      </c>
      <c r="AH575" s="107" t="str">
        <f t="shared" si="1706"/>
        <v/>
      </c>
      <c r="AI575" s="107" t="str">
        <f t="shared" si="1706"/>
        <v/>
      </c>
    </row>
    <row r="576" spans="1:167" hidden="1" x14ac:dyDescent="0.25">
      <c r="B576" s="128" t="e">
        <f t="shared" si="1608"/>
        <v>#VALUE!</v>
      </c>
      <c r="C576" s="128" t="e">
        <f t="shared" ca="1" si="1609"/>
        <v>#NAME?</v>
      </c>
      <c r="D576" s="127">
        <f t="shared" ca="1" si="1609"/>
        <v>1</v>
      </c>
      <c r="E576" s="198"/>
      <c r="F576" s="93"/>
      <c r="G576" s="200"/>
      <c r="H576"/>
      <c r="I576"/>
      <c r="J576"/>
      <c r="K576" s="66"/>
      <c r="L576" s="29" t="s">
        <v>40</v>
      </c>
      <c r="M576" s="30">
        <f t="shared" ref="M576" si="1707">MAX($P567:$XX567)</f>
        <v>0</v>
      </c>
      <c r="N576" s="71"/>
      <c r="O576" s="27" t="str">
        <f t="shared" ref="O576" si="1708">"5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08"/>
        <v>#VALUE!</v>
      </c>
      <c r="C577" s="128" t="e">
        <f t="shared" ca="1" si="1609"/>
        <v>#NAME?</v>
      </c>
      <c r="D577" s="127">
        <f t="shared" ca="1" si="1609"/>
        <v>1</v>
      </c>
      <c r="E577" s="198"/>
      <c r="F577" s="93"/>
      <c r="G577" s="200"/>
      <c r="H577" s="134">
        <f t="shared" ref="H577" si="1709">COUNT($P577:$XX577)</f>
        <v>0</v>
      </c>
      <c r="I577" s="132" t="e">
        <f t="shared" ref="I577" si="1710">_xlfn.STDEV.P($P576:$XX577)/AVERAGE($P576:$XX577)</f>
        <v>#DIV/0!</v>
      </c>
      <c r="J577" s="7">
        <f t="shared" ref="J577" si="1711">IF(AND(H577&gt;2,
OR(L561="MÉDIA SANEADA",L561="MEDIANA SANEADA",
AND(L561="PREÇO ESTIMADO",NOT(AND(P563="Orçamento",COUNTA(P561:XX561)=COUNTIF(P563:XX563,"Orçamento")))))),
ROW(),0)</f>
        <v>0</v>
      </c>
      <c r="K577" s="66"/>
      <c r="N577" s="71"/>
      <c r="O577" s="27" t="str">
        <f t="shared" ref="O577" si="1712">"5 RODADA"</f>
        <v>5 RODADA</v>
      </c>
      <c r="P577" s="107" t="str">
        <f t="shared" ref="P577:AI577" si="1713">IF(P575="","",IF((_xlfn.STDEV.P($P574:$XX575)/AVERAGE($P574:$XX575))&lt;=25%,P575,IF(OR(P575&gt;(AVERAGE($P574:$XX575)+_xlfn.STDEV.P($P574:$XX575)),P575&lt;(AVERAGE($P574:$XX575)-_xlfn.STDEV.P($P574:$XX575))),"DESCARTADO",P575)))</f>
        <v/>
      </c>
      <c r="Q577" s="107" t="str">
        <f t="shared" si="1713"/>
        <v/>
      </c>
      <c r="R577" s="107" t="str">
        <f t="shared" si="1713"/>
        <v/>
      </c>
      <c r="S577" s="107" t="str">
        <f t="shared" si="1713"/>
        <v/>
      </c>
      <c r="T577" s="107" t="str">
        <f t="shared" si="1713"/>
        <v/>
      </c>
      <c r="U577" s="107" t="str">
        <f t="shared" si="1713"/>
        <v/>
      </c>
      <c r="V577" s="107" t="str">
        <f t="shared" si="1713"/>
        <v/>
      </c>
      <c r="W577" s="107" t="str">
        <f t="shared" si="1713"/>
        <v/>
      </c>
      <c r="X577" s="107" t="str">
        <f t="shared" si="1713"/>
        <v/>
      </c>
      <c r="Y577" s="107" t="str">
        <f t="shared" si="1713"/>
        <v/>
      </c>
      <c r="Z577" s="107" t="str">
        <f t="shared" si="1713"/>
        <v/>
      </c>
      <c r="AA577" s="107" t="str">
        <f t="shared" si="1713"/>
        <v/>
      </c>
      <c r="AB577" s="107" t="str">
        <f t="shared" si="1713"/>
        <v/>
      </c>
      <c r="AC577" s="107" t="str">
        <f t="shared" si="1713"/>
        <v/>
      </c>
      <c r="AD577" s="107" t="str">
        <f t="shared" si="1713"/>
        <v/>
      </c>
      <c r="AE577" s="107" t="str">
        <f t="shared" si="1713"/>
        <v/>
      </c>
      <c r="AF577" s="107" t="str">
        <f t="shared" si="1713"/>
        <v/>
      </c>
      <c r="AG577" s="107" t="str">
        <f t="shared" si="1713"/>
        <v/>
      </c>
      <c r="AH577" s="107" t="str">
        <f t="shared" si="1713"/>
        <v/>
      </c>
      <c r="AI577" s="107" t="str">
        <f t="shared" si="1713"/>
        <v/>
      </c>
    </row>
    <row r="578" spans="1:167" hidden="1" x14ac:dyDescent="0.25">
      <c r="B578" s="128" t="e">
        <f t="shared" si="1608"/>
        <v>#VALUE!</v>
      </c>
      <c r="C578" s="128" t="e">
        <f t="shared" ca="1" si="1609"/>
        <v>#NAME?</v>
      </c>
      <c r="D578" s="127">
        <f t="shared" ca="1" si="1609"/>
        <v>1</v>
      </c>
      <c r="E578" s="198"/>
      <c r="F578" s="93"/>
      <c r="G578" s="200"/>
      <c r="H578"/>
      <c r="I578"/>
      <c r="J578"/>
      <c r="K578" s="66"/>
      <c r="L578" s="22"/>
      <c r="M578" s="22"/>
      <c r="N578" s="71"/>
      <c r="O578" s="27" t="str">
        <f t="shared" ref="O578" si="1714">"6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08"/>
        <v>#VALUE!</v>
      </c>
      <c r="C579" s="128" t="e">
        <f t="shared" ca="1" si="1609"/>
        <v>#NAME?</v>
      </c>
      <c r="D579" s="127">
        <f t="shared" ca="1" si="1609"/>
        <v>1</v>
      </c>
      <c r="E579" s="198"/>
      <c r="F579" s="93"/>
      <c r="G579" s="200"/>
      <c r="H579" s="134">
        <f t="shared" ref="H579" si="1715">COUNT($P579:$XX579)</f>
        <v>0</v>
      </c>
      <c r="I579" s="132" t="e">
        <f t="shared" ref="I579" si="1716">_xlfn.STDEV.P($P578:$XX579)/AVERAGE($P578:$XX579)</f>
        <v>#DIV/0!</v>
      </c>
      <c r="J579" s="7">
        <f t="shared" ref="J579" si="1717">IF(AND(H579&gt;2,
OR(L561="MÉDIA SANEADA",L561="MEDIANA SANEADA",
AND(L561="PREÇO ESTIMADO",NOT(AND(P563="Orçamento",COUNTA(P561:XX561)=COUNTIF(P563:XX563,"Orçamento")))))),
ROW(),0)</f>
        <v>0</v>
      </c>
      <c r="N579" s="71"/>
      <c r="O579" s="27" t="str">
        <f t="shared" ref="O579" si="1718">"6 RODADA"</f>
        <v>6 RODADA</v>
      </c>
      <c r="P579" s="107" t="str">
        <f t="shared" ref="P579:AI579" si="1719">IFERROR(IF(P577="","",IF((_xlfn.STDEV.P($P576:$XX577)/AVERAGE($P576:$XX577))&lt;=25%,P577,IF(OR(P577&gt;(AVERAGE($P576:$XX577)+_xlfn.STDEV.P($P576:$XX577)),P577&lt;(AVERAGE($P576:$XX577)-_xlfn.STDEV.P($P576:$XX577))),"DESCARTADO",P577))),)</f>
        <v/>
      </c>
      <c r="Q579" s="107" t="str">
        <f t="shared" si="1719"/>
        <v/>
      </c>
      <c r="R579" s="107" t="str">
        <f t="shared" si="1719"/>
        <v/>
      </c>
      <c r="S579" s="107" t="str">
        <f t="shared" si="1719"/>
        <v/>
      </c>
      <c r="T579" s="107" t="str">
        <f t="shared" si="1719"/>
        <v/>
      </c>
      <c r="U579" s="107" t="str">
        <f t="shared" si="1719"/>
        <v/>
      </c>
      <c r="V579" s="107" t="str">
        <f t="shared" si="1719"/>
        <v/>
      </c>
      <c r="W579" s="107" t="str">
        <f t="shared" si="1719"/>
        <v/>
      </c>
      <c r="X579" s="107" t="str">
        <f t="shared" si="1719"/>
        <v/>
      </c>
      <c r="Y579" s="107" t="str">
        <f t="shared" si="1719"/>
        <v/>
      </c>
      <c r="Z579" s="107" t="str">
        <f t="shared" si="1719"/>
        <v/>
      </c>
      <c r="AA579" s="107" t="str">
        <f t="shared" si="1719"/>
        <v/>
      </c>
      <c r="AB579" s="107" t="str">
        <f t="shared" si="1719"/>
        <v/>
      </c>
      <c r="AC579" s="107" t="str">
        <f t="shared" si="1719"/>
        <v/>
      </c>
      <c r="AD579" s="107" t="str">
        <f t="shared" si="1719"/>
        <v/>
      </c>
      <c r="AE579" s="107" t="str">
        <f t="shared" si="1719"/>
        <v/>
      </c>
      <c r="AF579" s="107" t="str">
        <f t="shared" si="1719"/>
        <v/>
      </c>
      <c r="AG579" s="107" t="str">
        <f t="shared" si="1719"/>
        <v/>
      </c>
      <c r="AH579" s="107" t="str">
        <f t="shared" si="1719"/>
        <v/>
      </c>
      <c r="AI579" s="107" t="str">
        <f t="shared" si="1719"/>
        <v/>
      </c>
    </row>
    <row r="580" spans="1:167" x14ac:dyDescent="0.25">
      <c r="B580" s="128" t="e">
        <f t="shared" si="1608"/>
        <v>#VALUE!</v>
      </c>
      <c r="C580" s="128" t="e">
        <f t="shared" ca="1" si="1609"/>
        <v>#NAME?</v>
      </c>
      <c r="D580" s="127">
        <f t="shared" ca="1" si="1609"/>
        <v>1</v>
      </c>
      <c r="E580" s="198"/>
      <c r="F580" s="136"/>
      <c r="G580" s="200"/>
      <c r="H580" s="203"/>
      <c r="I580" s="203"/>
      <c r="J580" s="204"/>
      <c r="K580" s="67"/>
      <c r="L580" s="1" t="s">
        <v>43</v>
      </c>
      <c r="M580" s="143" t="str">
        <f t="shared" ref="M580" si="1720">IFERROR(ROUND(M561*M563,2),"")</f>
        <v/>
      </c>
      <c r="O580" s="27" t="s">
        <v>363</v>
      </c>
      <c r="P580" s="107" t="str">
        <f t="shared" ref="P580:R580" si="1721">INDEX(P567:P579,MATCH(MAX($J567:$J579),$J567:$J579,0))</f>
        <v/>
      </c>
      <c r="Q580" s="107" t="str">
        <f t="shared" si="1721"/>
        <v/>
      </c>
      <c r="R580" s="107" t="str">
        <f t="shared" si="1721"/>
        <v/>
      </c>
      <c r="S580" s="107" t="str">
        <f t="shared" si="1656"/>
        <v/>
      </c>
      <c r="T580" s="107" t="str">
        <f t="shared" si="1656"/>
        <v/>
      </c>
      <c r="U580" s="107" t="str">
        <f t="shared" si="1656"/>
        <v/>
      </c>
      <c r="V580" s="107" t="str">
        <f t="shared" si="1656"/>
        <v/>
      </c>
      <c r="W580" s="107" t="str">
        <f t="shared" si="1656"/>
        <v/>
      </c>
      <c r="X580" s="107" t="str">
        <f t="shared" si="1656"/>
        <v/>
      </c>
      <c r="Y580" s="107" t="str">
        <f t="shared" si="1656"/>
        <v/>
      </c>
      <c r="Z580" s="107" t="str">
        <f t="shared" si="1656"/>
        <v/>
      </c>
      <c r="AA580" s="107" t="str">
        <f t="shared" si="1656"/>
        <v/>
      </c>
      <c r="AB580" s="107" t="str">
        <f t="shared" si="1656"/>
        <v/>
      </c>
      <c r="AC580" s="107" t="str">
        <f t="shared" si="1656"/>
        <v/>
      </c>
      <c r="AD580" s="107" t="str">
        <f t="shared" si="1656"/>
        <v/>
      </c>
      <c r="AE580" s="107" t="str">
        <f t="shared" si="1656"/>
        <v/>
      </c>
      <c r="AF580" s="107" t="str">
        <f t="shared" si="1656"/>
        <v/>
      </c>
      <c r="AG580" s="107" t="str">
        <f t="shared" si="1656"/>
        <v/>
      </c>
      <c r="AH580" s="107" t="str">
        <f t="shared" si="1656"/>
        <v/>
      </c>
      <c r="AI580" s="107" t="str">
        <f t="shared" si="1656"/>
        <v/>
      </c>
    </row>
    <row r="582" spans="1:167" s="117" customFormat="1" ht="15" customHeight="1" x14ac:dyDescent="0.25">
      <c r="A582" s="120"/>
      <c r="B582" s="127" t="e">
        <f t="shared" ref="B582" si="1722">LARGE(IFERROR(IF(B580+1&gt;$H$8,"",B580+1),""),1)</f>
        <v>#VALUE!</v>
      </c>
      <c r="C582" s="127" t="e">
        <f ca="1">IF(_xlfn.ISFORMULA(E586),MAX(INDEX('BASE FORMAÇÃO'!A:A,B582+1),1),E586)</f>
        <v>#NAME?</v>
      </c>
      <c r="D582" s="127">
        <f t="shared" ref="D582" ca="1" si="1723">IFERROR(IF(C582=C572,D572+1,1),1)</f>
        <v>1</v>
      </c>
      <c r="E582" s="38" t="s">
        <v>9</v>
      </c>
      <c r="F582" s="73"/>
      <c r="G582" s="38" t="s">
        <v>15</v>
      </c>
      <c r="H582" s="135" t="e">
        <f>INDEX('BASE FORMAÇÃO'!B:B,B582+1)</f>
        <v>#VALUE!</v>
      </c>
      <c r="I582" s="181" t="s">
        <v>16</v>
      </c>
      <c r="J582" s="6" t="e">
        <f>INDEX('BASE FORMAÇÃO'!K:K,B582+1)</f>
        <v>#VALUE!</v>
      </c>
      <c r="K582" s="65"/>
      <c r="L582" s="182" t="s">
        <v>10</v>
      </c>
      <c r="M582" s="184" t="str">
        <f>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24">B582</f>
        <v>#VALUE!</v>
      </c>
      <c r="C583" s="128" t="e">
        <f t="shared" ca="1" si="1724"/>
        <v>#NAME?</v>
      </c>
      <c r="D583" s="127">
        <f t="shared" ca="1" si="1724"/>
        <v>1</v>
      </c>
      <c r="E583" s="186">
        <f t="shared" ref="E583" ca="1" si="1725">D582</f>
        <v>1</v>
      </c>
      <c r="F583" s="92"/>
      <c r="G583" s="188" t="s">
        <v>1</v>
      </c>
      <c r="H583" s="191" t="e">
        <f>INDEX('BASE FORMAÇÃO'!C:C,B582+1)</f>
        <v>#VALUE!</v>
      </c>
      <c r="I583" s="191"/>
      <c r="J583" s="192"/>
      <c r="K583" s="66"/>
      <c r="L583" s="183"/>
      <c r="M583" s="185"/>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26">B583</f>
        <v>#VALUE!</v>
      </c>
      <c r="C584" s="128" t="e">
        <f t="shared" ca="1" si="1726"/>
        <v>#NAME?</v>
      </c>
      <c r="D584" s="127">
        <f t="shared" ca="1" si="1726"/>
        <v>1</v>
      </c>
      <c r="E584" s="187"/>
      <c r="F584" s="93"/>
      <c r="G584" s="189"/>
      <c r="H584" s="193"/>
      <c r="I584" s="193"/>
      <c r="J584" s="194"/>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27">B584</f>
        <v>#VALUE!</v>
      </c>
      <c r="C585" s="128" t="e">
        <f t="shared" ca="1" si="1727"/>
        <v>#NAME?</v>
      </c>
      <c r="D585" s="127">
        <f t="shared" ca="1" si="1609"/>
        <v>1</v>
      </c>
      <c r="E585" s="38" t="s">
        <v>313</v>
      </c>
      <c r="F585" s="93"/>
      <c r="G585" s="190"/>
      <c r="H585" s="195"/>
      <c r="I585" s="195"/>
      <c r="J585" s="196"/>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28">B584</f>
        <v>#VALUE!</v>
      </c>
      <c r="C586" s="128" t="e">
        <f t="shared" ca="1" si="1728"/>
        <v>#NAME?</v>
      </c>
      <c r="D586" s="127">
        <f t="shared" ca="1" si="1609"/>
        <v>1</v>
      </c>
      <c r="E586" s="197" t="e">
        <f t="shared" ref="E586" ca="1" si="1729">C582</f>
        <v>#NAME?</v>
      </c>
      <c r="F586" s="93"/>
      <c r="G586" s="199" t="s">
        <v>304</v>
      </c>
      <c r="H586" s="201"/>
      <c r="I586" s="202"/>
      <c r="J586" s="202"/>
      <c r="K586" s="67"/>
      <c r="L586" s="28" t="s">
        <v>303</v>
      </c>
      <c r="M586" s="133" t="str">
        <f t="shared" ref="M586" si="1730">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31">B586</f>
        <v>#VALUE!</v>
      </c>
      <c r="C587" s="128" t="e">
        <f t="shared" ref="C587" ca="1" si="1732">C586</f>
        <v>#NAME?</v>
      </c>
      <c r="D587" s="127">
        <f t="shared" ca="1" si="1609"/>
        <v>1</v>
      </c>
      <c r="E587" s="198"/>
      <c r="F587" s="93"/>
      <c r="G587" s="200"/>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33">B587</f>
        <v>#VALUE!</v>
      </c>
      <c r="C588" s="128" t="e">
        <f t="shared" ca="1" si="1733"/>
        <v>#NAME?</v>
      </c>
      <c r="D588" s="127">
        <f t="shared" ca="1" si="1609"/>
        <v>1</v>
      </c>
      <c r="E588" s="198"/>
      <c r="F588" s="93"/>
      <c r="G588" s="200"/>
      <c r="H588" s="134">
        <f t="shared" ref="H588" si="1734">COUNT($P588:$XX588)</f>
        <v>0</v>
      </c>
      <c r="I588" s="132" t="e">
        <f t="shared" ref="I588" si="1735">_xlfn.STDEV.P($P587:$XX588)/AVERAGE($P587:$XX588)</f>
        <v>#DIV/0!</v>
      </c>
      <c r="J588" s="7">
        <f>ROW()</f>
        <v>588</v>
      </c>
      <c r="K588" s="67"/>
      <c r="L588" s="29" t="s">
        <v>10</v>
      </c>
      <c r="M588" s="30" t="str">
        <f t="shared" ref="M588" si="1736">IFERROR(
IF(COUNTA(P582:AI582)=COUNTIF(P584:XX584,"Orçamento"),MIN(M593,M590),
IF(M591&lt;&gt;"",M591,
IF(M592&lt;&gt;"",M592,
M590
))),"")</f>
        <v/>
      </c>
      <c r="N588" s="71"/>
      <c r="O588" s="27" t="s">
        <v>376</v>
      </c>
      <c r="P588" s="106" t="str">
        <f t="shared" ref="P588:AI588" si="1737">IFERROR(IF(P586="",
            "",
            IF(COUNT($P586:$XX586)&lt;=4,
               P586,
               IF(OR(P586&gt;(QUARTILE($P586:$XX586,3)+(QUARTILE($P586:$XX586,3)-QUARTILE($P586:$XX586,1))),
                     P586&lt;(QUARTILE($P586:$XX586,1)-(QUARTILE($P586:$XX586,3)-QUARTILE($P586:$XX586,1)))
                  ),
               "DESCARTADO",P586)
             )
  ),P586)</f>
        <v/>
      </c>
      <c r="Q588" s="106" t="str">
        <f t="shared" si="1737"/>
        <v/>
      </c>
      <c r="R588" s="106" t="str">
        <f t="shared" si="1737"/>
        <v/>
      </c>
      <c r="S588" s="106" t="str">
        <f t="shared" si="1737"/>
        <v/>
      </c>
      <c r="T588" s="106" t="str">
        <f t="shared" si="1737"/>
        <v/>
      </c>
      <c r="U588" s="106" t="str">
        <f t="shared" si="1737"/>
        <v/>
      </c>
      <c r="V588" s="106" t="str">
        <f t="shared" si="1737"/>
        <v/>
      </c>
      <c r="W588" s="106" t="str">
        <f t="shared" si="1737"/>
        <v/>
      </c>
      <c r="X588" s="106" t="str">
        <f t="shared" si="1737"/>
        <v/>
      </c>
      <c r="Y588" s="106" t="str">
        <f t="shared" si="1737"/>
        <v/>
      </c>
      <c r="Z588" s="106" t="str">
        <f t="shared" si="1737"/>
        <v/>
      </c>
      <c r="AA588" s="106" t="str">
        <f t="shared" si="1737"/>
        <v/>
      </c>
      <c r="AB588" s="106" t="str">
        <f t="shared" si="1737"/>
        <v/>
      </c>
      <c r="AC588" s="106" t="str">
        <f t="shared" si="1737"/>
        <v/>
      </c>
      <c r="AD588" s="106" t="str">
        <f t="shared" si="1737"/>
        <v/>
      </c>
      <c r="AE588" s="106" t="str">
        <f t="shared" si="1737"/>
        <v/>
      </c>
      <c r="AF588" s="106" t="str">
        <f t="shared" si="1737"/>
        <v/>
      </c>
      <c r="AG588" s="106" t="str">
        <f t="shared" si="1737"/>
        <v/>
      </c>
      <c r="AH588" s="106" t="str">
        <f t="shared" si="1737"/>
        <v/>
      </c>
      <c r="AI588" s="106" t="str">
        <f t="shared" si="1737"/>
        <v/>
      </c>
    </row>
    <row r="589" spans="1:167" hidden="1" x14ac:dyDescent="0.25">
      <c r="B589" s="128" t="e">
        <f t="shared" ref="B589" si="1738">B588</f>
        <v>#VALUE!</v>
      </c>
      <c r="C589" s="128" t="e">
        <f t="shared" ref="C589" ca="1" si="1739">C588</f>
        <v>#NAME?</v>
      </c>
      <c r="D589" s="127">
        <f t="shared" ca="1" si="1609"/>
        <v>1</v>
      </c>
      <c r="E589" s="198"/>
      <c r="F589" s="93"/>
      <c r="G589" s="200"/>
      <c r="H589"/>
      <c r="I589"/>
      <c r="J589"/>
      <c r="K589" s="66"/>
      <c r="L589" s="29" t="s">
        <v>360</v>
      </c>
      <c r="M589" s="30" t="e">
        <f t="shared" ref="M589" si="1740">AVERAGE($P588:$XX588)</f>
        <v>#DIV/0!</v>
      </c>
      <c r="N589" s="71"/>
      <c r="O589" s="27" t="str">
        <f t="shared" ref="O589" si="1741">"1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08"/>
        <v>#VALUE!</v>
      </c>
      <c r="C590" s="128" t="e">
        <f t="shared" ca="1" si="1609"/>
        <v>#NAME?</v>
      </c>
      <c r="D590" s="127">
        <f t="shared" ca="1" si="1609"/>
        <v>1</v>
      </c>
      <c r="E590" s="198"/>
      <c r="F590" s="93"/>
      <c r="G590" s="200"/>
      <c r="H590" s="134">
        <f t="shared" ref="H590" si="1742">COUNT($P590:$XX590)</f>
        <v>0</v>
      </c>
      <c r="I590" s="132" t="e">
        <f t="shared" ref="I590" si="1743">_xlfn.STDEV.P($P589:$XX590)/AVERAGE($P589:$XX590)</f>
        <v>#DIV/0!</v>
      </c>
      <c r="J590" s="7">
        <f t="shared" ref="J590" si="1744">IF(AND(H590&gt;2,
OR(L582="MÉDIA SANEADA",L582="MEDIANA SANEADA",
AND(L582="PREÇO ESTIMADO",NOT(AND(P584="Orçamento",COUNTA(P582:XX582)=COUNTIF(P584:XX584,"Orçamento")))))),
ROW(),0)</f>
        <v>0</v>
      </c>
      <c r="K590" s="66"/>
      <c r="L590" s="29" t="s">
        <v>361</v>
      </c>
      <c r="M590" s="30" t="e">
        <f t="shared" ref="M590" si="1745">MEDIAN($P588:$XX588)</f>
        <v>#NUM!</v>
      </c>
      <c r="N590" s="71"/>
      <c r="O590" s="27" t="str">
        <f t="shared" ref="O590" si="1746">"1 RODADA"</f>
        <v>1 RODADA</v>
      </c>
      <c r="P590" s="107" t="str">
        <f t="shared" ref="P590:AI590" si="1747">IF(P588="","",IF((_xlfn.STDEV.P($P587:$XX588)/AVERAGE($P587:$XX588))&lt;=25%,P588,IF(OR(P588&gt;(AVERAGE($P587:$XX588)+_xlfn.STDEV.P($P587:$XX588)),P588&lt;(AVERAGE($P587:$XX588)-_xlfn.STDEV.P($P587:$XX588))),"DESCARTADO",P588)))</f>
        <v/>
      </c>
      <c r="Q590" s="107" t="str">
        <f t="shared" si="1747"/>
        <v/>
      </c>
      <c r="R590" s="107" t="str">
        <f t="shared" si="1747"/>
        <v/>
      </c>
      <c r="S590" s="107" t="str">
        <f t="shared" si="1747"/>
        <v/>
      </c>
      <c r="T590" s="107" t="str">
        <f t="shared" si="1747"/>
        <v/>
      </c>
      <c r="U590" s="107" t="str">
        <f t="shared" si="1747"/>
        <v/>
      </c>
      <c r="V590" s="107" t="str">
        <f t="shared" si="1747"/>
        <v/>
      </c>
      <c r="W590" s="107" t="str">
        <f t="shared" si="1747"/>
        <v/>
      </c>
      <c r="X590" s="107" t="str">
        <f t="shared" si="1747"/>
        <v/>
      </c>
      <c r="Y590" s="107" t="str">
        <f t="shared" si="1747"/>
        <v/>
      </c>
      <c r="Z590" s="107" t="str">
        <f t="shared" si="1747"/>
        <v/>
      </c>
      <c r="AA590" s="107" t="str">
        <f t="shared" si="1747"/>
        <v/>
      </c>
      <c r="AB590" s="107" t="str">
        <f t="shared" si="1747"/>
        <v/>
      </c>
      <c r="AC590" s="107" t="str">
        <f t="shared" si="1747"/>
        <v/>
      </c>
      <c r="AD590" s="107" t="str">
        <f t="shared" si="1747"/>
        <v/>
      </c>
      <c r="AE590" s="107" t="str">
        <f t="shared" si="1747"/>
        <v/>
      </c>
      <c r="AF590" s="107" t="str">
        <f t="shared" si="1747"/>
        <v/>
      </c>
      <c r="AG590" s="107" t="str">
        <f t="shared" si="1747"/>
        <v/>
      </c>
      <c r="AH590" s="107" t="str">
        <f t="shared" si="1747"/>
        <v/>
      </c>
      <c r="AI590" s="107" t="str">
        <f t="shared" si="1747"/>
        <v/>
      </c>
    </row>
    <row r="591" spans="1:167" hidden="1" x14ac:dyDescent="0.25">
      <c r="B591" s="128" t="e">
        <f t="shared" si="1608"/>
        <v>#VALUE!</v>
      </c>
      <c r="C591" s="128" t="e">
        <f t="shared" ca="1" si="1609"/>
        <v>#NAME?</v>
      </c>
      <c r="D591" s="127">
        <f t="shared" ca="1" si="1609"/>
        <v>1</v>
      </c>
      <c r="E591" s="198"/>
      <c r="F591" s="93"/>
      <c r="G591" s="200"/>
      <c r="H591"/>
      <c r="I591"/>
      <c r="J591"/>
      <c r="L591" s="29" t="s">
        <v>38</v>
      </c>
      <c r="M591" s="30" t="str">
        <f t="shared" ref="M591" si="1748">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49">"2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08"/>
        <v>#VALUE!</v>
      </c>
      <c r="C592" s="128" t="e">
        <f t="shared" ca="1" si="1609"/>
        <v>#NAME?</v>
      </c>
      <c r="D592" s="127">
        <f t="shared" ca="1" si="1609"/>
        <v>1</v>
      </c>
      <c r="E592" s="198"/>
      <c r="F592" s="93"/>
      <c r="G592" s="200"/>
      <c r="H592" s="134">
        <f t="shared" ref="H592" si="1750">COUNT($P592:$XX592)</f>
        <v>0</v>
      </c>
      <c r="I592" s="132" t="e">
        <f t="shared" ref="I592" si="1751">_xlfn.STDEV.P($P591:$XX592)/AVERAGE($P591:$XX592)</f>
        <v>#DIV/0!</v>
      </c>
      <c r="J592" s="7">
        <f t="shared" ref="J592" si="1752">IF(AND(H592&gt;2,
OR(L582="MÉDIA SANEADA",L582="MEDIANA SANEADA",
AND(L582="PREÇO ESTIMADO",NOT(AND(P584="Orçamento",COUNTA(P582:XX582)=COUNTIF(P584:XX584,"Orçamento")))))),
ROW(),0)</f>
        <v>0</v>
      </c>
      <c r="K592" s="66"/>
      <c r="L592" s="29" t="s">
        <v>362</v>
      </c>
      <c r="M592" s="30" t="e">
        <f t="shared" ref="M592" si="1753" xml:space="preserve">
IF(H590&gt;2,MEDIAN(P589:XX590),
IF(H592&gt;2,MEDIAN(P591:XX592),
IF(H594&gt;2,MEDIAN(P593:XX594),
IF(H596&gt;2,MEDIAN(P595:XX596),
IF(H598&gt;2,MEDIAN(P597:XX598),
IF(H600&gt;2,MEDIAN(P599:XX600),
MEDIAN(P587:XX588)))))))</f>
        <v>#NUM!</v>
      </c>
      <c r="N592" s="71"/>
      <c r="O592" s="27" t="str">
        <f t="shared" ref="O592" si="1754">"2 RODADA"</f>
        <v>2 RODADA</v>
      </c>
      <c r="P592" s="107" t="str">
        <f t="shared" ref="P592:AI592" si="1755">IF(P590="","",IF((_xlfn.STDEV.P($P589:$XX590)/AVERAGE($P589:$XX590))&lt;=25%,P590,IF(OR(P590&gt;(AVERAGE($P589:$XX590)+_xlfn.STDEV.P($P589:$XX590)),P590&lt;(AVERAGE($P589:$XX590)-_xlfn.STDEV.P($P589:$XX590))),"DESCARTADO",P590)))</f>
        <v/>
      </c>
      <c r="Q592" s="107" t="str">
        <f t="shared" si="1755"/>
        <v/>
      </c>
      <c r="R592" s="107" t="str">
        <f t="shared" si="1755"/>
        <v/>
      </c>
      <c r="S592" s="107" t="str">
        <f t="shared" si="1755"/>
        <v/>
      </c>
      <c r="T592" s="107" t="str">
        <f t="shared" si="1755"/>
        <v/>
      </c>
      <c r="U592" s="107" t="str">
        <f t="shared" si="1755"/>
        <v/>
      </c>
      <c r="V592" s="107" t="str">
        <f t="shared" si="1755"/>
        <v/>
      </c>
      <c r="W592" s="107" t="str">
        <f t="shared" si="1755"/>
        <v/>
      </c>
      <c r="X592" s="107" t="str">
        <f t="shared" si="1755"/>
        <v/>
      </c>
      <c r="Y592" s="107" t="str">
        <f t="shared" si="1755"/>
        <v/>
      </c>
      <c r="Z592" s="107" t="str">
        <f t="shared" si="1755"/>
        <v/>
      </c>
      <c r="AA592" s="107" t="str">
        <f t="shared" si="1755"/>
        <v/>
      </c>
      <c r="AB592" s="107" t="str">
        <f t="shared" si="1755"/>
        <v/>
      </c>
      <c r="AC592" s="107" t="str">
        <f t="shared" si="1755"/>
        <v/>
      </c>
      <c r="AD592" s="107" t="str">
        <f t="shared" si="1755"/>
        <v/>
      </c>
      <c r="AE592" s="107" t="str">
        <f t="shared" si="1755"/>
        <v/>
      </c>
      <c r="AF592" s="107" t="str">
        <f t="shared" si="1755"/>
        <v/>
      </c>
      <c r="AG592" s="107" t="str">
        <f t="shared" si="1755"/>
        <v/>
      </c>
      <c r="AH592" s="107" t="str">
        <f t="shared" si="1755"/>
        <v/>
      </c>
      <c r="AI592" s="107" t="str">
        <f t="shared" si="1755"/>
        <v/>
      </c>
    </row>
    <row r="593" spans="1:167" hidden="1" x14ac:dyDescent="0.25">
      <c r="B593" s="128" t="e">
        <f t="shared" si="1608"/>
        <v>#VALUE!</v>
      </c>
      <c r="C593" s="128" t="e">
        <f t="shared" ca="1" si="1609"/>
        <v>#NAME?</v>
      </c>
      <c r="D593" s="127">
        <f t="shared" ca="1" si="1609"/>
        <v>1</v>
      </c>
      <c r="E593" s="198"/>
      <c r="F593" s="93"/>
      <c r="G593" s="200"/>
      <c r="H593"/>
      <c r="I593"/>
      <c r="J593"/>
      <c r="K593" s="66"/>
      <c r="L593" s="29" t="s">
        <v>359</v>
      </c>
      <c r="M593" s="30" t="e">
        <f t="shared" ref="M593" si="1756">HARMEAN($P587:$XX588)</f>
        <v>#N/A</v>
      </c>
      <c r="N593" s="71"/>
      <c r="O593" s="27" t="str">
        <f t="shared" ref="O593" si="1757">"3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08"/>
        <v>#VALUE!</v>
      </c>
      <c r="C594" s="128" t="e">
        <f t="shared" ca="1" si="1609"/>
        <v>#NAME?</v>
      </c>
      <c r="D594" s="127">
        <f t="shared" ca="1" si="1609"/>
        <v>1</v>
      </c>
      <c r="E594" s="198"/>
      <c r="F594" s="93"/>
      <c r="G594" s="200"/>
      <c r="H594" s="134">
        <f t="shared" ref="H594" si="1758">COUNT($P594:$XX594)</f>
        <v>0</v>
      </c>
      <c r="I594" s="132" t="e">
        <f t="shared" ref="I594" si="1759">_xlfn.STDEV.P($P593:$XX594)/AVERAGE($P593:$XX594)</f>
        <v>#DIV/0!</v>
      </c>
      <c r="J594" s="7">
        <f t="shared" ref="J594" si="1760">IF(AND(H594&gt;2,
OR(L582="MÉDIA SANEADA",L582="MEDIANA SANEADA",
AND(L582="PREÇO ESTIMADO",NOT(AND(P584="Orçamento",COUNTA(P582:XX582)=COUNTIF(P584:XX584,"Orçamento")))))),
ROW(),0)</f>
        <v>0</v>
      </c>
      <c r="K594" s="66"/>
      <c r="L594" s="29" t="s">
        <v>41</v>
      </c>
      <c r="M594" s="30" t="str">
        <f t="shared" ref="M594" si="1761">IFERROR(_xlfn.QUARTILE.EXC($P588:$XX588,1),"")</f>
        <v/>
      </c>
      <c r="N594" s="71"/>
      <c r="O594" s="27" t="str">
        <f t="shared" ref="O594" si="1762">"3 RODADA"</f>
        <v>3 RODADA</v>
      </c>
      <c r="P594" s="107" t="str">
        <f t="shared" ref="P594:AI594" si="1763">IF(P592="","",IF((_xlfn.STDEV.P($P591:$XX592)/AVERAGE($P591:$XX592))&lt;=25%,P592,IF(OR(P592&gt;(AVERAGE($P591:$XX592)+_xlfn.STDEV.P($P591:$XX592)),P592&lt;(AVERAGE($P591:$XX592)-_xlfn.STDEV.P($P591:$XX592))),"DESCARTADO",P592)))</f>
        <v/>
      </c>
      <c r="Q594" s="107" t="str">
        <f t="shared" si="1763"/>
        <v/>
      </c>
      <c r="R594" s="107" t="str">
        <f t="shared" si="1763"/>
        <v/>
      </c>
      <c r="S594" s="107" t="str">
        <f t="shared" si="1763"/>
        <v/>
      </c>
      <c r="T594" s="107" t="str">
        <f t="shared" si="1763"/>
        <v/>
      </c>
      <c r="U594" s="107" t="str">
        <f t="shared" si="1763"/>
        <v/>
      </c>
      <c r="V594" s="107" t="str">
        <f t="shared" si="1763"/>
        <v/>
      </c>
      <c r="W594" s="107" t="str">
        <f t="shared" si="1763"/>
        <v/>
      </c>
      <c r="X594" s="107" t="str">
        <f t="shared" si="1763"/>
        <v/>
      </c>
      <c r="Y594" s="107" t="str">
        <f t="shared" si="1763"/>
        <v/>
      </c>
      <c r="Z594" s="107" t="str">
        <f t="shared" si="1763"/>
        <v/>
      </c>
      <c r="AA594" s="107" t="str">
        <f t="shared" si="1763"/>
        <v/>
      </c>
      <c r="AB594" s="107" t="str">
        <f t="shared" si="1763"/>
        <v/>
      </c>
      <c r="AC594" s="107" t="str">
        <f t="shared" si="1763"/>
        <v/>
      </c>
      <c r="AD594" s="107" t="str">
        <f t="shared" si="1763"/>
        <v/>
      </c>
      <c r="AE594" s="107" t="str">
        <f t="shared" si="1763"/>
        <v/>
      </c>
      <c r="AF594" s="107" t="str">
        <f t="shared" si="1763"/>
        <v/>
      </c>
      <c r="AG594" s="107" t="str">
        <f t="shared" si="1763"/>
        <v/>
      </c>
      <c r="AH594" s="107" t="str">
        <f t="shared" si="1763"/>
        <v/>
      </c>
      <c r="AI594" s="107" t="str">
        <f t="shared" si="1763"/>
        <v/>
      </c>
    </row>
    <row r="595" spans="1:167" hidden="1" x14ac:dyDescent="0.25">
      <c r="B595" s="128" t="e">
        <f t="shared" si="1608"/>
        <v>#VALUE!</v>
      </c>
      <c r="C595" s="128" t="e">
        <f t="shared" ca="1" si="1609"/>
        <v>#NAME?</v>
      </c>
      <c r="D595" s="127">
        <f t="shared" ca="1" si="1609"/>
        <v>1</v>
      </c>
      <c r="E595" s="198"/>
      <c r="F595" s="93"/>
      <c r="G595" s="200"/>
      <c r="H595"/>
      <c r="I595"/>
      <c r="J595"/>
      <c r="K595" s="66"/>
      <c r="L595" s="29" t="s">
        <v>39</v>
      </c>
      <c r="M595" s="30" t="str">
        <f t="shared" ref="M595" si="1764">IFERROR(_xlfn.QUARTILE.EXC($P588:$XX588,3),"")</f>
        <v/>
      </c>
      <c r="N595" s="71"/>
      <c r="O595" s="27" t="str">
        <f t="shared" ref="O595" si="1765">"4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08"/>
        <v>#VALUE!</v>
      </c>
      <c r="C596" s="128" t="e">
        <f t="shared" ca="1" si="1609"/>
        <v>#NAME?</v>
      </c>
      <c r="D596" s="127">
        <f t="shared" ca="1" si="1609"/>
        <v>1</v>
      </c>
      <c r="E596" s="198"/>
      <c r="F596" s="93"/>
      <c r="G596" s="200"/>
      <c r="H596" s="134">
        <f t="shared" ref="H596" si="1766">COUNT($P596:$XX596)</f>
        <v>0</v>
      </c>
      <c r="I596" s="132" t="e">
        <f t="shared" ref="I596" si="1767">_xlfn.STDEV.P($P595:$XX596)/AVERAGE($P595:$XX596)</f>
        <v>#DIV/0!</v>
      </c>
      <c r="J596" s="7">
        <f t="shared" ref="J596" si="1768">IF(AND(H596&gt;2,
OR(L582="MÉDIA SANEADA",L582="MEDIANA SANEADA",
AND(L582="PREÇO ESTIMADO",NOT(AND(P584="Orçamento",COUNTA(P582:XX582)=COUNTIF(P584:XX584,"Orçamento")))))),
ROW(),0)</f>
        <v>0</v>
      </c>
      <c r="K596" s="66"/>
      <c r="L596" s="29" t="s">
        <v>42</v>
      </c>
      <c r="M596" s="30">
        <f t="shared" ref="M596" si="1769">MIN($P588:$XX588)</f>
        <v>0</v>
      </c>
      <c r="N596" s="71"/>
      <c r="O596" s="27" t="str">
        <f t="shared" ref="O596" si="1770">"4 RODADA"</f>
        <v>4 RODADA</v>
      </c>
      <c r="P596" s="107" t="str">
        <f t="shared" ref="P596:AI596" si="1771">IF(P594="","",IF((_xlfn.STDEV.P($P593:$XX594)/AVERAGE($P593:$XX594))&lt;=25%,P594,IF(OR(P594&gt;(AVERAGE($P593:$XX594)+_xlfn.STDEV.P($P593:$XX594)),P594&lt;(AVERAGE($P593:$XX594)-_xlfn.STDEV.P($P593:$XX594))),"DESCARTADO",P594)))</f>
        <v/>
      </c>
      <c r="Q596" s="107" t="str">
        <f t="shared" si="1771"/>
        <v/>
      </c>
      <c r="R596" s="107" t="str">
        <f t="shared" si="1771"/>
        <v/>
      </c>
      <c r="S596" s="107" t="str">
        <f t="shared" si="1771"/>
        <v/>
      </c>
      <c r="T596" s="107" t="str">
        <f t="shared" si="1771"/>
        <v/>
      </c>
      <c r="U596" s="107" t="str">
        <f t="shared" si="1771"/>
        <v/>
      </c>
      <c r="V596" s="107" t="str">
        <f t="shared" si="1771"/>
        <v/>
      </c>
      <c r="W596" s="107" t="str">
        <f t="shared" si="1771"/>
        <v/>
      </c>
      <c r="X596" s="107" t="str">
        <f t="shared" si="1771"/>
        <v/>
      </c>
      <c r="Y596" s="107" t="str">
        <f t="shared" si="1771"/>
        <v/>
      </c>
      <c r="Z596" s="107" t="str">
        <f t="shared" si="1771"/>
        <v/>
      </c>
      <c r="AA596" s="107" t="str">
        <f t="shared" si="1771"/>
        <v/>
      </c>
      <c r="AB596" s="107" t="str">
        <f t="shared" si="1771"/>
        <v/>
      </c>
      <c r="AC596" s="107" t="str">
        <f t="shared" si="1771"/>
        <v/>
      </c>
      <c r="AD596" s="107" t="str">
        <f t="shared" si="1771"/>
        <v/>
      </c>
      <c r="AE596" s="107" t="str">
        <f t="shared" si="1771"/>
        <v/>
      </c>
      <c r="AF596" s="107" t="str">
        <f t="shared" si="1771"/>
        <v/>
      </c>
      <c r="AG596" s="107" t="str">
        <f t="shared" si="1771"/>
        <v/>
      </c>
      <c r="AH596" s="107" t="str">
        <f t="shared" si="1771"/>
        <v/>
      </c>
      <c r="AI596" s="107" t="str">
        <f t="shared" si="1771"/>
        <v/>
      </c>
    </row>
    <row r="597" spans="1:167" hidden="1" x14ac:dyDescent="0.25">
      <c r="B597" s="128" t="e">
        <f t="shared" si="1608"/>
        <v>#VALUE!</v>
      </c>
      <c r="C597" s="128" t="e">
        <f t="shared" ca="1" si="1609"/>
        <v>#NAME?</v>
      </c>
      <c r="D597" s="127">
        <f t="shared" ca="1" si="1609"/>
        <v>1</v>
      </c>
      <c r="E597" s="198"/>
      <c r="F597" s="93"/>
      <c r="G597" s="200"/>
      <c r="H597"/>
      <c r="I597"/>
      <c r="J597"/>
      <c r="K597" s="66"/>
      <c r="L597" s="29" t="s">
        <v>40</v>
      </c>
      <c r="M597" s="30">
        <f t="shared" ref="M597" si="1772">MAX($P588:$XX588)</f>
        <v>0</v>
      </c>
      <c r="N597" s="71"/>
      <c r="O597" s="27" t="str">
        <f t="shared" ref="O597" si="1773">"5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08"/>
        <v>#VALUE!</v>
      </c>
      <c r="C598" s="128" t="e">
        <f t="shared" ca="1" si="1609"/>
        <v>#NAME?</v>
      </c>
      <c r="D598" s="127">
        <f t="shared" ca="1" si="1609"/>
        <v>1</v>
      </c>
      <c r="E598" s="198"/>
      <c r="F598" s="93"/>
      <c r="G598" s="200"/>
      <c r="H598" s="134">
        <f t="shared" ref="H598" si="1774">COUNT($P598:$XX598)</f>
        <v>0</v>
      </c>
      <c r="I598" s="132" t="e">
        <f t="shared" ref="I598" si="1775">_xlfn.STDEV.P($P597:$XX598)/AVERAGE($P597:$XX598)</f>
        <v>#DIV/0!</v>
      </c>
      <c r="J598" s="7">
        <f t="shared" ref="J598" si="1776">IF(AND(H598&gt;2,
OR(L582="MÉDIA SANEADA",L582="MEDIANA SANEADA",
AND(L582="PREÇO ESTIMADO",NOT(AND(P584="Orçamento",COUNTA(P582:XX582)=COUNTIF(P584:XX584,"Orçamento")))))),
ROW(),0)</f>
        <v>0</v>
      </c>
      <c r="K598" s="66"/>
      <c r="N598" s="71"/>
      <c r="O598" s="27" t="str">
        <f t="shared" ref="O598" si="1777">"5 RODADA"</f>
        <v>5 RODADA</v>
      </c>
      <c r="P598" s="107" t="str">
        <f t="shared" ref="P598:AI598" si="1778">IF(P596="","",IF((_xlfn.STDEV.P($P595:$XX596)/AVERAGE($P595:$XX596))&lt;=25%,P596,IF(OR(P596&gt;(AVERAGE($P595:$XX596)+_xlfn.STDEV.P($P595:$XX596)),P596&lt;(AVERAGE($P595:$XX596)-_xlfn.STDEV.P($P595:$XX596))),"DESCARTADO",P596)))</f>
        <v/>
      </c>
      <c r="Q598" s="107" t="str">
        <f t="shared" si="1778"/>
        <v/>
      </c>
      <c r="R598" s="107" t="str">
        <f t="shared" si="1778"/>
        <v/>
      </c>
      <c r="S598" s="107" t="str">
        <f t="shared" si="1778"/>
        <v/>
      </c>
      <c r="T598" s="107" t="str">
        <f t="shared" si="1778"/>
        <v/>
      </c>
      <c r="U598" s="107" t="str">
        <f t="shared" si="1778"/>
        <v/>
      </c>
      <c r="V598" s="107" t="str">
        <f t="shared" si="1778"/>
        <v/>
      </c>
      <c r="W598" s="107" t="str">
        <f t="shared" si="1778"/>
        <v/>
      </c>
      <c r="X598" s="107" t="str">
        <f t="shared" si="1778"/>
        <v/>
      </c>
      <c r="Y598" s="107" t="str">
        <f t="shared" si="1778"/>
        <v/>
      </c>
      <c r="Z598" s="107" t="str">
        <f t="shared" si="1778"/>
        <v/>
      </c>
      <c r="AA598" s="107" t="str">
        <f t="shared" si="1778"/>
        <v/>
      </c>
      <c r="AB598" s="107" t="str">
        <f t="shared" si="1778"/>
        <v/>
      </c>
      <c r="AC598" s="107" t="str">
        <f t="shared" si="1778"/>
        <v/>
      </c>
      <c r="AD598" s="107" t="str">
        <f t="shared" si="1778"/>
        <v/>
      </c>
      <c r="AE598" s="107" t="str">
        <f t="shared" si="1778"/>
        <v/>
      </c>
      <c r="AF598" s="107" t="str">
        <f t="shared" si="1778"/>
        <v/>
      </c>
      <c r="AG598" s="107" t="str">
        <f t="shared" si="1778"/>
        <v/>
      </c>
      <c r="AH598" s="107" t="str">
        <f t="shared" si="1778"/>
        <v/>
      </c>
      <c r="AI598" s="107" t="str">
        <f t="shared" si="1778"/>
        <v/>
      </c>
    </row>
    <row r="599" spans="1:167" hidden="1" x14ac:dyDescent="0.25">
      <c r="B599" s="128" t="e">
        <f t="shared" si="1608"/>
        <v>#VALUE!</v>
      </c>
      <c r="C599" s="128" t="e">
        <f t="shared" ca="1" si="1609"/>
        <v>#NAME?</v>
      </c>
      <c r="D599" s="127">
        <f t="shared" ca="1" si="1609"/>
        <v>1</v>
      </c>
      <c r="E599" s="198"/>
      <c r="F599" s="93"/>
      <c r="G599" s="200"/>
      <c r="H599"/>
      <c r="I599"/>
      <c r="J599"/>
      <c r="K599" s="66"/>
      <c r="L599" s="22"/>
      <c r="M599" s="22"/>
      <c r="N599" s="71"/>
      <c r="O599" s="27" t="str">
        <f t="shared" ref="O599" si="1779">"6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08"/>
        <v>#VALUE!</v>
      </c>
      <c r="C600" s="128" t="e">
        <f t="shared" ca="1" si="1609"/>
        <v>#NAME?</v>
      </c>
      <c r="D600" s="127">
        <f t="shared" ca="1" si="1609"/>
        <v>1</v>
      </c>
      <c r="E600" s="198"/>
      <c r="F600" s="93"/>
      <c r="G600" s="200"/>
      <c r="H600" s="134">
        <f t="shared" ref="H600" si="1780">COUNT($P600:$XX600)</f>
        <v>0</v>
      </c>
      <c r="I600" s="132" t="e">
        <f t="shared" ref="I600" si="1781">_xlfn.STDEV.P($P599:$XX600)/AVERAGE($P599:$XX600)</f>
        <v>#DIV/0!</v>
      </c>
      <c r="J600" s="7">
        <f t="shared" ref="J600" si="1782">IF(AND(H600&gt;2,
OR(L582="MÉDIA SANEADA",L582="MEDIANA SANEADA",
AND(L582="PREÇO ESTIMADO",NOT(AND(P584="Orçamento",COUNTA(P582:XX582)=COUNTIF(P584:XX584,"Orçamento")))))),
ROW(),0)</f>
        <v>0</v>
      </c>
      <c r="N600" s="71"/>
      <c r="O600" s="27" t="str">
        <f t="shared" ref="O600" si="1783">"6 RODADA"</f>
        <v>6 RODADA</v>
      </c>
      <c r="P600" s="107" t="str">
        <f t="shared" ref="P600:AI600" si="1784">IFERROR(IF(P598="","",IF((_xlfn.STDEV.P($P597:$XX598)/AVERAGE($P597:$XX598))&lt;=25%,P598,IF(OR(P598&gt;(AVERAGE($P597:$XX598)+_xlfn.STDEV.P($P597:$XX598)),P598&lt;(AVERAGE($P597:$XX598)-_xlfn.STDEV.P($P597:$XX598))),"DESCARTADO",P598))),)</f>
        <v/>
      </c>
      <c r="Q600" s="107" t="str">
        <f t="shared" si="1784"/>
        <v/>
      </c>
      <c r="R600" s="107" t="str">
        <f t="shared" si="1784"/>
        <v/>
      </c>
      <c r="S600" s="107" t="str">
        <f t="shared" si="1784"/>
        <v/>
      </c>
      <c r="T600" s="107" t="str">
        <f t="shared" si="1784"/>
        <v/>
      </c>
      <c r="U600" s="107" t="str">
        <f t="shared" si="1784"/>
        <v/>
      </c>
      <c r="V600" s="107" t="str">
        <f t="shared" si="1784"/>
        <v/>
      </c>
      <c r="W600" s="107" t="str">
        <f t="shared" si="1784"/>
        <v/>
      </c>
      <c r="X600" s="107" t="str">
        <f t="shared" si="1784"/>
        <v/>
      </c>
      <c r="Y600" s="107" t="str">
        <f t="shared" si="1784"/>
        <v/>
      </c>
      <c r="Z600" s="107" t="str">
        <f t="shared" si="1784"/>
        <v/>
      </c>
      <c r="AA600" s="107" t="str">
        <f t="shared" si="1784"/>
        <v/>
      </c>
      <c r="AB600" s="107" t="str">
        <f t="shared" si="1784"/>
        <v/>
      </c>
      <c r="AC600" s="107" t="str">
        <f t="shared" si="1784"/>
        <v/>
      </c>
      <c r="AD600" s="107" t="str">
        <f t="shared" si="1784"/>
        <v/>
      </c>
      <c r="AE600" s="107" t="str">
        <f t="shared" si="1784"/>
        <v/>
      </c>
      <c r="AF600" s="107" t="str">
        <f t="shared" si="1784"/>
        <v/>
      </c>
      <c r="AG600" s="107" t="str">
        <f t="shared" si="1784"/>
        <v/>
      </c>
      <c r="AH600" s="107" t="str">
        <f t="shared" si="1784"/>
        <v/>
      </c>
      <c r="AI600" s="107" t="str">
        <f t="shared" si="1784"/>
        <v/>
      </c>
    </row>
    <row r="601" spans="1:167" x14ac:dyDescent="0.25">
      <c r="B601" s="128" t="e">
        <f t="shared" si="1608"/>
        <v>#VALUE!</v>
      </c>
      <c r="C601" s="128" t="e">
        <f t="shared" ca="1" si="1609"/>
        <v>#NAME?</v>
      </c>
      <c r="D601" s="127">
        <f t="shared" ca="1" si="1609"/>
        <v>1</v>
      </c>
      <c r="E601" s="198"/>
      <c r="F601" s="136"/>
      <c r="G601" s="200"/>
      <c r="H601" s="203"/>
      <c r="I601" s="203"/>
      <c r="J601" s="204"/>
      <c r="K601" s="67"/>
      <c r="L601" s="1" t="s">
        <v>43</v>
      </c>
      <c r="M601" s="143" t="str">
        <f t="shared" ref="M601" si="1785">IFERROR(ROUND(M582*M584,2),"")</f>
        <v/>
      </c>
      <c r="O601" s="27" t="s">
        <v>363</v>
      </c>
      <c r="P601" s="107" t="str">
        <f t="shared" ref="P601:AI622" si="1786">INDEX(P588:P600,MATCH(MAX($J588:$J600),$J588:$J600,0))</f>
        <v/>
      </c>
      <c r="Q601" s="107" t="str">
        <f t="shared" si="1786"/>
        <v/>
      </c>
      <c r="R601" s="107" t="str">
        <f t="shared" si="1786"/>
        <v/>
      </c>
      <c r="S601" s="107" t="str">
        <f t="shared" si="1786"/>
        <v/>
      </c>
      <c r="T601" s="107" t="str">
        <f t="shared" si="1786"/>
        <v/>
      </c>
      <c r="U601" s="107" t="str">
        <f t="shared" si="1786"/>
        <v/>
      </c>
      <c r="V601" s="107" t="str">
        <f t="shared" si="1786"/>
        <v/>
      </c>
      <c r="W601" s="107" t="str">
        <f t="shared" si="1786"/>
        <v/>
      </c>
      <c r="X601" s="107" t="str">
        <f t="shared" si="1786"/>
        <v/>
      </c>
      <c r="Y601" s="107" t="str">
        <f t="shared" si="1786"/>
        <v/>
      </c>
      <c r="Z601" s="107" t="str">
        <f t="shared" si="1786"/>
        <v/>
      </c>
      <c r="AA601" s="107" t="str">
        <f t="shared" si="1786"/>
        <v/>
      </c>
      <c r="AB601" s="107" t="str">
        <f t="shared" si="1786"/>
        <v/>
      </c>
      <c r="AC601" s="107" t="str">
        <f t="shared" si="1786"/>
        <v/>
      </c>
      <c r="AD601" s="107" t="str">
        <f t="shared" si="1786"/>
        <v/>
      </c>
      <c r="AE601" s="107" t="str">
        <f t="shared" si="1786"/>
        <v/>
      </c>
      <c r="AF601" s="107" t="str">
        <f t="shared" si="1786"/>
        <v/>
      </c>
      <c r="AG601" s="107" t="str">
        <f t="shared" si="1786"/>
        <v/>
      </c>
      <c r="AH601" s="107" t="str">
        <f t="shared" si="1786"/>
        <v/>
      </c>
      <c r="AI601" s="107" t="str">
        <f t="shared" si="1786"/>
        <v/>
      </c>
    </row>
    <row r="603" spans="1:167" s="117" customFormat="1" ht="15" customHeight="1" x14ac:dyDescent="0.25">
      <c r="A603" s="120"/>
      <c r="B603" s="127" t="e">
        <f t="shared" ref="B603" si="1787">LARGE(IFERROR(IF(B601+1&gt;$H$8,"",B601+1),""),1)</f>
        <v>#VALUE!</v>
      </c>
      <c r="C603" s="127" t="e">
        <f ca="1">IF(_xlfn.ISFORMULA(E607),MAX(INDEX('BASE FORMAÇÃO'!A:A,B603+1),1),E607)</f>
        <v>#NAME?</v>
      </c>
      <c r="D603" s="127">
        <f t="shared" ref="D603" ca="1" si="1788">IFERROR(IF(C603=C593,D593+1,1),1)</f>
        <v>1</v>
      </c>
      <c r="E603" s="38" t="s">
        <v>9</v>
      </c>
      <c r="F603" s="73"/>
      <c r="G603" s="38" t="s">
        <v>15</v>
      </c>
      <c r="H603" s="135" t="e">
        <f>INDEX('BASE FORMAÇÃO'!B:B,B603+1)</f>
        <v>#VALUE!</v>
      </c>
      <c r="I603" s="181" t="s">
        <v>16</v>
      </c>
      <c r="J603" s="6" t="e">
        <f>INDEX('BASE FORMAÇÃO'!K:K,B603+1)</f>
        <v>#VALUE!</v>
      </c>
      <c r="K603" s="65"/>
      <c r="L603" s="182" t="s">
        <v>10</v>
      </c>
      <c r="M603" s="184" t="str">
        <f>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789">B603</f>
        <v>#VALUE!</v>
      </c>
      <c r="C604" s="128" t="e">
        <f t="shared" ca="1" si="1789"/>
        <v>#NAME?</v>
      </c>
      <c r="D604" s="127">
        <f t="shared" ca="1" si="1789"/>
        <v>1</v>
      </c>
      <c r="E604" s="186">
        <f t="shared" ref="E604" ca="1" si="1790">D603</f>
        <v>1</v>
      </c>
      <c r="F604" s="92"/>
      <c r="G604" s="188" t="s">
        <v>1</v>
      </c>
      <c r="H604" s="191" t="e">
        <f>INDEX('BASE FORMAÇÃO'!C:C,B603+1)</f>
        <v>#VALUE!</v>
      </c>
      <c r="I604" s="191"/>
      <c r="J604" s="192"/>
      <c r="K604" s="66"/>
      <c r="L604" s="183"/>
      <c r="M604" s="185"/>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791">B604</f>
        <v>#VALUE!</v>
      </c>
      <c r="C605" s="128" t="e">
        <f t="shared" ca="1" si="1791"/>
        <v>#NAME?</v>
      </c>
      <c r="D605" s="127">
        <f t="shared" ca="1" si="1791"/>
        <v>1</v>
      </c>
      <c r="E605" s="187"/>
      <c r="F605" s="93"/>
      <c r="G605" s="189"/>
      <c r="H605" s="193"/>
      <c r="I605" s="193"/>
      <c r="J605" s="194"/>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792">B605</f>
        <v>#VALUE!</v>
      </c>
      <c r="C606" s="128" t="e">
        <f t="shared" ca="1" si="1792"/>
        <v>#NAME?</v>
      </c>
      <c r="D606" s="127">
        <f t="shared" ca="1" si="1609"/>
        <v>1</v>
      </c>
      <c r="E606" s="38" t="s">
        <v>313</v>
      </c>
      <c r="F606" s="93"/>
      <c r="G606" s="190"/>
      <c r="H606" s="195"/>
      <c r="I606" s="195"/>
      <c r="J606" s="196"/>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793">B605</f>
        <v>#VALUE!</v>
      </c>
      <c r="C607" s="128" t="e">
        <f t="shared" ca="1" si="1793"/>
        <v>#NAME?</v>
      </c>
      <c r="D607" s="127">
        <f t="shared" ca="1" si="1609"/>
        <v>1</v>
      </c>
      <c r="E607" s="197" t="e">
        <f t="shared" ref="E607" ca="1" si="1794">C603</f>
        <v>#NAME?</v>
      </c>
      <c r="F607" s="93"/>
      <c r="G607" s="199" t="s">
        <v>304</v>
      </c>
      <c r="H607" s="201"/>
      <c r="I607" s="202"/>
      <c r="J607" s="202"/>
      <c r="K607" s="67"/>
      <c r="L607" s="28" t="s">
        <v>303</v>
      </c>
      <c r="M607" s="133" t="str">
        <f t="shared" ref="M607" si="1795">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796">B607</f>
        <v>#VALUE!</v>
      </c>
      <c r="C608" s="128" t="e">
        <f t="shared" ref="C608" ca="1" si="1797">C607</f>
        <v>#NAME?</v>
      </c>
      <c r="D608" s="127">
        <f t="shared" ca="1" si="1609"/>
        <v>1</v>
      </c>
      <c r="E608" s="198"/>
      <c r="F608" s="93"/>
      <c r="G608" s="200"/>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798">B608</f>
        <v>#VALUE!</v>
      </c>
      <c r="C609" s="128" t="e">
        <f t="shared" ca="1" si="1798"/>
        <v>#NAME?</v>
      </c>
      <c r="D609" s="127">
        <f t="shared" ca="1" si="1609"/>
        <v>1</v>
      </c>
      <c r="E609" s="198"/>
      <c r="F609" s="93"/>
      <c r="G609" s="200"/>
      <c r="H609" s="134">
        <f t="shared" ref="H609" si="1799">COUNT($P609:$XX609)</f>
        <v>0</v>
      </c>
      <c r="I609" s="132" t="e">
        <f t="shared" ref="I609" si="1800">_xlfn.STDEV.P($P608:$XX609)/AVERAGE($P608:$XX609)</f>
        <v>#DIV/0!</v>
      </c>
      <c r="J609" s="7">
        <f>ROW()</f>
        <v>609</v>
      </c>
      <c r="K609" s="67"/>
      <c r="L609" s="29" t="s">
        <v>10</v>
      </c>
      <c r="M609" s="30" t="str">
        <f t="shared" ref="M609" si="1801">IFERROR(
IF(COUNTA(P603:AI603)=COUNTIF(P605:XX605,"Orçamento"),MIN(M614,M611),
IF(M612&lt;&gt;"",M612,
IF(M613&lt;&gt;"",M613,
M611
))),"")</f>
        <v/>
      </c>
      <c r="N609" s="71"/>
      <c r="O609" s="27" t="s">
        <v>376</v>
      </c>
      <c r="P609" s="106" t="str">
        <f t="shared" ref="P609:AI609" si="1802">IFERROR(IF(P607="",
            "",
            IF(COUNT($P607:$XX607)&lt;=4,
               P607,
               IF(OR(P607&gt;(QUARTILE($P607:$XX607,3)+(QUARTILE($P607:$XX607,3)-QUARTILE($P607:$XX607,1))),
                     P607&lt;(QUARTILE($P607:$XX607,1)-(QUARTILE($P607:$XX607,3)-QUARTILE($P607:$XX607,1)))
                  ),
               "DESCARTADO",P607)
             )
  ),P607)</f>
        <v/>
      </c>
      <c r="Q609" s="106" t="str">
        <f t="shared" si="1802"/>
        <v/>
      </c>
      <c r="R609" s="106" t="str">
        <f t="shared" si="1802"/>
        <v/>
      </c>
      <c r="S609" s="106" t="str">
        <f t="shared" si="1802"/>
        <v/>
      </c>
      <c r="T609" s="106" t="str">
        <f t="shared" si="1802"/>
        <v/>
      </c>
      <c r="U609" s="106" t="str">
        <f t="shared" si="1802"/>
        <v/>
      </c>
      <c r="V609" s="106" t="str">
        <f t="shared" si="1802"/>
        <v/>
      </c>
      <c r="W609" s="106" t="str">
        <f t="shared" si="1802"/>
        <v/>
      </c>
      <c r="X609" s="106" t="str">
        <f t="shared" si="1802"/>
        <v/>
      </c>
      <c r="Y609" s="106" t="str">
        <f t="shared" si="1802"/>
        <v/>
      </c>
      <c r="Z609" s="106" t="str">
        <f t="shared" si="1802"/>
        <v/>
      </c>
      <c r="AA609" s="106" t="str">
        <f t="shared" si="1802"/>
        <v/>
      </c>
      <c r="AB609" s="106" t="str">
        <f t="shared" si="1802"/>
        <v/>
      </c>
      <c r="AC609" s="106" t="str">
        <f t="shared" si="1802"/>
        <v/>
      </c>
      <c r="AD609" s="106" t="str">
        <f t="shared" si="1802"/>
        <v/>
      </c>
      <c r="AE609" s="106" t="str">
        <f t="shared" si="1802"/>
        <v/>
      </c>
      <c r="AF609" s="106" t="str">
        <f t="shared" si="1802"/>
        <v/>
      </c>
      <c r="AG609" s="106" t="str">
        <f t="shared" si="1802"/>
        <v/>
      </c>
      <c r="AH609" s="106" t="str">
        <f t="shared" si="1802"/>
        <v/>
      </c>
      <c r="AI609" s="106" t="str">
        <f t="shared" si="1802"/>
        <v/>
      </c>
    </row>
    <row r="610" spans="1:167" hidden="1" x14ac:dyDescent="0.25">
      <c r="B610" s="128" t="e">
        <f t="shared" ref="B610:B664" si="1803">B609</f>
        <v>#VALUE!</v>
      </c>
      <c r="C610" s="128" t="e">
        <f t="shared" ref="C610:D673" ca="1" si="1804">C609</f>
        <v>#NAME?</v>
      </c>
      <c r="D610" s="127">
        <f t="shared" ca="1" si="1609"/>
        <v>1</v>
      </c>
      <c r="E610" s="198"/>
      <c r="F610" s="93"/>
      <c r="G610" s="200"/>
      <c r="H610"/>
      <c r="I610"/>
      <c r="J610"/>
      <c r="K610" s="66"/>
      <c r="L610" s="29" t="s">
        <v>360</v>
      </c>
      <c r="M610" s="30" t="e">
        <f t="shared" ref="M610" si="1805">AVERAGE($P609:$XX609)</f>
        <v>#DIV/0!</v>
      </c>
      <c r="N610" s="71"/>
      <c r="O610" s="27" t="str">
        <f t="shared" ref="O610" si="1806">"1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03"/>
        <v>#VALUE!</v>
      </c>
      <c r="C611" s="128" t="e">
        <f t="shared" ca="1" si="1804"/>
        <v>#NAME?</v>
      </c>
      <c r="D611" s="127">
        <f t="shared" ca="1" si="1804"/>
        <v>1</v>
      </c>
      <c r="E611" s="198"/>
      <c r="F611" s="93"/>
      <c r="G611" s="200"/>
      <c r="H611" s="134">
        <f t="shared" ref="H611" si="1807">COUNT($P611:$XX611)</f>
        <v>0</v>
      </c>
      <c r="I611" s="132" t="e">
        <f t="shared" ref="I611" si="1808">_xlfn.STDEV.P($P610:$XX611)/AVERAGE($P610:$XX611)</f>
        <v>#DIV/0!</v>
      </c>
      <c r="J611" s="7">
        <f t="shared" ref="J611" si="1809">IF(AND(H611&gt;2,
OR(L603="MÉDIA SANEADA",L603="MEDIANA SANEADA",
AND(L603="PREÇO ESTIMADO",NOT(AND(P605="Orçamento",COUNTA(P603:XX603)=COUNTIF(P605:XX605,"Orçamento")))))),
ROW(),0)</f>
        <v>0</v>
      </c>
      <c r="K611" s="66"/>
      <c r="L611" s="29" t="s">
        <v>361</v>
      </c>
      <c r="M611" s="30" t="e">
        <f t="shared" ref="M611" si="1810">MEDIAN($P609:$XX609)</f>
        <v>#NUM!</v>
      </c>
      <c r="N611" s="71"/>
      <c r="O611" s="27" t="str">
        <f t="shared" ref="O611" si="1811">"1 RODADA"</f>
        <v>1 RODADA</v>
      </c>
      <c r="P611" s="107" t="str">
        <f t="shared" ref="P611:AI611" si="1812">IF(P609="","",IF((_xlfn.STDEV.P($P608:$XX609)/AVERAGE($P608:$XX609))&lt;=25%,P609,IF(OR(P609&gt;(AVERAGE($P608:$XX609)+_xlfn.STDEV.P($P608:$XX609)),P609&lt;(AVERAGE($P608:$XX609)-_xlfn.STDEV.P($P608:$XX609))),"DESCARTADO",P609)))</f>
        <v/>
      </c>
      <c r="Q611" s="107" t="str">
        <f t="shared" si="1812"/>
        <v/>
      </c>
      <c r="R611" s="107" t="str">
        <f t="shared" si="1812"/>
        <v/>
      </c>
      <c r="S611" s="107" t="str">
        <f t="shared" si="1812"/>
        <v/>
      </c>
      <c r="T611" s="107" t="str">
        <f t="shared" si="1812"/>
        <v/>
      </c>
      <c r="U611" s="107" t="str">
        <f t="shared" si="1812"/>
        <v/>
      </c>
      <c r="V611" s="107" t="str">
        <f t="shared" si="1812"/>
        <v/>
      </c>
      <c r="W611" s="107" t="str">
        <f t="shared" si="1812"/>
        <v/>
      </c>
      <c r="X611" s="107" t="str">
        <f t="shared" si="1812"/>
        <v/>
      </c>
      <c r="Y611" s="107" t="str">
        <f t="shared" si="1812"/>
        <v/>
      </c>
      <c r="Z611" s="107" t="str">
        <f t="shared" si="1812"/>
        <v/>
      </c>
      <c r="AA611" s="107" t="str">
        <f t="shared" si="1812"/>
        <v/>
      </c>
      <c r="AB611" s="107" t="str">
        <f t="shared" si="1812"/>
        <v/>
      </c>
      <c r="AC611" s="107" t="str">
        <f t="shared" si="1812"/>
        <v/>
      </c>
      <c r="AD611" s="107" t="str">
        <f t="shared" si="1812"/>
        <v/>
      </c>
      <c r="AE611" s="107" t="str">
        <f t="shared" si="1812"/>
        <v/>
      </c>
      <c r="AF611" s="107" t="str">
        <f t="shared" si="1812"/>
        <v/>
      </c>
      <c r="AG611" s="107" t="str">
        <f t="shared" si="1812"/>
        <v/>
      </c>
      <c r="AH611" s="107" t="str">
        <f t="shared" si="1812"/>
        <v/>
      </c>
      <c r="AI611" s="107" t="str">
        <f t="shared" si="1812"/>
        <v/>
      </c>
    </row>
    <row r="612" spans="1:167" hidden="1" x14ac:dyDescent="0.25">
      <c r="B612" s="128" t="e">
        <f t="shared" si="1803"/>
        <v>#VALUE!</v>
      </c>
      <c r="C612" s="128" t="e">
        <f t="shared" ca="1" si="1804"/>
        <v>#NAME?</v>
      </c>
      <c r="D612" s="127">
        <f t="shared" ca="1" si="1804"/>
        <v>1</v>
      </c>
      <c r="E612" s="198"/>
      <c r="F612" s="93"/>
      <c r="G612" s="200"/>
      <c r="H612"/>
      <c r="I612"/>
      <c r="J612"/>
      <c r="L612" s="29" t="s">
        <v>38</v>
      </c>
      <c r="M612" s="30" t="str">
        <f t="shared" ref="M612" si="1813">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14">"2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03"/>
        <v>#VALUE!</v>
      </c>
      <c r="C613" s="128" t="e">
        <f t="shared" ca="1" si="1804"/>
        <v>#NAME?</v>
      </c>
      <c r="D613" s="127">
        <f t="shared" ca="1" si="1804"/>
        <v>1</v>
      </c>
      <c r="E613" s="198"/>
      <c r="F613" s="93"/>
      <c r="G613" s="200"/>
      <c r="H613" s="134">
        <f t="shared" ref="H613" si="1815">COUNT($P613:$XX613)</f>
        <v>0</v>
      </c>
      <c r="I613" s="132" t="e">
        <f t="shared" ref="I613" si="1816">_xlfn.STDEV.P($P612:$XX613)/AVERAGE($P612:$XX613)</f>
        <v>#DIV/0!</v>
      </c>
      <c r="J613" s="7">
        <f t="shared" ref="J613" si="1817">IF(AND(H613&gt;2,
OR(L603="MÉDIA SANEADA",L603="MEDIANA SANEADA",
AND(L603="PREÇO ESTIMADO",NOT(AND(P605="Orçamento",COUNTA(P603:XX603)=COUNTIF(P605:XX605,"Orçamento")))))),
ROW(),0)</f>
        <v>0</v>
      </c>
      <c r="K613" s="66"/>
      <c r="L613" s="29" t="s">
        <v>362</v>
      </c>
      <c r="M613" s="30" t="e">
        <f t="shared" ref="M613" si="1818" xml:space="preserve">
IF(H611&gt;2,MEDIAN(P610:XX611),
IF(H613&gt;2,MEDIAN(P612:XX613),
IF(H615&gt;2,MEDIAN(P614:XX615),
IF(H617&gt;2,MEDIAN(P616:XX617),
IF(H619&gt;2,MEDIAN(P618:XX619),
IF(H621&gt;2,MEDIAN(P620:XX621),
MEDIAN(P608:XX609)))))))</f>
        <v>#NUM!</v>
      </c>
      <c r="N613" s="71"/>
      <c r="O613" s="27" t="str">
        <f t="shared" ref="O613" si="1819">"2 RODADA"</f>
        <v>2 RODADA</v>
      </c>
      <c r="P613" s="107" t="str">
        <f t="shared" ref="P613:AI613" si="1820">IF(P611="","",IF((_xlfn.STDEV.P($P610:$XX611)/AVERAGE($P610:$XX611))&lt;=25%,P611,IF(OR(P611&gt;(AVERAGE($P610:$XX611)+_xlfn.STDEV.P($P610:$XX611)),P611&lt;(AVERAGE($P610:$XX611)-_xlfn.STDEV.P($P610:$XX611))),"DESCARTADO",P611)))</f>
        <v/>
      </c>
      <c r="Q613" s="107" t="str">
        <f t="shared" si="1820"/>
        <v/>
      </c>
      <c r="R613" s="107" t="str">
        <f t="shared" si="1820"/>
        <v/>
      </c>
      <c r="S613" s="107" t="str">
        <f t="shared" si="1820"/>
        <v/>
      </c>
      <c r="T613" s="107" t="str">
        <f t="shared" si="1820"/>
        <v/>
      </c>
      <c r="U613" s="107" t="str">
        <f t="shared" si="1820"/>
        <v/>
      </c>
      <c r="V613" s="107" t="str">
        <f t="shared" si="1820"/>
        <v/>
      </c>
      <c r="W613" s="107" t="str">
        <f t="shared" si="1820"/>
        <v/>
      </c>
      <c r="X613" s="107" t="str">
        <f t="shared" si="1820"/>
        <v/>
      </c>
      <c r="Y613" s="107" t="str">
        <f t="shared" si="1820"/>
        <v/>
      </c>
      <c r="Z613" s="107" t="str">
        <f t="shared" si="1820"/>
        <v/>
      </c>
      <c r="AA613" s="107" t="str">
        <f t="shared" si="1820"/>
        <v/>
      </c>
      <c r="AB613" s="107" t="str">
        <f t="shared" si="1820"/>
        <v/>
      </c>
      <c r="AC613" s="107" t="str">
        <f t="shared" si="1820"/>
        <v/>
      </c>
      <c r="AD613" s="107" t="str">
        <f t="shared" si="1820"/>
        <v/>
      </c>
      <c r="AE613" s="107" t="str">
        <f t="shared" si="1820"/>
        <v/>
      </c>
      <c r="AF613" s="107" t="str">
        <f t="shared" si="1820"/>
        <v/>
      </c>
      <c r="AG613" s="107" t="str">
        <f t="shared" si="1820"/>
        <v/>
      </c>
      <c r="AH613" s="107" t="str">
        <f t="shared" si="1820"/>
        <v/>
      </c>
      <c r="AI613" s="107" t="str">
        <f t="shared" si="1820"/>
        <v/>
      </c>
    </row>
    <row r="614" spans="1:167" hidden="1" x14ac:dyDescent="0.25">
      <c r="B614" s="128" t="e">
        <f t="shared" si="1803"/>
        <v>#VALUE!</v>
      </c>
      <c r="C614" s="128" t="e">
        <f t="shared" ca="1" si="1804"/>
        <v>#NAME?</v>
      </c>
      <c r="D614" s="127">
        <f t="shared" ca="1" si="1804"/>
        <v>1</v>
      </c>
      <c r="E614" s="198"/>
      <c r="F614" s="93"/>
      <c r="G614" s="200"/>
      <c r="H614"/>
      <c r="I614"/>
      <c r="J614"/>
      <c r="K614" s="66"/>
      <c r="L614" s="29" t="s">
        <v>359</v>
      </c>
      <c r="M614" s="30" t="e">
        <f t="shared" ref="M614" si="1821">HARMEAN($P608:$XX609)</f>
        <v>#N/A</v>
      </c>
      <c r="N614" s="71"/>
      <c r="O614" s="27" t="str">
        <f t="shared" ref="O614" si="1822">"3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03"/>
        <v>#VALUE!</v>
      </c>
      <c r="C615" s="128" t="e">
        <f t="shared" ca="1" si="1804"/>
        <v>#NAME?</v>
      </c>
      <c r="D615" s="127">
        <f t="shared" ca="1" si="1804"/>
        <v>1</v>
      </c>
      <c r="E615" s="198"/>
      <c r="F615" s="93"/>
      <c r="G615" s="200"/>
      <c r="H615" s="134">
        <f t="shared" ref="H615" si="1823">COUNT($P615:$XX615)</f>
        <v>0</v>
      </c>
      <c r="I615" s="132" t="e">
        <f t="shared" ref="I615" si="1824">_xlfn.STDEV.P($P614:$XX615)/AVERAGE($P614:$XX615)</f>
        <v>#DIV/0!</v>
      </c>
      <c r="J615" s="7">
        <f t="shared" ref="J615" si="1825">IF(AND(H615&gt;2,
OR(L603="MÉDIA SANEADA",L603="MEDIANA SANEADA",
AND(L603="PREÇO ESTIMADO",NOT(AND(P605="Orçamento",COUNTA(P603:XX603)=COUNTIF(P605:XX605,"Orçamento")))))),
ROW(),0)</f>
        <v>0</v>
      </c>
      <c r="K615" s="66"/>
      <c r="L615" s="29" t="s">
        <v>41</v>
      </c>
      <c r="M615" s="30" t="str">
        <f t="shared" ref="M615" si="1826">IFERROR(_xlfn.QUARTILE.EXC($P609:$XX609,1),"")</f>
        <v/>
      </c>
      <c r="N615" s="71"/>
      <c r="O615" s="27" t="str">
        <f t="shared" ref="O615" si="1827">"3 RODADA"</f>
        <v>3 RODADA</v>
      </c>
      <c r="P615" s="107" t="str">
        <f t="shared" ref="P615:AI615" si="1828">IF(P613="","",IF((_xlfn.STDEV.P($P612:$XX613)/AVERAGE($P612:$XX613))&lt;=25%,P613,IF(OR(P613&gt;(AVERAGE($P612:$XX613)+_xlfn.STDEV.P($P612:$XX613)),P613&lt;(AVERAGE($P612:$XX613)-_xlfn.STDEV.P($P612:$XX613))),"DESCARTADO",P613)))</f>
        <v/>
      </c>
      <c r="Q615" s="107" t="str">
        <f t="shared" si="1828"/>
        <v/>
      </c>
      <c r="R615" s="107" t="str">
        <f t="shared" si="1828"/>
        <v/>
      </c>
      <c r="S615" s="107" t="str">
        <f t="shared" si="1828"/>
        <v/>
      </c>
      <c r="T615" s="107" t="str">
        <f t="shared" si="1828"/>
        <v/>
      </c>
      <c r="U615" s="107" t="str">
        <f t="shared" si="1828"/>
        <v/>
      </c>
      <c r="V615" s="107" t="str">
        <f t="shared" si="1828"/>
        <v/>
      </c>
      <c r="W615" s="107" t="str">
        <f t="shared" si="1828"/>
        <v/>
      </c>
      <c r="X615" s="107" t="str">
        <f t="shared" si="1828"/>
        <v/>
      </c>
      <c r="Y615" s="107" t="str">
        <f t="shared" si="1828"/>
        <v/>
      </c>
      <c r="Z615" s="107" t="str">
        <f t="shared" si="1828"/>
        <v/>
      </c>
      <c r="AA615" s="107" t="str">
        <f t="shared" si="1828"/>
        <v/>
      </c>
      <c r="AB615" s="107" t="str">
        <f t="shared" si="1828"/>
        <v/>
      </c>
      <c r="AC615" s="107" t="str">
        <f t="shared" si="1828"/>
        <v/>
      </c>
      <c r="AD615" s="107" t="str">
        <f t="shared" si="1828"/>
        <v/>
      </c>
      <c r="AE615" s="107" t="str">
        <f t="shared" si="1828"/>
        <v/>
      </c>
      <c r="AF615" s="107" t="str">
        <f t="shared" si="1828"/>
        <v/>
      </c>
      <c r="AG615" s="107" t="str">
        <f t="shared" si="1828"/>
        <v/>
      </c>
      <c r="AH615" s="107" t="str">
        <f t="shared" si="1828"/>
        <v/>
      </c>
      <c r="AI615" s="107" t="str">
        <f t="shared" si="1828"/>
        <v/>
      </c>
    </row>
    <row r="616" spans="1:167" hidden="1" x14ac:dyDescent="0.25">
      <c r="B616" s="128" t="e">
        <f t="shared" si="1803"/>
        <v>#VALUE!</v>
      </c>
      <c r="C616" s="128" t="e">
        <f t="shared" ca="1" si="1804"/>
        <v>#NAME?</v>
      </c>
      <c r="D616" s="127">
        <f t="shared" ca="1" si="1804"/>
        <v>1</v>
      </c>
      <c r="E616" s="198"/>
      <c r="F616" s="93"/>
      <c r="G616" s="200"/>
      <c r="H616"/>
      <c r="I616"/>
      <c r="J616"/>
      <c r="K616" s="66"/>
      <c r="L616" s="29" t="s">
        <v>39</v>
      </c>
      <c r="M616" s="30" t="str">
        <f t="shared" ref="M616" si="1829">IFERROR(_xlfn.QUARTILE.EXC($P609:$XX609,3),"")</f>
        <v/>
      </c>
      <c r="N616" s="71"/>
      <c r="O616" s="27" t="str">
        <f t="shared" ref="O616" si="1830">"4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03"/>
        <v>#VALUE!</v>
      </c>
      <c r="C617" s="128" t="e">
        <f t="shared" ca="1" si="1804"/>
        <v>#NAME?</v>
      </c>
      <c r="D617" s="127">
        <f t="shared" ca="1" si="1804"/>
        <v>1</v>
      </c>
      <c r="E617" s="198"/>
      <c r="F617" s="93"/>
      <c r="G617" s="200"/>
      <c r="H617" s="134">
        <f t="shared" ref="H617" si="1831">COUNT($P617:$XX617)</f>
        <v>0</v>
      </c>
      <c r="I617" s="132" t="e">
        <f t="shared" ref="I617" si="1832">_xlfn.STDEV.P($P616:$XX617)/AVERAGE($P616:$XX617)</f>
        <v>#DIV/0!</v>
      </c>
      <c r="J617" s="7">
        <f t="shared" ref="J617" si="1833">IF(AND(H617&gt;2,
OR(L603="MÉDIA SANEADA",L603="MEDIANA SANEADA",
AND(L603="PREÇO ESTIMADO",NOT(AND(P605="Orçamento",COUNTA(P603:XX603)=COUNTIF(P605:XX605,"Orçamento")))))),
ROW(),0)</f>
        <v>0</v>
      </c>
      <c r="K617" s="66"/>
      <c r="L617" s="29" t="s">
        <v>42</v>
      </c>
      <c r="M617" s="30">
        <f t="shared" ref="M617" si="1834">MIN($P609:$XX609)</f>
        <v>0</v>
      </c>
      <c r="N617" s="71"/>
      <c r="O617" s="27" t="str">
        <f t="shared" ref="O617" si="1835">"4 RODADA"</f>
        <v>4 RODADA</v>
      </c>
      <c r="P617" s="107" t="str">
        <f t="shared" ref="P617:AI617" si="1836">IF(P615="","",IF((_xlfn.STDEV.P($P614:$XX615)/AVERAGE($P614:$XX615))&lt;=25%,P615,IF(OR(P615&gt;(AVERAGE($P614:$XX615)+_xlfn.STDEV.P($P614:$XX615)),P615&lt;(AVERAGE($P614:$XX615)-_xlfn.STDEV.P($P614:$XX615))),"DESCARTADO",P615)))</f>
        <v/>
      </c>
      <c r="Q617" s="107" t="str">
        <f t="shared" si="1836"/>
        <v/>
      </c>
      <c r="R617" s="107" t="str">
        <f t="shared" si="1836"/>
        <v/>
      </c>
      <c r="S617" s="107" t="str">
        <f t="shared" si="1836"/>
        <v/>
      </c>
      <c r="T617" s="107" t="str">
        <f t="shared" si="1836"/>
        <v/>
      </c>
      <c r="U617" s="107" t="str">
        <f t="shared" si="1836"/>
        <v/>
      </c>
      <c r="V617" s="107" t="str">
        <f t="shared" si="1836"/>
        <v/>
      </c>
      <c r="W617" s="107" t="str">
        <f t="shared" si="1836"/>
        <v/>
      </c>
      <c r="X617" s="107" t="str">
        <f t="shared" si="1836"/>
        <v/>
      </c>
      <c r="Y617" s="107" t="str">
        <f t="shared" si="1836"/>
        <v/>
      </c>
      <c r="Z617" s="107" t="str">
        <f t="shared" si="1836"/>
        <v/>
      </c>
      <c r="AA617" s="107" t="str">
        <f t="shared" si="1836"/>
        <v/>
      </c>
      <c r="AB617" s="107" t="str">
        <f t="shared" si="1836"/>
        <v/>
      </c>
      <c r="AC617" s="107" t="str">
        <f t="shared" si="1836"/>
        <v/>
      </c>
      <c r="AD617" s="107" t="str">
        <f t="shared" si="1836"/>
        <v/>
      </c>
      <c r="AE617" s="107" t="str">
        <f t="shared" si="1836"/>
        <v/>
      </c>
      <c r="AF617" s="107" t="str">
        <f t="shared" si="1836"/>
        <v/>
      </c>
      <c r="AG617" s="107" t="str">
        <f t="shared" si="1836"/>
        <v/>
      </c>
      <c r="AH617" s="107" t="str">
        <f t="shared" si="1836"/>
        <v/>
      </c>
      <c r="AI617" s="107" t="str">
        <f t="shared" si="1836"/>
        <v/>
      </c>
    </row>
    <row r="618" spans="1:167" hidden="1" x14ac:dyDescent="0.25">
      <c r="B618" s="128" t="e">
        <f t="shared" si="1803"/>
        <v>#VALUE!</v>
      </c>
      <c r="C618" s="128" t="e">
        <f t="shared" ca="1" si="1804"/>
        <v>#NAME?</v>
      </c>
      <c r="D618" s="127">
        <f t="shared" ca="1" si="1804"/>
        <v>1</v>
      </c>
      <c r="E618" s="198"/>
      <c r="F618" s="93"/>
      <c r="G618" s="200"/>
      <c r="H618"/>
      <c r="I618"/>
      <c r="J618"/>
      <c r="K618" s="66"/>
      <c r="L618" s="29" t="s">
        <v>40</v>
      </c>
      <c r="M618" s="30">
        <f t="shared" ref="M618" si="1837">MAX($P609:$XX609)</f>
        <v>0</v>
      </c>
      <c r="N618" s="71"/>
      <c r="O618" s="27" t="str">
        <f t="shared" ref="O618" si="1838">"5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03"/>
        <v>#VALUE!</v>
      </c>
      <c r="C619" s="128" t="e">
        <f t="shared" ca="1" si="1804"/>
        <v>#NAME?</v>
      </c>
      <c r="D619" s="127">
        <f t="shared" ca="1" si="1804"/>
        <v>1</v>
      </c>
      <c r="E619" s="198"/>
      <c r="F619" s="93"/>
      <c r="G619" s="200"/>
      <c r="H619" s="134">
        <f t="shared" ref="H619" si="1839">COUNT($P619:$XX619)</f>
        <v>0</v>
      </c>
      <c r="I619" s="132" t="e">
        <f t="shared" ref="I619" si="1840">_xlfn.STDEV.P($P618:$XX619)/AVERAGE($P618:$XX619)</f>
        <v>#DIV/0!</v>
      </c>
      <c r="J619" s="7">
        <f t="shared" ref="J619" si="1841">IF(AND(H619&gt;2,
OR(L603="MÉDIA SANEADA",L603="MEDIANA SANEADA",
AND(L603="PREÇO ESTIMADO",NOT(AND(P605="Orçamento",COUNTA(P603:XX603)=COUNTIF(P605:XX605,"Orçamento")))))),
ROW(),0)</f>
        <v>0</v>
      </c>
      <c r="K619" s="66"/>
      <c r="N619" s="71"/>
      <c r="O619" s="27" t="str">
        <f t="shared" ref="O619" si="1842">"5 RODADA"</f>
        <v>5 RODADA</v>
      </c>
      <c r="P619" s="107" t="str">
        <f t="shared" ref="P619:AI619" si="1843">IF(P617="","",IF((_xlfn.STDEV.P($P616:$XX617)/AVERAGE($P616:$XX617))&lt;=25%,P617,IF(OR(P617&gt;(AVERAGE($P616:$XX617)+_xlfn.STDEV.P($P616:$XX617)),P617&lt;(AVERAGE($P616:$XX617)-_xlfn.STDEV.P($P616:$XX617))),"DESCARTADO",P617)))</f>
        <v/>
      </c>
      <c r="Q619" s="107" t="str">
        <f t="shared" si="1843"/>
        <v/>
      </c>
      <c r="R619" s="107" t="str">
        <f t="shared" si="1843"/>
        <v/>
      </c>
      <c r="S619" s="107" t="str">
        <f t="shared" si="1843"/>
        <v/>
      </c>
      <c r="T619" s="107" t="str">
        <f t="shared" si="1843"/>
        <v/>
      </c>
      <c r="U619" s="107" t="str">
        <f t="shared" si="1843"/>
        <v/>
      </c>
      <c r="V619" s="107" t="str">
        <f t="shared" si="1843"/>
        <v/>
      </c>
      <c r="W619" s="107" t="str">
        <f t="shared" si="1843"/>
        <v/>
      </c>
      <c r="X619" s="107" t="str">
        <f t="shared" si="1843"/>
        <v/>
      </c>
      <c r="Y619" s="107" t="str">
        <f t="shared" si="1843"/>
        <v/>
      </c>
      <c r="Z619" s="107" t="str">
        <f t="shared" si="1843"/>
        <v/>
      </c>
      <c r="AA619" s="107" t="str">
        <f t="shared" si="1843"/>
        <v/>
      </c>
      <c r="AB619" s="107" t="str">
        <f t="shared" si="1843"/>
        <v/>
      </c>
      <c r="AC619" s="107" t="str">
        <f t="shared" si="1843"/>
        <v/>
      </c>
      <c r="AD619" s="107" t="str">
        <f t="shared" si="1843"/>
        <v/>
      </c>
      <c r="AE619" s="107" t="str">
        <f t="shared" si="1843"/>
        <v/>
      </c>
      <c r="AF619" s="107" t="str">
        <f t="shared" si="1843"/>
        <v/>
      </c>
      <c r="AG619" s="107" t="str">
        <f t="shared" si="1843"/>
        <v/>
      </c>
      <c r="AH619" s="107" t="str">
        <f t="shared" si="1843"/>
        <v/>
      </c>
      <c r="AI619" s="107" t="str">
        <f t="shared" si="1843"/>
        <v/>
      </c>
    </row>
    <row r="620" spans="1:167" hidden="1" x14ac:dyDescent="0.25">
      <c r="B620" s="128" t="e">
        <f t="shared" si="1803"/>
        <v>#VALUE!</v>
      </c>
      <c r="C620" s="128" t="e">
        <f t="shared" ca="1" si="1804"/>
        <v>#NAME?</v>
      </c>
      <c r="D620" s="127">
        <f t="shared" ca="1" si="1804"/>
        <v>1</v>
      </c>
      <c r="E620" s="198"/>
      <c r="F620" s="93"/>
      <c r="G620" s="200"/>
      <c r="H620"/>
      <c r="I620"/>
      <c r="J620"/>
      <c r="K620" s="66"/>
      <c r="L620" s="22"/>
      <c r="M620" s="22"/>
      <c r="N620" s="71"/>
      <c r="O620" s="27" t="str">
        <f t="shared" ref="O620" si="1844">"6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03"/>
        <v>#VALUE!</v>
      </c>
      <c r="C621" s="128" t="e">
        <f t="shared" ca="1" si="1804"/>
        <v>#NAME?</v>
      </c>
      <c r="D621" s="127">
        <f t="shared" ca="1" si="1804"/>
        <v>1</v>
      </c>
      <c r="E621" s="198"/>
      <c r="F621" s="93"/>
      <c r="G621" s="200"/>
      <c r="H621" s="134">
        <f t="shared" ref="H621" si="1845">COUNT($P621:$XX621)</f>
        <v>0</v>
      </c>
      <c r="I621" s="132" t="e">
        <f t="shared" ref="I621" si="1846">_xlfn.STDEV.P($P620:$XX621)/AVERAGE($P620:$XX621)</f>
        <v>#DIV/0!</v>
      </c>
      <c r="J621" s="7">
        <f t="shared" ref="J621" si="1847">IF(AND(H621&gt;2,
OR(L603="MÉDIA SANEADA",L603="MEDIANA SANEADA",
AND(L603="PREÇO ESTIMADO",NOT(AND(P605="Orçamento",COUNTA(P603:XX603)=COUNTIF(P605:XX605,"Orçamento")))))),
ROW(),0)</f>
        <v>0</v>
      </c>
      <c r="N621" s="71"/>
      <c r="O621" s="27" t="str">
        <f t="shared" ref="O621" si="1848">"6 RODADA"</f>
        <v>6 RODADA</v>
      </c>
      <c r="P621" s="107" t="str">
        <f t="shared" ref="P621:AI621" si="1849">IFERROR(IF(P619="","",IF((_xlfn.STDEV.P($P618:$XX619)/AVERAGE($P618:$XX619))&lt;=25%,P619,IF(OR(P619&gt;(AVERAGE($P618:$XX619)+_xlfn.STDEV.P($P618:$XX619)),P619&lt;(AVERAGE($P618:$XX619)-_xlfn.STDEV.P($P618:$XX619))),"DESCARTADO",P619))),)</f>
        <v/>
      </c>
      <c r="Q621" s="107" t="str">
        <f t="shared" si="1849"/>
        <v/>
      </c>
      <c r="R621" s="107" t="str">
        <f t="shared" si="1849"/>
        <v/>
      </c>
      <c r="S621" s="107" t="str">
        <f t="shared" si="1849"/>
        <v/>
      </c>
      <c r="T621" s="107" t="str">
        <f t="shared" si="1849"/>
        <v/>
      </c>
      <c r="U621" s="107" t="str">
        <f t="shared" si="1849"/>
        <v/>
      </c>
      <c r="V621" s="107" t="str">
        <f t="shared" si="1849"/>
        <v/>
      </c>
      <c r="W621" s="107" t="str">
        <f t="shared" si="1849"/>
        <v/>
      </c>
      <c r="X621" s="107" t="str">
        <f t="shared" si="1849"/>
        <v/>
      </c>
      <c r="Y621" s="107" t="str">
        <f t="shared" si="1849"/>
        <v/>
      </c>
      <c r="Z621" s="107" t="str">
        <f t="shared" si="1849"/>
        <v/>
      </c>
      <c r="AA621" s="107" t="str">
        <f t="shared" si="1849"/>
        <v/>
      </c>
      <c r="AB621" s="107" t="str">
        <f t="shared" si="1849"/>
        <v/>
      </c>
      <c r="AC621" s="107" t="str">
        <f t="shared" si="1849"/>
        <v/>
      </c>
      <c r="AD621" s="107" t="str">
        <f t="shared" si="1849"/>
        <v/>
      </c>
      <c r="AE621" s="107" t="str">
        <f t="shared" si="1849"/>
        <v/>
      </c>
      <c r="AF621" s="107" t="str">
        <f t="shared" si="1849"/>
        <v/>
      </c>
      <c r="AG621" s="107" t="str">
        <f t="shared" si="1849"/>
        <v/>
      </c>
      <c r="AH621" s="107" t="str">
        <f t="shared" si="1849"/>
        <v/>
      </c>
      <c r="AI621" s="107" t="str">
        <f t="shared" si="1849"/>
        <v/>
      </c>
    </row>
    <row r="622" spans="1:167" x14ac:dyDescent="0.25">
      <c r="B622" s="128" t="e">
        <f t="shared" si="1803"/>
        <v>#VALUE!</v>
      </c>
      <c r="C622" s="128" t="e">
        <f t="shared" ca="1" si="1804"/>
        <v>#NAME?</v>
      </c>
      <c r="D622" s="127">
        <f t="shared" ca="1" si="1804"/>
        <v>1</v>
      </c>
      <c r="E622" s="198"/>
      <c r="F622" s="136"/>
      <c r="G622" s="200"/>
      <c r="H622" s="203"/>
      <c r="I622" s="203"/>
      <c r="J622" s="204"/>
      <c r="K622" s="67"/>
      <c r="L622" s="1" t="s">
        <v>43</v>
      </c>
      <c r="M622" s="143" t="str">
        <f t="shared" ref="M622" si="1850">IFERROR(ROUND(M603*M605,2),"")</f>
        <v/>
      </c>
      <c r="O622" s="27" t="s">
        <v>363</v>
      </c>
      <c r="P622" s="107" t="str">
        <f t="shared" ref="P622:R622" si="1851">INDEX(P609:P621,MATCH(MAX($J609:$J621),$J609:$J621,0))</f>
        <v/>
      </c>
      <c r="Q622" s="107" t="str">
        <f t="shared" si="1851"/>
        <v/>
      </c>
      <c r="R622" s="107" t="str">
        <f t="shared" si="1851"/>
        <v/>
      </c>
      <c r="S622" s="107" t="str">
        <f t="shared" si="1786"/>
        <v/>
      </c>
      <c r="T622" s="107" t="str">
        <f t="shared" si="1786"/>
        <v/>
      </c>
      <c r="U622" s="107" t="str">
        <f t="shared" si="1786"/>
        <v/>
      </c>
      <c r="V622" s="107" t="str">
        <f t="shared" si="1786"/>
        <v/>
      </c>
      <c r="W622" s="107" t="str">
        <f t="shared" si="1786"/>
        <v/>
      </c>
      <c r="X622" s="107" t="str">
        <f t="shared" si="1786"/>
        <v/>
      </c>
      <c r="Y622" s="107" t="str">
        <f t="shared" si="1786"/>
        <v/>
      </c>
      <c r="Z622" s="107" t="str">
        <f t="shared" si="1786"/>
        <v/>
      </c>
      <c r="AA622" s="107" t="str">
        <f t="shared" si="1786"/>
        <v/>
      </c>
      <c r="AB622" s="107" t="str">
        <f t="shared" si="1786"/>
        <v/>
      </c>
      <c r="AC622" s="107" t="str">
        <f t="shared" si="1786"/>
        <v/>
      </c>
      <c r="AD622" s="107" t="str">
        <f t="shared" si="1786"/>
        <v/>
      </c>
      <c r="AE622" s="107" t="str">
        <f t="shared" si="1786"/>
        <v/>
      </c>
      <c r="AF622" s="107" t="str">
        <f t="shared" si="1786"/>
        <v/>
      </c>
      <c r="AG622" s="107" t="str">
        <f t="shared" si="1786"/>
        <v/>
      </c>
      <c r="AH622" s="107" t="str">
        <f t="shared" si="1786"/>
        <v/>
      </c>
      <c r="AI622" s="107" t="str">
        <f t="shared" si="1786"/>
        <v/>
      </c>
    </row>
    <row r="624" spans="1:167" s="117" customFormat="1" ht="15" customHeight="1" x14ac:dyDescent="0.25">
      <c r="A624" s="120"/>
      <c r="B624" s="127" t="e">
        <f t="shared" ref="B624" si="1852">LARGE(IFERROR(IF(B622+1&gt;$H$8,"",B622+1),""),1)</f>
        <v>#VALUE!</v>
      </c>
      <c r="C624" s="127" t="e">
        <f ca="1">IF(_xlfn.ISFORMULA(E628),MAX(INDEX('BASE FORMAÇÃO'!A:A,B624+1),1),E628)</f>
        <v>#NAME?</v>
      </c>
      <c r="D624" s="127">
        <f t="shared" ref="D624" ca="1" si="1853">IFERROR(IF(C624=C614,D614+1,1),1)</f>
        <v>1</v>
      </c>
      <c r="E624" s="38" t="s">
        <v>9</v>
      </c>
      <c r="F624" s="73"/>
      <c r="G624" s="38" t="s">
        <v>15</v>
      </c>
      <c r="H624" s="135" t="e">
        <f>INDEX('BASE FORMAÇÃO'!B:B,B624+1)</f>
        <v>#VALUE!</v>
      </c>
      <c r="I624" s="181" t="s">
        <v>16</v>
      </c>
      <c r="J624" s="6" t="e">
        <f>INDEX('BASE FORMAÇÃO'!K:K,B624+1)</f>
        <v>#VALUE!</v>
      </c>
      <c r="K624" s="65"/>
      <c r="L624" s="182" t="s">
        <v>10</v>
      </c>
      <c r="M624" s="184" t="str">
        <f>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54">B624</f>
        <v>#VALUE!</v>
      </c>
      <c r="C625" s="128" t="e">
        <f t="shared" ca="1" si="1854"/>
        <v>#NAME?</v>
      </c>
      <c r="D625" s="127">
        <f t="shared" ca="1" si="1854"/>
        <v>1</v>
      </c>
      <c r="E625" s="186">
        <f t="shared" ref="E625" ca="1" si="1855">D624</f>
        <v>1</v>
      </c>
      <c r="F625" s="92"/>
      <c r="G625" s="188" t="s">
        <v>1</v>
      </c>
      <c r="H625" s="191" t="e">
        <f>INDEX('BASE FORMAÇÃO'!C:C,B624+1)</f>
        <v>#VALUE!</v>
      </c>
      <c r="I625" s="191"/>
      <c r="J625" s="192"/>
      <c r="K625" s="66"/>
      <c r="L625" s="183"/>
      <c r="M625" s="185"/>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56">B625</f>
        <v>#VALUE!</v>
      </c>
      <c r="C626" s="128" t="e">
        <f t="shared" ca="1" si="1856"/>
        <v>#NAME?</v>
      </c>
      <c r="D626" s="127">
        <f t="shared" ca="1" si="1856"/>
        <v>1</v>
      </c>
      <c r="E626" s="187"/>
      <c r="F626" s="93"/>
      <c r="G626" s="189"/>
      <c r="H626" s="193"/>
      <c r="I626" s="193"/>
      <c r="J626" s="194"/>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57">B626</f>
        <v>#VALUE!</v>
      </c>
      <c r="C627" s="128" t="e">
        <f t="shared" ca="1" si="1857"/>
        <v>#NAME?</v>
      </c>
      <c r="D627" s="127">
        <f t="shared" ca="1" si="1804"/>
        <v>1</v>
      </c>
      <c r="E627" s="38" t="s">
        <v>313</v>
      </c>
      <c r="F627" s="93"/>
      <c r="G627" s="190"/>
      <c r="H627" s="195"/>
      <c r="I627" s="195"/>
      <c r="J627" s="196"/>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58">B626</f>
        <v>#VALUE!</v>
      </c>
      <c r="C628" s="128" t="e">
        <f t="shared" ca="1" si="1858"/>
        <v>#NAME?</v>
      </c>
      <c r="D628" s="127">
        <f t="shared" ca="1" si="1804"/>
        <v>1</v>
      </c>
      <c r="E628" s="197" t="e">
        <f t="shared" ref="E628" ca="1" si="1859">C624</f>
        <v>#NAME?</v>
      </c>
      <c r="F628" s="93"/>
      <c r="G628" s="199" t="s">
        <v>304</v>
      </c>
      <c r="H628" s="201"/>
      <c r="I628" s="202"/>
      <c r="J628" s="202"/>
      <c r="K628" s="67"/>
      <c r="L628" s="28" t="s">
        <v>303</v>
      </c>
      <c r="M628" s="133" t="str">
        <f t="shared" ref="M628" si="1860">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61">B628</f>
        <v>#VALUE!</v>
      </c>
      <c r="C629" s="128" t="e">
        <f t="shared" ref="C629" ca="1" si="1862">C628</f>
        <v>#NAME?</v>
      </c>
      <c r="D629" s="127">
        <f t="shared" ca="1" si="1804"/>
        <v>1</v>
      </c>
      <c r="E629" s="198"/>
      <c r="F629" s="93"/>
      <c r="G629" s="200"/>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63">B629</f>
        <v>#VALUE!</v>
      </c>
      <c r="C630" s="128" t="e">
        <f t="shared" ca="1" si="1863"/>
        <v>#NAME?</v>
      </c>
      <c r="D630" s="127">
        <f t="shared" ca="1" si="1804"/>
        <v>1</v>
      </c>
      <c r="E630" s="198"/>
      <c r="F630" s="93"/>
      <c r="G630" s="200"/>
      <c r="H630" s="134">
        <f t="shared" ref="H630" si="1864">COUNT($P630:$XX630)</f>
        <v>0</v>
      </c>
      <c r="I630" s="132" t="e">
        <f t="shared" ref="I630" si="1865">_xlfn.STDEV.P($P629:$XX630)/AVERAGE($P629:$XX630)</f>
        <v>#DIV/0!</v>
      </c>
      <c r="J630" s="7">
        <f>ROW()</f>
        <v>630</v>
      </c>
      <c r="K630" s="67"/>
      <c r="L630" s="29" t="s">
        <v>10</v>
      </c>
      <c r="M630" s="30" t="str">
        <f t="shared" ref="M630" si="1866">IFERROR(
IF(COUNTA(P624:AI624)=COUNTIF(P626:XX626,"Orçamento"),MIN(M635,M632),
IF(M633&lt;&gt;"",M633,
IF(M634&lt;&gt;"",M634,
M632
))),"")</f>
        <v/>
      </c>
      <c r="N630" s="71"/>
      <c r="O630" s="27" t="s">
        <v>376</v>
      </c>
      <c r="P630" s="106" t="str">
        <f t="shared" ref="P630:AI630" si="1867">IFERROR(IF(P628="",
            "",
            IF(COUNT($P628:$XX628)&lt;=4,
               P628,
               IF(OR(P628&gt;(QUARTILE($P628:$XX628,3)+(QUARTILE($P628:$XX628,3)-QUARTILE($P628:$XX628,1))),
                     P628&lt;(QUARTILE($P628:$XX628,1)-(QUARTILE($P628:$XX628,3)-QUARTILE($P628:$XX628,1)))
                  ),
               "DESCARTADO",P628)
             )
  ),P628)</f>
        <v/>
      </c>
      <c r="Q630" s="106" t="str">
        <f t="shared" si="1867"/>
        <v/>
      </c>
      <c r="R630" s="106" t="str">
        <f t="shared" si="1867"/>
        <v/>
      </c>
      <c r="S630" s="106" t="str">
        <f t="shared" si="1867"/>
        <v/>
      </c>
      <c r="T630" s="106" t="str">
        <f t="shared" si="1867"/>
        <v/>
      </c>
      <c r="U630" s="106" t="str">
        <f t="shared" si="1867"/>
        <v/>
      </c>
      <c r="V630" s="106" t="str">
        <f t="shared" si="1867"/>
        <v/>
      </c>
      <c r="W630" s="106" t="str">
        <f t="shared" si="1867"/>
        <v/>
      </c>
      <c r="X630" s="106" t="str">
        <f t="shared" si="1867"/>
        <v/>
      </c>
      <c r="Y630" s="106" t="str">
        <f t="shared" si="1867"/>
        <v/>
      </c>
      <c r="Z630" s="106" t="str">
        <f t="shared" si="1867"/>
        <v/>
      </c>
      <c r="AA630" s="106" t="str">
        <f t="shared" si="1867"/>
        <v/>
      </c>
      <c r="AB630" s="106" t="str">
        <f t="shared" si="1867"/>
        <v/>
      </c>
      <c r="AC630" s="106" t="str">
        <f t="shared" si="1867"/>
        <v/>
      </c>
      <c r="AD630" s="106" t="str">
        <f t="shared" si="1867"/>
        <v/>
      </c>
      <c r="AE630" s="106" t="str">
        <f t="shared" si="1867"/>
        <v/>
      </c>
      <c r="AF630" s="106" t="str">
        <f t="shared" si="1867"/>
        <v/>
      </c>
      <c r="AG630" s="106" t="str">
        <f t="shared" si="1867"/>
        <v/>
      </c>
      <c r="AH630" s="106" t="str">
        <f t="shared" si="1867"/>
        <v/>
      </c>
      <c r="AI630" s="106" t="str">
        <f t="shared" si="1867"/>
        <v/>
      </c>
    </row>
    <row r="631" spans="1:167" hidden="1" x14ac:dyDescent="0.25">
      <c r="B631" s="128" t="e">
        <f t="shared" ref="B631" si="1868">B630</f>
        <v>#VALUE!</v>
      </c>
      <c r="C631" s="128" t="e">
        <f t="shared" ref="C631" ca="1" si="1869">C630</f>
        <v>#NAME?</v>
      </c>
      <c r="D631" s="127">
        <f t="shared" ca="1" si="1804"/>
        <v>1</v>
      </c>
      <c r="E631" s="198"/>
      <c r="F631" s="93"/>
      <c r="G631" s="200"/>
      <c r="H631"/>
      <c r="I631"/>
      <c r="J631"/>
      <c r="K631" s="66"/>
      <c r="L631" s="29" t="s">
        <v>360</v>
      </c>
      <c r="M631" s="30" t="e">
        <f t="shared" ref="M631" si="1870">AVERAGE($P630:$XX630)</f>
        <v>#DIV/0!</v>
      </c>
      <c r="N631" s="71"/>
      <c r="O631" s="27" t="str">
        <f t="shared" ref="O631" si="1871">"1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03"/>
        <v>#VALUE!</v>
      </c>
      <c r="C632" s="128" t="e">
        <f t="shared" ca="1" si="1804"/>
        <v>#NAME?</v>
      </c>
      <c r="D632" s="127">
        <f t="shared" ca="1" si="1804"/>
        <v>1</v>
      </c>
      <c r="E632" s="198"/>
      <c r="F632" s="93"/>
      <c r="G632" s="200"/>
      <c r="H632" s="134">
        <f t="shared" ref="H632" si="1872">COUNT($P632:$XX632)</f>
        <v>0</v>
      </c>
      <c r="I632" s="132" t="e">
        <f t="shared" ref="I632" si="1873">_xlfn.STDEV.P($P631:$XX632)/AVERAGE($P631:$XX632)</f>
        <v>#DIV/0!</v>
      </c>
      <c r="J632" s="7">
        <f t="shared" ref="J632" si="1874">IF(AND(H632&gt;2,
OR(L624="MÉDIA SANEADA",L624="MEDIANA SANEADA",
AND(L624="PREÇO ESTIMADO",NOT(AND(P626="Orçamento",COUNTA(P624:XX624)=COUNTIF(P626:XX626,"Orçamento")))))),
ROW(),0)</f>
        <v>0</v>
      </c>
      <c r="K632" s="66"/>
      <c r="L632" s="29" t="s">
        <v>361</v>
      </c>
      <c r="M632" s="30" t="e">
        <f t="shared" ref="M632" si="1875">MEDIAN($P630:$XX630)</f>
        <v>#NUM!</v>
      </c>
      <c r="N632" s="71"/>
      <c r="O632" s="27" t="str">
        <f t="shared" ref="O632" si="1876">"1 RODADA"</f>
        <v>1 RODADA</v>
      </c>
      <c r="P632" s="107" t="str">
        <f t="shared" ref="P632:AI632" si="1877">IF(P630="","",IF((_xlfn.STDEV.P($P629:$XX630)/AVERAGE($P629:$XX630))&lt;=25%,P630,IF(OR(P630&gt;(AVERAGE($P629:$XX630)+_xlfn.STDEV.P($P629:$XX630)),P630&lt;(AVERAGE($P629:$XX630)-_xlfn.STDEV.P($P629:$XX630))),"DESCARTADO",P630)))</f>
        <v/>
      </c>
      <c r="Q632" s="107" t="str">
        <f t="shared" si="1877"/>
        <v/>
      </c>
      <c r="R632" s="107" t="str">
        <f t="shared" si="1877"/>
        <v/>
      </c>
      <c r="S632" s="107" t="str">
        <f t="shared" si="1877"/>
        <v/>
      </c>
      <c r="T632" s="107" t="str">
        <f t="shared" si="1877"/>
        <v/>
      </c>
      <c r="U632" s="107" t="str">
        <f t="shared" si="1877"/>
        <v/>
      </c>
      <c r="V632" s="107" t="str">
        <f t="shared" si="1877"/>
        <v/>
      </c>
      <c r="W632" s="107" t="str">
        <f t="shared" si="1877"/>
        <v/>
      </c>
      <c r="X632" s="107" t="str">
        <f t="shared" si="1877"/>
        <v/>
      </c>
      <c r="Y632" s="107" t="str">
        <f t="shared" si="1877"/>
        <v/>
      </c>
      <c r="Z632" s="107" t="str">
        <f t="shared" si="1877"/>
        <v/>
      </c>
      <c r="AA632" s="107" t="str">
        <f t="shared" si="1877"/>
        <v/>
      </c>
      <c r="AB632" s="107" t="str">
        <f t="shared" si="1877"/>
        <v/>
      </c>
      <c r="AC632" s="107" t="str">
        <f t="shared" si="1877"/>
        <v/>
      </c>
      <c r="AD632" s="107" t="str">
        <f t="shared" si="1877"/>
        <v/>
      </c>
      <c r="AE632" s="107" t="str">
        <f t="shared" si="1877"/>
        <v/>
      </c>
      <c r="AF632" s="107" t="str">
        <f t="shared" si="1877"/>
        <v/>
      </c>
      <c r="AG632" s="107" t="str">
        <f t="shared" si="1877"/>
        <v/>
      </c>
      <c r="AH632" s="107" t="str">
        <f t="shared" si="1877"/>
        <v/>
      </c>
      <c r="AI632" s="107" t="str">
        <f t="shared" si="1877"/>
        <v/>
      </c>
    </row>
    <row r="633" spans="1:167" hidden="1" x14ac:dyDescent="0.25">
      <c r="B633" s="128" t="e">
        <f t="shared" si="1803"/>
        <v>#VALUE!</v>
      </c>
      <c r="C633" s="128" t="e">
        <f t="shared" ca="1" si="1804"/>
        <v>#NAME?</v>
      </c>
      <c r="D633" s="127">
        <f t="shared" ca="1" si="1804"/>
        <v>1</v>
      </c>
      <c r="E633" s="198"/>
      <c r="F633" s="93"/>
      <c r="G633" s="200"/>
      <c r="H633"/>
      <c r="I633"/>
      <c r="J633"/>
      <c r="L633" s="29" t="s">
        <v>38</v>
      </c>
      <c r="M633" s="30" t="str">
        <f t="shared" ref="M633" si="1878">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879">"2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03"/>
        <v>#VALUE!</v>
      </c>
      <c r="C634" s="128" t="e">
        <f t="shared" ca="1" si="1804"/>
        <v>#NAME?</v>
      </c>
      <c r="D634" s="127">
        <f t="shared" ca="1" si="1804"/>
        <v>1</v>
      </c>
      <c r="E634" s="198"/>
      <c r="F634" s="93"/>
      <c r="G634" s="200"/>
      <c r="H634" s="134">
        <f t="shared" ref="H634" si="1880">COUNT($P634:$XX634)</f>
        <v>0</v>
      </c>
      <c r="I634" s="132" t="e">
        <f t="shared" ref="I634" si="1881">_xlfn.STDEV.P($P633:$XX634)/AVERAGE($P633:$XX634)</f>
        <v>#DIV/0!</v>
      </c>
      <c r="J634" s="7">
        <f t="shared" ref="J634" si="1882">IF(AND(H634&gt;2,
OR(L624="MÉDIA SANEADA",L624="MEDIANA SANEADA",
AND(L624="PREÇO ESTIMADO",NOT(AND(P626="Orçamento",COUNTA(P624:XX624)=COUNTIF(P626:XX626,"Orçamento")))))),
ROW(),0)</f>
        <v>0</v>
      </c>
      <c r="K634" s="66"/>
      <c r="L634" s="29" t="s">
        <v>362</v>
      </c>
      <c r="M634" s="30" t="e">
        <f t="shared" ref="M634" si="1883" xml:space="preserve">
IF(H632&gt;2,MEDIAN(P631:XX632),
IF(H634&gt;2,MEDIAN(P633:XX634),
IF(H636&gt;2,MEDIAN(P635:XX636),
IF(H638&gt;2,MEDIAN(P637:XX638),
IF(H640&gt;2,MEDIAN(P639:XX640),
IF(H642&gt;2,MEDIAN(P641:XX642),
MEDIAN(P629:XX630)))))))</f>
        <v>#NUM!</v>
      </c>
      <c r="N634" s="71"/>
      <c r="O634" s="27" t="str">
        <f t="shared" ref="O634" si="1884">"2 RODADA"</f>
        <v>2 RODADA</v>
      </c>
      <c r="P634" s="107" t="str">
        <f t="shared" ref="P634:AI634" si="1885">IF(P632="","",IF((_xlfn.STDEV.P($P631:$XX632)/AVERAGE($P631:$XX632))&lt;=25%,P632,IF(OR(P632&gt;(AVERAGE($P631:$XX632)+_xlfn.STDEV.P($P631:$XX632)),P632&lt;(AVERAGE($P631:$XX632)-_xlfn.STDEV.P($P631:$XX632))),"DESCARTADO",P632)))</f>
        <v/>
      </c>
      <c r="Q634" s="107" t="str">
        <f t="shared" si="1885"/>
        <v/>
      </c>
      <c r="R634" s="107" t="str">
        <f t="shared" si="1885"/>
        <v/>
      </c>
      <c r="S634" s="107" t="str">
        <f t="shared" si="1885"/>
        <v/>
      </c>
      <c r="T634" s="107" t="str">
        <f t="shared" si="1885"/>
        <v/>
      </c>
      <c r="U634" s="107" t="str">
        <f t="shared" si="1885"/>
        <v/>
      </c>
      <c r="V634" s="107" t="str">
        <f t="shared" si="1885"/>
        <v/>
      </c>
      <c r="W634" s="107" t="str">
        <f t="shared" si="1885"/>
        <v/>
      </c>
      <c r="X634" s="107" t="str">
        <f t="shared" si="1885"/>
        <v/>
      </c>
      <c r="Y634" s="107" t="str">
        <f t="shared" si="1885"/>
        <v/>
      </c>
      <c r="Z634" s="107" t="str">
        <f t="shared" si="1885"/>
        <v/>
      </c>
      <c r="AA634" s="107" t="str">
        <f t="shared" si="1885"/>
        <v/>
      </c>
      <c r="AB634" s="107" t="str">
        <f t="shared" si="1885"/>
        <v/>
      </c>
      <c r="AC634" s="107" t="str">
        <f t="shared" si="1885"/>
        <v/>
      </c>
      <c r="AD634" s="107" t="str">
        <f t="shared" si="1885"/>
        <v/>
      </c>
      <c r="AE634" s="107" t="str">
        <f t="shared" si="1885"/>
        <v/>
      </c>
      <c r="AF634" s="107" t="str">
        <f t="shared" si="1885"/>
        <v/>
      </c>
      <c r="AG634" s="107" t="str">
        <f t="shared" si="1885"/>
        <v/>
      </c>
      <c r="AH634" s="107" t="str">
        <f t="shared" si="1885"/>
        <v/>
      </c>
      <c r="AI634" s="107" t="str">
        <f t="shared" si="1885"/>
        <v/>
      </c>
    </row>
    <row r="635" spans="1:167" hidden="1" x14ac:dyDescent="0.25">
      <c r="B635" s="128" t="e">
        <f t="shared" si="1803"/>
        <v>#VALUE!</v>
      </c>
      <c r="C635" s="128" t="e">
        <f t="shared" ca="1" si="1804"/>
        <v>#NAME?</v>
      </c>
      <c r="D635" s="127">
        <f t="shared" ca="1" si="1804"/>
        <v>1</v>
      </c>
      <c r="E635" s="198"/>
      <c r="F635" s="93"/>
      <c r="G635" s="200"/>
      <c r="H635"/>
      <c r="I635"/>
      <c r="J635"/>
      <c r="K635" s="66"/>
      <c r="L635" s="29" t="s">
        <v>359</v>
      </c>
      <c r="M635" s="30" t="e">
        <f t="shared" ref="M635" si="1886">HARMEAN($P629:$XX630)</f>
        <v>#N/A</v>
      </c>
      <c r="N635" s="71"/>
      <c r="O635" s="27" t="str">
        <f t="shared" ref="O635" si="1887">"3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03"/>
        <v>#VALUE!</v>
      </c>
      <c r="C636" s="128" t="e">
        <f t="shared" ca="1" si="1804"/>
        <v>#NAME?</v>
      </c>
      <c r="D636" s="127">
        <f t="shared" ca="1" si="1804"/>
        <v>1</v>
      </c>
      <c r="E636" s="198"/>
      <c r="F636" s="93"/>
      <c r="G636" s="200"/>
      <c r="H636" s="134">
        <f t="shared" ref="H636" si="1888">COUNT($P636:$XX636)</f>
        <v>0</v>
      </c>
      <c r="I636" s="132" t="e">
        <f t="shared" ref="I636" si="1889">_xlfn.STDEV.P($P635:$XX636)/AVERAGE($P635:$XX636)</f>
        <v>#DIV/0!</v>
      </c>
      <c r="J636" s="7">
        <f t="shared" ref="J636" si="1890">IF(AND(H636&gt;2,
OR(L624="MÉDIA SANEADA",L624="MEDIANA SANEADA",
AND(L624="PREÇO ESTIMADO",NOT(AND(P626="Orçamento",COUNTA(P624:XX624)=COUNTIF(P626:XX626,"Orçamento")))))),
ROW(),0)</f>
        <v>0</v>
      </c>
      <c r="K636" s="66"/>
      <c r="L636" s="29" t="s">
        <v>41</v>
      </c>
      <c r="M636" s="30" t="str">
        <f t="shared" ref="M636" si="1891">IFERROR(_xlfn.QUARTILE.EXC($P630:$XX630,1),"")</f>
        <v/>
      </c>
      <c r="N636" s="71"/>
      <c r="O636" s="27" t="str">
        <f t="shared" ref="O636" si="1892">"3 RODADA"</f>
        <v>3 RODADA</v>
      </c>
      <c r="P636" s="107" t="str">
        <f t="shared" ref="P636:AI636" si="1893">IF(P634="","",IF((_xlfn.STDEV.P($P633:$XX634)/AVERAGE($P633:$XX634))&lt;=25%,P634,IF(OR(P634&gt;(AVERAGE($P633:$XX634)+_xlfn.STDEV.P($P633:$XX634)),P634&lt;(AVERAGE($P633:$XX634)-_xlfn.STDEV.P($P633:$XX634))),"DESCARTADO",P634)))</f>
        <v/>
      </c>
      <c r="Q636" s="107" t="str">
        <f t="shared" si="1893"/>
        <v/>
      </c>
      <c r="R636" s="107" t="str">
        <f t="shared" si="1893"/>
        <v/>
      </c>
      <c r="S636" s="107" t="str">
        <f t="shared" si="1893"/>
        <v/>
      </c>
      <c r="T636" s="107" t="str">
        <f t="shared" si="1893"/>
        <v/>
      </c>
      <c r="U636" s="107" t="str">
        <f t="shared" si="1893"/>
        <v/>
      </c>
      <c r="V636" s="107" t="str">
        <f t="shared" si="1893"/>
        <v/>
      </c>
      <c r="W636" s="107" t="str">
        <f t="shared" si="1893"/>
        <v/>
      </c>
      <c r="X636" s="107" t="str">
        <f t="shared" si="1893"/>
        <v/>
      </c>
      <c r="Y636" s="107" t="str">
        <f t="shared" si="1893"/>
        <v/>
      </c>
      <c r="Z636" s="107" t="str">
        <f t="shared" si="1893"/>
        <v/>
      </c>
      <c r="AA636" s="107" t="str">
        <f t="shared" si="1893"/>
        <v/>
      </c>
      <c r="AB636" s="107" t="str">
        <f t="shared" si="1893"/>
        <v/>
      </c>
      <c r="AC636" s="107" t="str">
        <f t="shared" si="1893"/>
        <v/>
      </c>
      <c r="AD636" s="107" t="str">
        <f t="shared" si="1893"/>
        <v/>
      </c>
      <c r="AE636" s="107" t="str">
        <f t="shared" si="1893"/>
        <v/>
      </c>
      <c r="AF636" s="107" t="str">
        <f t="shared" si="1893"/>
        <v/>
      </c>
      <c r="AG636" s="107" t="str">
        <f t="shared" si="1893"/>
        <v/>
      </c>
      <c r="AH636" s="107" t="str">
        <f t="shared" si="1893"/>
        <v/>
      </c>
      <c r="AI636" s="107" t="str">
        <f t="shared" si="1893"/>
        <v/>
      </c>
    </row>
    <row r="637" spans="1:167" hidden="1" x14ac:dyDescent="0.25">
      <c r="B637" s="128" t="e">
        <f t="shared" si="1803"/>
        <v>#VALUE!</v>
      </c>
      <c r="C637" s="128" t="e">
        <f t="shared" ca="1" si="1804"/>
        <v>#NAME?</v>
      </c>
      <c r="D637" s="127">
        <f t="shared" ca="1" si="1804"/>
        <v>1</v>
      </c>
      <c r="E637" s="198"/>
      <c r="F637" s="93"/>
      <c r="G637" s="200"/>
      <c r="H637"/>
      <c r="I637"/>
      <c r="J637"/>
      <c r="K637" s="66"/>
      <c r="L637" s="29" t="s">
        <v>39</v>
      </c>
      <c r="M637" s="30" t="str">
        <f t="shared" ref="M637" si="1894">IFERROR(_xlfn.QUARTILE.EXC($P630:$XX630,3),"")</f>
        <v/>
      </c>
      <c r="N637" s="71"/>
      <c r="O637" s="27" t="str">
        <f t="shared" ref="O637" si="1895">"4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03"/>
        <v>#VALUE!</v>
      </c>
      <c r="C638" s="128" t="e">
        <f t="shared" ca="1" si="1804"/>
        <v>#NAME?</v>
      </c>
      <c r="D638" s="127">
        <f t="shared" ca="1" si="1804"/>
        <v>1</v>
      </c>
      <c r="E638" s="198"/>
      <c r="F638" s="93"/>
      <c r="G638" s="200"/>
      <c r="H638" s="134">
        <f t="shared" ref="H638" si="1896">COUNT($P638:$XX638)</f>
        <v>0</v>
      </c>
      <c r="I638" s="132" t="e">
        <f t="shared" ref="I638" si="1897">_xlfn.STDEV.P($P637:$XX638)/AVERAGE($P637:$XX638)</f>
        <v>#DIV/0!</v>
      </c>
      <c r="J638" s="7">
        <f t="shared" ref="J638" si="1898">IF(AND(H638&gt;2,
OR(L624="MÉDIA SANEADA",L624="MEDIANA SANEADA",
AND(L624="PREÇO ESTIMADO",NOT(AND(P626="Orçamento",COUNTA(P624:XX624)=COUNTIF(P626:XX626,"Orçamento")))))),
ROW(),0)</f>
        <v>0</v>
      </c>
      <c r="K638" s="66"/>
      <c r="L638" s="29" t="s">
        <v>42</v>
      </c>
      <c r="M638" s="30">
        <f t="shared" ref="M638" si="1899">MIN($P630:$XX630)</f>
        <v>0</v>
      </c>
      <c r="N638" s="71"/>
      <c r="O638" s="27" t="str">
        <f t="shared" ref="O638" si="1900">"4 RODADA"</f>
        <v>4 RODADA</v>
      </c>
      <c r="P638" s="107" t="str">
        <f t="shared" ref="P638:AI638" si="1901">IF(P636="","",IF((_xlfn.STDEV.P($P635:$XX636)/AVERAGE($P635:$XX636))&lt;=25%,P636,IF(OR(P636&gt;(AVERAGE($P635:$XX636)+_xlfn.STDEV.P($P635:$XX636)),P636&lt;(AVERAGE($P635:$XX636)-_xlfn.STDEV.P($P635:$XX636))),"DESCARTADO",P636)))</f>
        <v/>
      </c>
      <c r="Q638" s="107" t="str">
        <f t="shared" si="1901"/>
        <v/>
      </c>
      <c r="R638" s="107" t="str">
        <f t="shared" si="1901"/>
        <v/>
      </c>
      <c r="S638" s="107" t="str">
        <f t="shared" si="1901"/>
        <v/>
      </c>
      <c r="T638" s="107" t="str">
        <f t="shared" si="1901"/>
        <v/>
      </c>
      <c r="U638" s="107" t="str">
        <f t="shared" si="1901"/>
        <v/>
      </c>
      <c r="V638" s="107" t="str">
        <f t="shared" si="1901"/>
        <v/>
      </c>
      <c r="W638" s="107" t="str">
        <f t="shared" si="1901"/>
        <v/>
      </c>
      <c r="X638" s="107" t="str">
        <f t="shared" si="1901"/>
        <v/>
      </c>
      <c r="Y638" s="107" t="str">
        <f t="shared" si="1901"/>
        <v/>
      </c>
      <c r="Z638" s="107" t="str">
        <f t="shared" si="1901"/>
        <v/>
      </c>
      <c r="AA638" s="107" t="str">
        <f t="shared" si="1901"/>
        <v/>
      </c>
      <c r="AB638" s="107" t="str">
        <f t="shared" si="1901"/>
        <v/>
      </c>
      <c r="AC638" s="107" t="str">
        <f t="shared" si="1901"/>
        <v/>
      </c>
      <c r="AD638" s="107" t="str">
        <f t="shared" si="1901"/>
        <v/>
      </c>
      <c r="AE638" s="107" t="str">
        <f t="shared" si="1901"/>
        <v/>
      </c>
      <c r="AF638" s="107" t="str">
        <f t="shared" si="1901"/>
        <v/>
      </c>
      <c r="AG638" s="107" t="str">
        <f t="shared" si="1901"/>
        <v/>
      </c>
      <c r="AH638" s="107" t="str">
        <f t="shared" si="1901"/>
        <v/>
      </c>
      <c r="AI638" s="107" t="str">
        <f t="shared" si="1901"/>
        <v/>
      </c>
    </row>
    <row r="639" spans="1:167" hidden="1" x14ac:dyDescent="0.25">
      <c r="B639" s="128" t="e">
        <f t="shared" si="1803"/>
        <v>#VALUE!</v>
      </c>
      <c r="C639" s="128" t="e">
        <f t="shared" ca="1" si="1804"/>
        <v>#NAME?</v>
      </c>
      <c r="D639" s="127">
        <f t="shared" ca="1" si="1804"/>
        <v>1</v>
      </c>
      <c r="E639" s="198"/>
      <c r="F639" s="93"/>
      <c r="G639" s="200"/>
      <c r="H639"/>
      <c r="I639"/>
      <c r="J639"/>
      <c r="K639" s="66"/>
      <c r="L639" s="29" t="s">
        <v>40</v>
      </c>
      <c r="M639" s="30">
        <f t="shared" ref="M639" si="1902">MAX($P630:$XX630)</f>
        <v>0</v>
      </c>
      <c r="N639" s="71"/>
      <c r="O639" s="27" t="str">
        <f t="shared" ref="O639" si="1903">"5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03"/>
        <v>#VALUE!</v>
      </c>
      <c r="C640" s="128" t="e">
        <f t="shared" ca="1" si="1804"/>
        <v>#NAME?</v>
      </c>
      <c r="D640" s="127">
        <f t="shared" ca="1" si="1804"/>
        <v>1</v>
      </c>
      <c r="E640" s="198"/>
      <c r="F640" s="93"/>
      <c r="G640" s="200"/>
      <c r="H640" s="134">
        <f t="shared" ref="H640" si="1904">COUNT($P640:$XX640)</f>
        <v>0</v>
      </c>
      <c r="I640" s="132" t="e">
        <f t="shared" ref="I640" si="1905">_xlfn.STDEV.P($P639:$XX640)/AVERAGE($P639:$XX640)</f>
        <v>#DIV/0!</v>
      </c>
      <c r="J640" s="7">
        <f t="shared" ref="J640" si="1906">IF(AND(H640&gt;2,
OR(L624="MÉDIA SANEADA",L624="MEDIANA SANEADA",
AND(L624="PREÇO ESTIMADO",NOT(AND(P626="Orçamento",COUNTA(P624:XX624)=COUNTIF(P626:XX626,"Orçamento")))))),
ROW(),0)</f>
        <v>0</v>
      </c>
      <c r="K640" s="66"/>
      <c r="N640" s="71"/>
      <c r="O640" s="27" t="str">
        <f t="shared" ref="O640" si="1907">"5 RODADA"</f>
        <v>5 RODADA</v>
      </c>
      <c r="P640" s="107" t="str">
        <f t="shared" ref="P640:AI640" si="1908">IF(P638="","",IF((_xlfn.STDEV.P($P637:$XX638)/AVERAGE($P637:$XX638))&lt;=25%,P638,IF(OR(P638&gt;(AVERAGE($P637:$XX638)+_xlfn.STDEV.P($P637:$XX638)),P638&lt;(AVERAGE($P637:$XX638)-_xlfn.STDEV.P($P637:$XX638))),"DESCARTADO",P638)))</f>
        <v/>
      </c>
      <c r="Q640" s="107" t="str">
        <f t="shared" si="1908"/>
        <v/>
      </c>
      <c r="R640" s="107" t="str">
        <f t="shared" si="1908"/>
        <v/>
      </c>
      <c r="S640" s="107" t="str">
        <f t="shared" si="1908"/>
        <v/>
      </c>
      <c r="T640" s="107" t="str">
        <f t="shared" si="1908"/>
        <v/>
      </c>
      <c r="U640" s="107" t="str">
        <f t="shared" si="1908"/>
        <v/>
      </c>
      <c r="V640" s="107" t="str">
        <f t="shared" si="1908"/>
        <v/>
      </c>
      <c r="W640" s="107" t="str">
        <f t="shared" si="1908"/>
        <v/>
      </c>
      <c r="X640" s="107" t="str">
        <f t="shared" si="1908"/>
        <v/>
      </c>
      <c r="Y640" s="107" t="str">
        <f t="shared" si="1908"/>
        <v/>
      </c>
      <c r="Z640" s="107" t="str">
        <f t="shared" si="1908"/>
        <v/>
      </c>
      <c r="AA640" s="107" t="str">
        <f t="shared" si="1908"/>
        <v/>
      </c>
      <c r="AB640" s="107" t="str">
        <f t="shared" si="1908"/>
        <v/>
      </c>
      <c r="AC640" s="107" t="str">
        <f t="shared" si="1908"/>
        <v/>
      </c>
      <c r="AD640" s="107" t="str">
        <f t="shared" si="1908"/>
        <v/>
      </c>
      <c r="AE640" s="107" t="str">
        <f t="shared" si="1908"/>
        <v/>
      </c>
      <c r="AF640" s="107" t="str">
        <f t="shared" si="1908"/>
        <v/>
      </c>
      <c r="AG640" s="107" t="str">
        <f t="shared" si="1908"/>
        <v/>
      </c>
      <c r="AH640" s="107" t="str">
        <f t="shared" si="1908"/>
        <v/>
      </c>
      <c r="AI640" s="107" t="str">
        <f t="shared" si="1908"/>
        <v/>
      </c>
    </row>
    <row r="641" spans="1:167" hidden="1" x14ac:dyDescent="0.25">
      <c r="B641" s="128" t="e">
        <f t="shared" si="1803"/>
        <v>#VALUE!</v>
      </c>
      <c r="C641" s="128" t="e">
        <f t="shared" ca="1" si="1804"/>
        <v>#NAME?</v>
      </c>
      <c r="D641" s="127">
        <f t="shared" ca="1" si="1804"/>
        <v>1</v>
      </c>
      <c r="E641" s="198"/>
      <c r="F641" s="93"/>
      <c r="G641" s="200"/>
      <c r="H641"/>
      <c r="I641"/>
      <c r="J641"/>
      <c r="K641" s="66"/>
      <c r="L641" s="22"/>
      <c r="M641" s="22"/>
      <c r="N641" s="71"/>
      <c r="O641" s="27" t="str">
        <f t="shared" ref="O641" si="1909">"6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03"/>
        <v>#VALUE!</v>
      </c>
      <c r="C642" s="128" t="e">
        <f t="shared" ca="1" si="1804"/>
        <v>#NAME?</v>
      </c>
      <c r="D642" s="127">
        <f t="shared" ca="1" si="1804"/>
        <v>1</v>
      </c>
      <c r="E642" s="198"/>
      <c r="F642" s="93"/>
      <c r="G642" s="200"/>
      <c r="H642" s="134">
        <f t="shared" ref="H642" si="1910">COUNT($P642:$XX642)</f>
        <v>0</v>
      </c>
      <c r="I642" s="132" t="e">
        <f t="shared" ref="I642" si="1911">_xlfn.STDEV.P($P641:$XX642)/AVERAGE($P641:$XX642)</f>
        <v>#DIV/0!</v>
      </c>
      <c r="J642" s="7">
        <f t="shared" ref="J642" si="1912">IF(AND(H642&gt;2,
OR(L624="MÉDIA SANEADA",L624="MEDIANA SANEADA",
AND(L624="PREÇO ESTIMADO",NOT(AND(P626="Orçamento",COUNTA(P624:XX624)=COUNTIF(P626:XX626,"Orçamento")))))),
ROW(),0)</f>
        <v>0</v>
      </c>
      <c r="N642" s="71"/>
      <c r="O642" s="27" t="str">
        <f t="shared" ref="O642" si="1913">"6 RODADA"</f>
        <v>6 RODADA</v>
      </c>
      <c r="P642" s="107" t="str">
        <f t="shared" ref="P642:AI642" si="1914">IFERROR(IF(P640="","",IF((_xlfn.STDEV.P($P639:$XX640)/AVERAGE($P639:$XX640))&lt;=25%,P640,IF(OR(P640&gt;(AVERAGE($P639:$XX640)+_xlfn.STDEV.P($P639:$XX640)),P640&lt;(AVERAGE($P639:$XX640)-_xlfn.STDEV.P($P639:$XX640))),"DESCARTADO",P640))),)</f>
        <v/>
      </c>
      <c r="Q642" s="107" t="str">
        <f t="shared" si="1914"/>
        <v/>
      </c>
      <c r="R642" s="107" t="str">
        <f t="shared" si="1914"/>
        <v/>
      </c>
      <c r="S642" s="107" t="str">
        <f t="shared" si="1914"/>
        <v/>
      </c>
      <c r="T642" s="107" t="str">
        <f t="shared" si="1914"/>
        <v/>
      </c>
      <c r="U642" s="107" t="str">
        <f t="shared" si="1914"/>
        <v/>
      </c>
      <c r="V642" s="107" t="str">
        <f t="shared" si="1914"/>
        <v/>
      </c>
      <c r="W642" s="107" t="str">
        <f t="shared" si="1914"/>
        <v/>
      </c>
      <c r="X642" s="107" t="str">
        <f t="shared" si="1914"/>
        <v/>
      </c>
      <c r="Y642" s="107" t="str">
        <f t="shared" si="1914"/>
        <v/>
      </c>
      <c r="Z642" s="107" t="str">
        <f t="shared" si="1914"/>
        <v/>
      </c>
      <c r="AA642" s="107" t="str">
        <f t="shared" si="1914"/>
        <v/>
      </c>
      <c r="AB642" s="107" t="str">
        <f t="shared" si="1914"/>
        <v/>
      </c>
      <c r="AC642" s="107" t="str">
        <f t="shared" si="1914"/>
        <v/>
      </c>
      <c r="AD642" s="107" t="str">
        <f t="shared" si="1914"/>
        <v/>
      </c>
      <c r="AE642" s="107" t="str">
        <f t="shared" si="1914"/>
        <v/>
      </c>
      <c r="AF642" s="107" t="str">
        <f t="shared" si="1914"/>
        <v/>
      </c>
      <c r="AG642" s="107" t="str">
        <f t="shared" si="1914"/>
        <v/>
      </c>
      <c r="AH642" s="107" t="str">
        <f t="shared" si="1914"/>
        <v/>
      </c>
      <c r="AI642" s="107" t="str">
        <f t="shared" si="1914"/>
        <v/>
      </c>
    </row>
    <row r="643" spans="1:167" x14ac:dyDescent="0.25">
      <c r="B643" s="128" t="e">
        <f t="shared" si="1803"/>
        <v>#VALUE!</v>
      </c>
      <c r="C643" s="128" t="e">
        <f t="shared" ca="1" si="1804"/>
        <v>#NAME?</v>
      </c>
      <c r="D643" s="127">
        <f t="shared" ca="1" si="1804"/>
        <v>1</v>
      </c>
      <c r="E643" s="198"/>
      <c r="F643" s="136"/>
      <c r="G643" s="200"/>
      <c r="H643" s="203"/>
      <c r="I643" s="203"/>
      <c r="J643" s="204"/>
      <c r="K643" s="67"/>
      <c r="L643" s="1" t="s">
        <v>43</v>
      </c>
      <c r="M643" s="143" t="str">
        <f t="shared" ref="M643" si="1915">IFERROR(ROUND(M624*M626,2),"")</f>
        <v/>
      </c>
      <c r="O643" s="27" t="s">
        <v>363</v>
      </c>
      <c r="P643" s="107" t="str">
        <f t="shared" ref="P643:AI664" si="1916">INDEX(P630:P642,MATCH(MAX($J630:$J642),$J630:$J642,0))</f>
        <v/>
      </c>
      <c r="Q643" s="107" t="str">
        <f t="shared" si="1916"/>
        <v/>
      </c>
      <c r="R643" s="107" t="str">
        <f t="shared" si="1916"/>
        <v/>
      </c>
      <c r="S643" s="107" t="str">
        <f t="shared" si="1916"/>
        <v/>
      </c>
      <c r="T643" s="107" t="str">
        <f t="shared" si="1916"/>
        <v/>
      </c>
      <c r="U643" s="107" t="str">
        <f t="shared" si="1916"/>
        <v/>
      </c>
      <c r="V643" s="107" t="str">
        <f t="shared" si="1916"/>
        <v/>
      </c>
      <c r="W643" s="107" t="str">
        <f t="shared" si="1916"/>
        <v/>
      </c>
      <c r="X643" s="107" t="str">
        <f t="shared" si="1916"/>
        <v/>
      </c>
      <c r="Y643" s="107" t="str">
        <f t="shared" si="1916"/>
        <v/>
      </c>
      <c r="Z643" s="107" t="str">
        <f t="shared" si="1916"/>
        <v/>
      </c>
      <c r="AA643" s="107" t="str">
        <f t="shared" si="1916"/>
        <v/>
      </c>
      <c r="AB643" s="107" t="str">
        <f t="shared" si="1916"/>
        <v/>
      </c>
      <c r="AC643" s="107" t="str">
        <f t="shared" si="1916"/>
        <v/>
      </c>
      <c r="AD643" s="107" t="str">
        <f t="shared" si="1916"/>
        <v/>
      </c>
      <c r="AE643" s="107" t="str">
        <f t="shared" si="1916"/>
        <v/>
      </c>
      <c r="AF643" s="107" t="str">
        <f t="shared" si="1916"/>
        <v/>
      </c>
      <c r="AG643" s="107" t="str">
        <f t="shared" si="1916"/>
        <v/>
      </c>
      <c r="AH643" s="107" t="str">
        <f t="shared" si="1916"/>
        <v/>
      </c>
      <c r="AI643" s="107" t="str">
        <f t="shared" si="1916"/>
        <v/>
      </c>
    </row>
    <row r="645" spans="1:167" s="117" customFormat="1" ht="15" customHeight="1" x14ac:dyDescent="0.25">
      <c r="A645" s="120"/>
      <c r="B645" s="127" t="e">
        <f t="shared" ref="B645" si="1917">LARGE(IFERROR(IF(B643+1&gt;$H$8,"",B643+1),""),1)</f>
        <v>#VALUE!</v>
      </c>
      <c r="C645" s="127" t="e">
        <f ca="1">IF(_xlfn.ISFORMULA(E649),MAX(INDEX('BASE FORMAÇÃO'!A:A,B645+1),1),E649)</f>
        <v>#NAME?</v>
      </c>
      <c r="D645" s="127">
        <f t="shared" ref="D645" ca="1" si="1918">IFERROR(IF(C645=C635,D635+1,1),1)</f>
        <v>1</v>
      </c>
      <c r="E645" s="38" t="s">
        <v>9</v>
      </c>
      <c r="F645" s="73"/>
      <c r="G645" s="38" t="s">
        <v>15</v>
      </c>
      <c r="H645" s="135" t="e">
        <f>INDEX('BASE FORMAÇÃO'!B:B,B645+1)</f>
        <v>#VALUE!</v>
      </c>
      <c r="I645" s="181" t="s">
        <v>16</v>
      </c>
      <c r="J645" s="6" t="e">
        <f>INDEX('BASE FORMAÇÃO'!K:K,B645+1)</f>
        <v>#VALUE!</v>
      </c>
      <c r="K645" s="65"/>
      <c r="L645" s="182" t="s">
        <v>10</v>
      </c>
      <c r="M645" s="184" t="str">
        <f>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19">B645</f>
        <v>#VALUE!</v>
      </c>
      <c r="C646" s="128" t="e">
        <f t="shared" ca="1" si="1919"/>
        <v>#NAME?</v>
      </c>
      <c r="D646" s="127">
        <f t="shared" ca="1" si="1919"/>
        <v>1</v>
      </c>
      <c r="E646" s="186">
        <f t="shared" ref="E646" ca="1" si="1920">D645</f>
        <v>1</v>
      </c>
      <c r="F646" s="92"/>
      <c r="G646" s="188" t="s">
        <v>1</v>
      </c>
      <c r="H646" s="191" t="e">
        <f>INDEX('BASE FORMAÇÃO'!C:C,B645+1)</f>
        <v>#VALUE!</v>
      </c>
      <c r="I646" s="191"/>
      <c r="J646" s="192"/>
      <c r="K646" s="66"/>
      <c r="L646" s="183"/>
      <c r="M646" s="185"/>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21">B646</f>
        <v>#VALUE!</v>
      </c>
      <c r="C647" s="128" t="e">
        <f t="shared" ca="1" si="1921"/>
        <v>#NAME?</v>
      </c>
      <c r="D647" s="127">
        <f t="shared" ca="1" si="1921"/>
        <v>1</v>
      </c>
      <c r="E647" s="187"/>
      <c r="F647" s="93"/>
      <c r="G647" s="189"/>
      <c r="H647" s="193"/>
      <c r="I647" s="193"/>
      <c r="J647" s="194"/>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22">B647</f>
        <v>#VALUE!</v>
      </c>
      <c r="C648" s="128" t="e">
        <f t="shared" ca="1" si="1922"/>
        <v>#NAME?</v>
      </c>
      <c r="D648" s="127">
        <f t="shared" ca="1" si="1804"/>
        <v>1</v>
      </c>
      <c r="E648" s="38" t="s">
        <v>313</v>
      </c>
      <c r="F648" s="93"/>
      <c r="G648" s="190"/>
      <c r="H648" s="195"/>
      <c r="I648" s="195"/>
      <c r="J648" s="196"/>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23">B647</f>
        <v>#VALUE!</v>
      </c>
      <c r="C649" s="128" t="e">
        <f t="shared" ca="1" si="1923"/>
        <v>#NAME?</v>
      </c>
      <c r="D649" s="127">
        <f t="shared" ca="1" si="1804"/>
        <v>1</v>
      </c>
      <c r="E649" s="197" t="e">
        <f t="shared" ref="E649" ca="1" si="1924">C645</f>
        <v>#NAME?</v>
      </c>
      <c r="F649" s="93"/>
      <c r="G649" s="199" t="s">
        <v>304</v>
      </c>
      <c r="H649" s="201"/>
      <c r="I649" s="202"/>
      <c r="J649" s="202"/>
      <c r="K649" s="67"/>
      <c r="L649" s="28" t="s">
        <v>303</v>
      </c>
      <c r="M649" s="133" t="str">
        <f t="shared" ref="M649" si="192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26">B649</f>
        <v>#VALUE!</v>
      </c>
      <c r="C650" s="128" t="e">
        <f t="shared" ref="C650" ca="1" si="1927">C649</f>
        <v>#NAME?</v>
      </c>
      <c r="D650" s="127">
        <f t="shared" ca="1" si="1804"/>
        <v>1</v>
      </c>
      <c r="E650" s="198"/>
      <c r="F650" s="93"/>
      <c r="G650" s="200"/>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28">B650</f>
        <v>#VALUE!</v>
      </c>
      <c r="C651" s="128" t="e">
        <f t="shared" ca="1" si="1928"/>
        <v>#NAME?</v>
      </c>
      <c r="D651" s="127">
        <f t="shared" ca="1" si="1804"/>
        <v>1</v>
      </c>
      <c r="E651" s="198"/>
      <c r="F651" s="93"/>
      <c r="G651" s="200"/>
      <c r="H651" s="134">
        <f t="shared" ref="H651" si="1929">COUNT($P651:$XX651)</f>
        <v>0</v>
      </c>
      <c r="I651" s="132" t="e">
        <f t="shared" ref="I651" si="1930">_xlfn.STDEV.P($P650:$XX651)/AVERAGE($P650:$XX651)</f>
        <v>#DIV/0!</v>
      </c>
      <c r="J651" s="7">
        <f>ROW()</f>
        <v>651</v>
      </c>
      <c r="K651" s="67"/>
      <c r="L651" s="29" t="s">
        <v>10</v>
      </c>
      <c r="M651" s="30" t="str">
        <f t="shared" ref="M651" si="1931">IFERROR(
IF(COUNTA(P645:AI645)=COUNTIF(P647:XX647,"Orçamento"),MIN(M656,M653),
IF(M654&lt;&gt;"",M654,
IF(M655&lt;&gt;"",M655,
M653
))),"")</f>
        <v/>
      </c>
      <c r="N651" s="71"/>
      <c r="O651" s="27" t="s">
        <v>376</v>
      </c>
      <c r="P651" s="106" t="str">
        <f t="shared" ref="P651:AI651" si="1932">IFERROR(IF(P649="",
            "",
            IF(COUNT($P649:$XX649)&lt;=4,
               P649,
               IF(OR(P649&gt;(QUARTILE($P649:$XX649,3)+(QUARTILE($P649:$XX649,3)-QUARTILE($P649:$XX649,1))),
                     P649&lt;(QUARTILE($P649:$XX649,1)-(QUARTILE($P649:$XX649,3)-QUARTILE($P649:$XX649,1)))
                  ),
               "DESCARTADO",P649)
             )
  ),P649)</f>
        <v/>
      </c>
      <c r="Q651" s="106" t="str">
        <f t="shared" si="1932"/>
        <v/>
      </c>
      <c r="R651" s="106" t="str">
        <f t="shared" si="1932"/>
        <v/>
      </c>
      <c r="S651" s="106" t="str">
        <f t="shared" si="1932"/>
        <v/>
      </c>
      <c r="T651" s="106" t="str">
        <f t="shared" si="1932"/>
        <v/>
      </c>
      <c r="U651" s="106" t="str">
        <f t="shared" si="1932"/>
        <v/>
      </c>
      <c r="V651" s="106" t="str">
        <f t="shared" si="1932"/>
        <v/>
      </c>
      <c r="W651" s="106" t="str">
        <f t="shared" si="1932"/>
        <v/>
      </c>
      <c r="X651" s="106" t="str">
        <f t="shared" si="1932"/>
        <v/>
      </c>
      <c r="Y651" s="106" t="str">
        <f t="shared" si="1932"/>
        <v/>
      </c>
      <c r="Z651" s="106" t="str">
        <f t="shared" si="1932"/>
        <v/>
      </c>
      <c r="AA651" s="106" t="str">
        <f t="shared" si="1932"/>
        <v/>
      </c>
      <c r="AB651" s="106" t="str">
        <f t="shared" si="1932"/>
        <v/>
      </c>
      <c r="AC651" s="106" t="str">
        <f t="shared" si="1932"/>
        <v/>
      </c>
      <c r="AD651" s="106" t="str">
        <f t="shared" si="1932"/>
        <v/>
      </c>
      <c r="AE651" s="106" t="str">
        <f t="shared" si="1932"/>
        <v/>
      </c>
      <c r="AF651" s="106" t="str">
        <f t="shared" si="1932"/>
        <v/>
      </c>
      <c r="AG651" s="106" t="str">
        <f t="shared" si="1932"/>
        <v/>
      </c>
      <c r="AH651" s="106" t="str">
        <f t="shared" si="1932"/>
        <v/>
      </c>
      <c r="AI651" s="106" t="str">
        <f t="shared" si="1932"/>
        <v/>
      </c>
    </row>
    <row r="652" spans="1:167" hidden="1" x14ac:dyDescent="0.25">
      <c r="B652" s="128" t="e">
        <f t="shared" ref="B652" si="1933">B651</f>
        <v>#VALUE!</v>
      </c>
      <c r="C652" s="128" t="e">
        <f t="shared" ref="C652" ca="1" si="1934">C651</f>
        <v>#NAME?</v>
      </c>
      <c r="D652" s="127">
        <f t="shared" ca="1" si="1804"/>
        <v>1</v>
      </c>
      <c r="E652" s="198"/>
      <c r="F652" s="93"/>
      <c r="G652" s="200"/>
      <c r="H652"/>
      <c r="I652"/>
      <c r="J652"/>
      <c r="K652" s="66"/>
      <c r="L652" s="29" t="s">
        <v>360</v>
      </c>
      <c r="M652" s="30" t="e">
        <f t="shared" ref="M652" si="1935">AVERAGE($P651:$XX651)</f>
        <v>#DIV/0!</v>
      </c>
      <c r="N652" s="71"/>
      <c r="O652" s="27" t="str">
        <f t="shared" ref="O652" si="193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03"/>
        <v>#VALUE!</v>
      </c>
      <c r="C653" s="128" t="e">
        <f t="shared" ca="1" si="1804"/>
        <v>#NAME?</v>
      </c>
      <c r="D653" s="127">
        <f t="shared" ca="1" si="1804"/>
        <v>1</v>
      </c>
      <c r="E653" s="198"/>
      <c r="F653" s="93"/>
      <c r="G653" s="200"/>
      <c r="H653" s="134">
        <f t="shared" ref="H653" si="1937">COUNT($P653:$XX653)</f>
        <v>0</v>
      </c>
      <c r="I653" s="132" t="e">
        <f t="shared" ref="I653" si="1938">_xlfn.STDEV.P($P652:$XX653)/AVERAGE($P652:$XX653)</f>
        <v>#DIV/0!</v>
      </c>
      <c r="J653" s="7">
        <f t="shared" ref="J653" si="1939">IF(AND(H653&gt;2,
OR(L645="MÉDIA SANEADA",L645="MEDIANA SANEADA",
AND(L645="PREÇO ESTIMADO",NOT(AND(P647="Orçamento",COUNTA(P645:XX645)=COUNTIF(P647:XX647,"Orçamento")))))),
ROW(),0)</f>
        <v>0</v>
      </c>
      <c r="K653" s="66"/>
      <c r="L653" s="29" t="s">
        <v>361</v>
      </c>
      <c r="M653" s="30" t="e">
        <f t="shared" ref="M653" si="1940">MEDIAN($P651:$XX651)</f>
        <v>#NUM!</v>
      </c>
      <c r="N653" s="71"/>
      <c r="O653" s="27" t="str">
        <f t="shared" ref="O653" si="1941">"1 RODADA"</f>
        <v>1 RODADA</v>
      </c>
      <c r="P653" s="107" t="str">
        <f t="shared" ref="P653:AI653" si="1942">IF(P651="","",IF((_xlfn.STDEV.P($P650:$XX651)/AVERAGE($P650:$XX651))&lt;=25%,P651,IF(OR(P651&gt;(AVERAGE($P650:$XX651)+_xlfn.STDEV.P($P650:$XX651)),P651&lt;(AVERAGE($P650:$XX651)-_xlfn.STDEV.P($P650:$XX651))),"DESCARTADO",P651)))</f>
        <v/>
      </c>
      <c r="Q653" s="107" t="str">
        <f t="shared" si="1942"/>
        <v/>
      </c>
      <c r="R653" s="107" t="str">
        <f t="shared" si="1942"/>
        <v/>
      </c>
      <c r="S653" s="107" t="str">
        <f t="shared" si="1942"/>
        <v/>
      </c>
      <c r="T653" s="107" t="str">
        <f t="shared" si="1942"/>
        <v/>
      </c>
      <c r="U653" s="107" t="str">
        <f t="shared" si="1942"/>
        <v/>
      </c>
      <c r="V653" s="107" t="str">
        <f t="shared" si="1942"/>
        <v/>
      </c>
      <c r="W653" s="107" t="str">
        <f t="shared" si="1942"/>
        <v/>
      </c>
      <c r="X653" s="107" t="str">
        <f t="shared" si="1942"/>
        <v/>
      </c>
      <c r="Y653" s="107" t="str">
        <f t="shared" si="1942"/>
        <v/>
      </c>
      <c r="Z653" s="107" t="str">
        <f t="shared" si="1942"/>
        <v/>
      </c>
      <c r="AA653" s="107" t="str">
        <f t="shared" si="1942"/>
        <v/>
      </c>
      <c r="AB653" s="107" t="str">
        <f t="shared" si="1942"/>
        <v/>
      </c>
      <c r="AC653" s="107" t="str">
        <f t="shared" si="1942"/>
        <v/>
      </c>
      <c r="AD653" s="107" t="str">
        <f t="shared" si="1942"/>
        <v/>
      </c>
      <c r="AE653" s="107" t="str">
        <f t="shared" si="1942"/>
        <v/>
      </c>
      <c r="AF653" s="107" t="str">
        <f t="shared" si="1942"/>
        <v/>
      </c>
      <c r="AG653" s="107" t="str">
        <f t="shared" si="1942"/>
        <v/>
      </c>
      <c r="AH653" s="107" t="str">
        <f t="shared" si="1942"/>
        <v/>
      </c>
      <c r="AI653" s="107" t="str">
        <f t="shared" si="1942"/>
        <v/>
      </c>
    </row>
    <row r="654" spans="1:167" hidden="1" x14ac:dyDescent="0.25">
      <c r="B654" s="128" t="e">
        <f t="shared" si="1803"/>
        <v>#VALUE!</v>
      </c>
      <c r="C654" s="128" t="e">
        <f t="shared" ca="1" si="1804"/>
        <v>#NAME?</v>
      </c>
      <c r="D654" s="127">
        <f t="shared" ca="1" si="1804"/>
        <v>1</v>
      </c>
      <c r="E654" s="198"/>
      <c r="F654" s="93"/>
      <c r="G654" s="200"/>
      <c r="H654"/>
      <c r="I654"/>
      <c r="J654"/>
      <c r="L654" s="29" t="s">
        <v>38</v>
      </c>
      <c r="M654" s="30" t="str">
        <f t="shared" ref="M654" si="194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4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03"/>
        <v>#VALUE!</v>
      </c>
      <c r="C655" s="128" t="e">
        <f t="shared" ca="1" si="1804"/>
        <v>#NAME?</v>
      </c>
      <c r="D655" s="127">
        <f t="shared" ca="1" si="1804"/>
        <v>1</v>
      </c>
      <c r="E655" s="198"/>
      <c r="F655" s="93"/>
      <c r="G655" s="200"/>
      <c r="H655" s="134">
        <f t="shared" ref="H655" si="1945">COUNT($P655:$XX655)</f>
        <v>0</v>
      </c>
      <c r="I655" s="132" t="e">
        <f t="shared" ref="I655" si="1946">_xlfn.STDEV.P($P654:$XX655)/AVERAGE($P654:$XX655)</f>
        <v>#DIV/0!</v>
      </c>
      <c r="J655" s="7">
        <f t="shared" ref="J655" si="1947">IF(AND(H655&gt;2,
OR(L645="MÉDIA SANEADA",L645="MEDIANA SANEADA",
AND(L645="PREÇO ESTIMADO",NOT(AND(P647="Orçamento",COUNTA(P645:XX645)=COUNTIF(P647:XX647,"Orçamento")))))),
ROW(),0)</f>
        <v>0</v>
      </c>
      <c r="K655" s="66"/>
      <c r="L655" s="29" t="s">
        <v>362</v>
      </c>
      <c r="M655" s="30" t="e">
        <f t="shared" ref="M655" si="1948" xml:space="preserve">
IF(H653&gt;2,MEDIAN(P652:XX653),
IF(H655&gt;2,MEDIAN(P654:XX655),
IF(H657&gt;2,MEDIAN(P656:XX657),
IF(H659&gt;2,MEDIAN(P658:XX659),
IF(H661&gt;2,MEDIAN(P660:XX661),
IF(H663&gt;2,MEDIAN(P662:XX663),
MEDIAN(P650:XX651)))))))</f>
        <v>#NUM!</v>
      </c>
      <c r="N655" s="71"/>
      <c r="O655" s="27" t="str">
        <f t="shared" ref="O655" si="1949">"2 RODADA"</f>
        <v>2 RODADA</v>
      </c>
      <c r="P655" s="107" t="str">
        <f t="shared" ref="P655:AI655" si="1950">IF(P653="","",IF((_xlfn.STDEV.P($P652:$XX653)/AVERAGE($P652:$XX653))&lt;=25%,P653,IF(OR(P653&gt;(AVERAGE($P652:$XX653)+_xlfn.STDEV.P($P652:$XX653)),P653&lt;(AVERAGE($P652:$XX653)-_xlfn.STDEV.P($P652:$XX653))),"DESCARTADO",P653)))</f>
        <v/>
      </c>
      <c r="Q655" s="107" t="str">
        <f t="shared" si="1950"/>
        <v/>
      </c>
      <c r="R655" s="107" t="str">
        <f t="shared" si="1950"/>
        <v/>
      </c>
      <c r="S655" s="107" t="str">
        <f t="shared" si="1950"/>
        <v/>
      </c>
      <c r="T655" s="107" t="str">
        <f t="shared" si="1950"/>
        <v/>
      </c>
      <c r="U655" s="107" t="str">
        <f t="shared" si="1950"/>
        <v/>
      </c>
      <c r="V655" s="107" t="str">
        <f t="shared" si="1950"/>
        <v/>
      </c>
      <c r="W655" s="107" t="str">
        <f t="shared" si="1950"/>
        <v/>
      </c>
      <c r="X655" s="107" t="str">
        <f t="shared" si="1950"/>
        <v/>
      </c>
      <c r="Y655" s="107" t="str">
        <f t="shared" si="1950"/>
        <v/>
      </c>
      <c r="Z655" s="107" t="str">
        <f t="shared" si="1950"/>
        <v/>
      </c>
      <c r="AA655" s="107" t="str">
        <f t="shared" si="1950"/>
        <v/>
      </c>
      <c r="AB655" s="107" t="str">
        <f t="shared" si="1950"/>
        <v/>
      </c>
      <c r="AC655" s="107" t="str">
        <f t="shared" si="1950"/>
        <v/>
      </c>
      <c r="AD655" s="107" t="str">
        <f t="shared" si="1950"/>
        <v/>
      </c>
      <c r="AE655" s="107" t="str">
        <f t="shared" si="1950"/>
        <v/>
      </c>
      <c r="AF655" s="107" t="str">
        <f t="shared" si="1950"/>
        <v/>
      </c>
      <c r="AG655" s="107" t="str">
        <f t="shared" si="1950"/>
        <v/>
      </c>
      <c r="AH655" s="107" t="str">
        <f t="shared" si="1950"/>
        <v/>
      </c>
      <c r="AI655" s="107" t="str">
        <f t="shared" si="1950"/>
        <v/>
      </c>
    </row>
    <row r="656" spans="1:167" hidden="1" x14ac:dyDescent="0.25">
      <c r="B656" s="128" t="e">
        <f t="shared" si="1803"/>
        <v>#VALUE!</v>
      </c>
      <c r="C656" s="128" t="e">
        <f t="shared" ca="1" si="1804"/>
        <v>#NAME?</v>
      </c>
      <c r="D656" s="127">
        <f t="shared" ca="1" si="1804"/>
        <v>1</v>
      </c>
      <c r="E656" s="198"/>
      <c r="F656" s="93"/>
      <c r="G656" s="200"/>
      <c r="H656"/>
      <c r="I656"/>
      <c r="J656"/>
      <c r="K656" s="66"/>
      <c r="L656" s="29" t="s">
        <v>359</v>
      </c>
      <c r="M656" s="30" t="e">
        <f t="shared" ref="M656" si="1951">HARMEAN($P650:$XX651)</f>
        <v>#N/A</v>
      </c>
      <c r="N656" s="71"/>
      <c r="O656" s="27" t="str">
        <f t="shared" ref="O656" si="195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03"/>
        <v>#VALUE!</v>
      </c>
      <c r="C657" s="128" t="e">
        <f t="shared" ca="1" si="1804"/>
        <v>#NAME?</v>
      </c>
      <c r="D657" s="127">
        <f t="shared" ca="1" si="1804"/>
        <v>1</v>
      </c>
      <c r="E657" s="198"/>
      <c r="F657" s="93"/>
      <c r="G657" s="200"/>
      <c r="H657" s="134">
        <f t="shared" ref="H657" si="1953">COUNT($P657:$XX657)</f>
        <v>0</v>
      </c>
      <c r="I657" s="132" t="e">
        <f t="shared" ref="I657" si="1954">_xlfn.STDEV.P($P656:$XX657)/AVERAGE($P656:$XX657)</f>
        <v>#DIV/0!</v>
      </c>
      <c r="J657" s="7">
        <f t="shared" ref="J657" si="1955">IF(AND(H657&gt;2,
OR(L645="MÉDIA SANEADA",L645="MEDIANA SANEADA",
AND(L645="PREÇO ESTIMADO",NOT(AND(P647="Orçamento",COUNTA(P645:XX645)=COUNTIF(P647:XX647,"Orçamento")))))),
ROW(),0)</f>
        <v>0</v>
      </c>
      <c r="K657" s="66"/>
      <c r="L657" s="29" t="s">
        <v>41</v>
      </c>
      <c r="M657" s="30" t="str">
        <f t="shared" ref="M657" si="1956">IFERROR(_xlfn.QUARTILE.EXC($P651:$XX651,1),"")</f>
        <v/>
      </c>
      <c r="N657" s="71"/>
      <c r="O657" s="27" t="str">
        <f t="shared" ref="O657" si="1957">"3 RODADA"</f>
        <v>3 RODADA</v>
      </c>
      <c r="P657" s="107" t="str">
        <f t="shared" ref="P657:AI657" si="1958">IF(P655="","",IF((_xlfn.STDEV.P($P654:$XX655)/AVERAGE($P654:$XX655))&lt;=25%,P655,IF(OR(P655&gt;(AVERAGE($P654:$XX655)+_xlfn.STDEV.P($P654:$XX655)),P655&lt;(AVERAGE($P654:$XX655)-_xlfn.STDEV.P($P654:$XX655))),"DESCARTADO",P655)))</f>
        <v/>
      </c>
      <c r="Q657" s="107" t="str">
        <f t="shared" si="1958"/>
        <v/>
      </c>
      <c r="R657" s="107" t="str">
        <f t="shared" si="1958"/>
        <v/>
      </c>
      <c r="S657" s="107" t="str">
        <f t="shared" si="1958"/>
        <v/>
      </c>
      <c r="T657" s="107" t="str">
        <f t="shared" si="1958"/>
        <v/>
      </c>
      <c r="U657" s="107" t="str">
        <f t="shared" si="1958"/>
        <v/>
      </c>
      <c r="V657" s="107" t="str">
        <f t="shared" si="1958"/>
        <v/>
      </c>
      <c r="W657" s="107" t="str">
        <f t="shared" si="1958"/>
        <v/>
      </c>
      <c r="X657" s="107" t="str">
        <f t="shared" si="1958"/>
        <v/>
      </c>
      <c r="Y657" s="107" t="str">
        <f t="shared" si="1958"/>
        <v/>
      </c>
      <c r="Z657" s="107" t="str">
        <f t="shared" si="1958"/>
        <v/>
      </c>
      <c r="AA657" s="107" t="str">
        <f t="shared" si="1958"/>
        <v/>
      </c>
      <c r="AB657" s="107" t="str">
        <f t="shared" si="1958"/>
        <v/>
      </c>
      <c r="AC657" s="107" t="str">
        <f t="shared" si="1958"/>
        <v/>
      </c>
      <c r="AD657" s="107" t="str">
        <f t="shared" si="1958"/>
        <v/>
      </c>
      <c r="AE657" s="107" t="str">
        <f t="shared" si="1958"/>
        <v/>
      </c>
      <c r="AF657" s="107" t="str">
        <f t="shared" si="1958"/>
        <v/>
      </c>
      <c r="AG657" s="107" t="str">
        <f t="shared" si="1958"/>
        <v/>
      </c>
      <c r="AH657" s="107" t="str">
        <f t="shared" si="1958"/>
        <v/>
      </c>
      <c r="AI657" s="107" t="str">
        <f t="shared" si="1958"/>
        <v/>
      </c>
    </row>
    <row r="658" spans="1:167" hidden="1" x14ac:dyDescent="0.25">
      <c r="B658" s="128" t="e">
        <f t="shared" si="1803"/>
        <v>#VALUE!</v>
      </c>
      <c r="C658" s="128" t="e">
        <f t="shared" ca="1" si="1804"/>
        <v>#NAME?</v>
      </c>
      <c r="D658" s="127">
        <f t="shared" ca="1" si="1804"/>
        <v>1</v>
      </c>
      <c r="E658" s="198"/>
      <c r="F658" s="93"/>
      <c r="G658" s="200"/>
      <c r="H658"/>
      <c r="I658"/>
      <c r="J658"/>
      <c r="K658" s="66"/>
      <c r="L658" s="29" t="s">
        <v>39</v>
      </c>
      <c r="M658" s="30" t="str">
        <f t="shared" ref="M658" si="1959">IFERROR(_xlfn.QUARTILE.EXC($P651:$XX651,3),"")</f>
        <v/>
      </c>
      <c r="N658" s="71"/>
      <c r="O658" s="27" t="str">
        <f t="shared" ref="O658" si="196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03"/>
        <v>#VALUE!</v>
      </c>
      <c r="C659" s="128" t="e">
        <f t="shared" ca="1" si="1804"/>
        <v>#NAME?</v>
      </c>
      <c r="D659" s="127">
        <f t="shared" ca="1" si="1804"/>
        <v>1</v>
      </c>
      <c r="E659" s="198"/>
      <c r="F659" s="93"/>
      <c r="G659" s="200"/>
      <c r="H659" s="134">
        <f t="shared" ref="H659" si="1961">COUNT($P659:$XX659)</f>
        <v>0</v>
      </c>
      <c r="I659" s="132" t="e">
        <f t="shared" ref="I659" si="1962">_xlfn.STDEV.P($P658:$XX659)/AVERAGE($P658:$XX659)</f>
        <v>#DIV/0!</v>
      </c>
      <c r="J659" s="7">
        <f t="shared" ref="J659" si="1963">IF(AND(H659&gt;2,
OR(L645="MÉDIA SANEADA",L645="MEDIANA SANEADA",
AND(L645="PREÇO ESTIMADO",NOT(AND(P647="Orçamento",COUNTA(P645:XX645)=COUNTIF(P647:XX647,"Orçamento")))))),
ROW(),0)</f>
        <v>0</v>
      </c>
      <c r="K659" s="66"/>
      <c r="L659" s="29" t="s">
        <v>42</v>
      </c>
      <c r="M659" s="30">
        <f t="shared" ref="M659" si="1964">MIN($P651:$XX651)</f>
        <v>0</v>
      </c>
      <c r="N659" s="71"/>
      <c r="O659" s="27" t="str">
        <f t="shared" ref="O659" si="1965">"4 RODADA"</f>
        <v>4 RODADA</v>
      </c>
      <c r="P659" s="107" t="str">
        <f t="shared" ref="P659:AI659" si="1966">IF(P657="","",IF((_xlfn.STDEV.P($P656:$XX657)/AVERAGE($P656:$XX657))&lt;=25%,P657,IF(OR(P657&gt;(AVERAGE($P656:$XX657)+_xlfn.STDEV.P($P656:$XX657)),P657&lt;(AVERAGE($P656:$XX657)-_xlfn.STDEV.P($P656:$XX657))),"DESCARTADO",P657)))</f>
        <v/>
      </c>
      <c r="Q659" s="107" t="str">
        <f t="shared" si="1966"/>
        <v/>
      </c>
      <c r="R659" s="107" t="str">
        <f t="shared" si="1966"/>
        <v/>
      </c>
      <c r="S659" s="107" t="str">
        <f t="shared" si="1966"/>
        <v/>
      </c>
      <c r="T659" s="107" t="str">
        <f t="shared" si="1966"/>
        <v/>
      </c>
      <c r="U659" s="107" t="str">
        <f t="shared" si="1966"/>
        <v/>
      </c>
      <c r="V659" s="107" t="str">
        <f t="shared" si="1966"/>
        <v/>
      </c>
      <c r="W659" s="107" t="str">
        <f t="shared" si="1966"/>
        <v/>
      </c>
      <c r="X659" s="107" t="str">
        <f t="shared" si="1966"/>
        <v/>
      </c>
      <c r="Y659" s="107" t="str">
        <f t="shared" si="1966"/>
        <v/>
      </c>
      <c r="Z659" s="107" t="str">
        <f t="shared" si="1966"/>
        <v/>
      </c>
      <c r="AA659" s="107" t="str">
        <f t="shared" si="1966"/>
        <v/>
      </c>
      <c r="AB659" s="107" t="str">
        <f t="shared" si="1966"/>
        <v/>
      </c>
      <c r="AC659" s="107" t="str">
        <f t="shared" si="1966"/>
        <v/>
      </c>
      <c r="AD659" s="107" t="str">
        <f t="shared" si="1966"/>
        <v/>
      </c>
      <c r="AE659" s="107" t="str">
        <f t="shared" si="1966"/>
        <v/>
      </c>
      <c r="AF659" s="107" t="str">
        <f t="shared" si="1966"/>
        <v/>
      </c>
      <c r="AG659" s="107" t="str">
        <f t="shared" si="1966"/>
        <v/>
      </c>
      <c r="AH659" s="107" t="str">
        <f t="shared" si="1966"/>
        <v/>
      </c>
      <c r="AI659" s="107" t="str">
        <f t="shared" si="1966"/>
        <v/>
      </c>
    </row>
    <row r="660" spans="1:167" hidden="1" x14ac:dyDescent="0.25">
      <c r="B660" s="128" t="e">
        <f t="shared" si="1803"/>
        <v>#VALUE!</v>
      </c>
      <c r="C660" s="128" t="e">
        <f t="shared" ca="1" si="1804"/>
        <v>#NAME?</v>
      </c>
      <c r="D660" s="127">
        <f t="shared" ca="1" si="1804"/>
        <v>1</v>
      </c>
      <c r="E660" s="198"/>
      <c r="F660" s="93"/>
      <c r="G660" s="200"/>
      <c r="H660"/>
      <c r="I660"/>
      <c r="J660"/>
      <c r="K660" s="66"/>
      <c r="L660" s="29" t="s">
        <v>40</v>
      </c>
      <c r="M660" s="30">
        <f t="shared" ref="M660" si="1967">MAX($P651:$XX651)</f>
        <v>0</v>
      </c>
      <c r="N660" s="71"/>
      <c r="O660" s="27" t="str">
        <f t="shared" ref="O660" si="196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03"/>
        <v>#VALUE!</v>
      </c>
      <c r="C661" s="128" t="e">
        <f t="shared" ca="1" si="1804"/>
        <v>#NAME?</v>
      </c>
      <c r="D661" s="127">
        <f t="shared" ca="1" si="1804"/>
        <v>1</v>
      </c>
      <c r="E661" s="198"/>
      <c r="F661" s="93"/>
      <c r="G661" s="200"/>
      <c r="H661" s="134">
        <f t="shared" ref="H661" si="1969">COUNT($P661:$XX661)</f>
        <v>0</v>
      </c>
      <c r="I661" s="132" t="e">
        <f t="shared" ref="I661" si="1970">_xlfn.STDEV.P($P660:$XX661)/AVERAGE($P660:$XX661)</f>
        <v>#DIV/0!</v>
      </c>
      <c r="J661" s="7">
        <f t="shared" ref="J661" si="1971">IF(AND(H661&gt;2,
OR(L645="MÉDIA SANEADA",L645="MEDIANA SANEADA",
AND(L645="PREÇO ESTIMADO",NOT(AND(P647="Orçamento",COUNTA(P645:XX645)=COUNTIF(P647:XX647,"Orçamento")))))),
ROW(),0)</f>
        <v>0</v>
      </c>
      <c r="K661" s="66"/>
      <c r="N661" s="71"/>
      <c r="O661" s="27" t="str">
        <f t="shared" ref="O661" si="1972">"5 RODADA"</f>
        <v>5 RODADA</v>
      </c>
      <c r="P661" s="107" t="str">
        <f t="shared" ref="P661:AI661" si="1973">IF(P659="","",IF((_xlfn.STDEV.P($P658:$XX659)/AVERAGE($P658:$XX659))&lt;=25%,P659,IF(OR(P659&gt;(AVERAGE($P658:$XX659)+_xlfn.STDEV.P($P658:$XX659)),P659&lt;(AVERAGE($P658:$XX659)-_xlfn.STDEV.P($P658:$XX659))),"DESCARTADO",P659)))</f>
        <v/>
      </c>
      <c r="Q661" s="107" t="str">
        <f t="shared" si="1973"/>
        <v/>
      </c>
      <c r="R661" s="107" t="str">
        <f t="shared" si="1973"/>
        <v/>
      </c>
      <c r="S661" s="107" t="str">
        <f t="shared" si="1973"/>
        <v/>
      </c>
      <c r="T661" s="107" t="str">
        <f t="shared" si="1973"/>
        <v/>
      </c>
      <c r="U661" s="107" t="str">
        <f t="shared" si="1973"/>
        <v/>
      </c>
      <c r="V661" s="107" t="str">
        <f t="shared" si="1973"/>
        <v/>
      </c>
      <c r="W661" s="107" t="str">
        <f t="shared" si="1973"/>
        <v/>
      </c>
      <c r="X661" s="107" t="str">
        <f t="shared" si="1973"/>
        <v/>
      </c>
      <c r="Y661" s="107" t="str">
        <f t="shared" si="1973"/>
        <v/>
      </c>
      <c r="Z661" s="107" t="str">
        <f t="shared" si="1973"/>
        <v/>
      </c>
      <c r="AA661" s="107" t="str">
        <f t="shared" si="1973"/>
        <v/>
      </c>
      <c r="AB661" s="107" t="str">
        <f t="shared" si="1973"/>
        <v/>
      </c>
      <c r="AC661" s="107" t="str">
        <f t="shared" si="1973"/>
        <v/>
      </c>
      <c r="AD661" s="107" t="str">
        <f t="shared" si="1973"/>
        <v/>
      </c>
      <c r="AE661" s="107" t="str">
        <f t="shared" si="1973"/>
        <v/>
      </c>
      <c r="AF661" s="107" t="str">
        <f t="shared" si="1973"/>
        <v/>
      </c>
      <c r="AG661" s="107" t="str">
        <f t="shared" si="1973"/>
        <v/>
      </c>
      <c r="AH661" s="107" t="str">
        <f t="shared" si="1973"/>
        <v/>
      </c>
      <c r="AI661" s="107" t="str">
        <f t="shared" si="1973"/>
        <v/>
      </c>
    </row>
    <row r="662" spans="1:167" hidden="1" x14ac:dyDescent="0.25">
      <c r="B662" s="128" t="e">
        <f t="shared" si="1803"/>
        <v>#VALUE!</v>
      </c>
      <c r="C662" s="128" t="e">
        <f t="shared" ca="1" si="1804"/>
        <v>#NAME?</v>
      </c>
      <c r="D662" s="127">
        <f t="shared" ca="1" si="1804"/>
        <v>1</v>
      </c>
      <c r="E662" s="198"/>
      <c r="F662" s="93"/>
      <c r="G662" s="200"/>
      <c r="H662"/>
      <c r="I662"/>
      <c r="J662"/>
      <c r="K662" s="66"/>
      <c r="L662" s="22"/>
      <c r="M662" s="22"/>
      <c r="N662" s="71"/>
      <c r="O662" s="27" t="str">
        <f t="shared" ref="O662" si="197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03"/>
        <v>#VALUE!</v>
      </c>
      <c r="C663" s="128" t="e">
        <f t="shared" ca="1" si="1804"/>
        <v>#NAME?</v>
      </c>
      <c r="D663" s="127">
        <f t="shared" ca="1" si="1804"/>
        <v>1</v>
      </c>
      <c r="E663" s="198"/>
      <c r="F663" s="93"/>
      <c r="G663" s="200"/>
      <c r="H663" s="134">
        <f t="shared" ref="H663" si="1975">COUNT($P663:$XX663)</f>
        <v>0</v>
      </c>
      <c r="I663" s="132" t="e">
        <f t="shared" ref="I663" si="1976">_xlfn.STDEV.P($P662:$XX663)/AVERAGE($P662:$XX663)</f>
        <v>#DIV/0!</v>
      </c>
      <c r="J663" s="7">
        <f t="shared" ref="J663" si="1977">IF(AND(H663&gt;2,
OR(L645="MÉDIA SANEADA",L645="MEDIANA SANEADA",
AND(L645="PREÇO ESTIMADO",NOT(AND(P647="Orçamento",COUNTA(P645:XX645)=COUNTIF(P647:XX647,"Orçamento")))))),
ROW(),0)</f>
        <v>0</v>
      </c>
      <c r="N663" s="71"/>
      <c r="O663" s="27" t="str">
        <f t="shared" ref="O663" si="1978">"6 RODADA"</f>
        <v>6 RODADA</v>
      </c>
      <c r="P663" s="107" t="str">
        <f t="shared" ref="P663:AI663" si="1979">IFERROR(IF(P661="","",IF((_xlfn.STDEV.P($P660:$XX661)/AVERAGE($P660:$XX661))&lt;=25%,P661,IF(OR(P661&gt;(AVERAGE($P660:$XX661)+_xlfn.STDEV.P($P660:$XX661)),P661&lt;(AVERAGE($P660:$XX661)-_xlfn.STDEV.P($P660:$XX661))),"DESCARTADO",P661))),)</f>
        <v/>
      </c>
      <c r="Q663" s="107" t="str">
        <f t="shared" si="1979"/>
        <v/>
      </c>
      <c r="R663" s="107" t="str">
        <f t="shared" si="1979"/>
        <v/>
      </c>
      <c r="S663" s="107" t="str">
        <f t="shared" si="1979"/>
        <v/>
      </c>
      <c r="T663" s="107" t="str">
        <f t="shared" si="1979"/>
        <v/>
      </c>
      <c r="U663" s="107" t="str">
        <f t="shared" si="1979"/>
        <v/>
      </c>
      <c r="V663" s="107" t="str">
        <f t="shared" si="1979"/>
        <v/>
      </c>
      <c r="W663" s="107" t="str">
        <f t="shared" si="1979"/>
        <v/>
      </c>
      <c r="X663" s="107" t="str">
        <f t="shared" si="1979"/>
        <v/>
      </c>
      <c r="Y663" s="107" t="str">
        <f t="shared" si="1979"/>
        <v/>
      </c>
      <c r="Z663" s="107" t="str">
        <f t="shared" si="1979"/>
        <v/>
      </c>
      <c r="AA663" s="107" t="str">
        <f t="shared" si="1979"/>
        <v/>
      </c>
      <c r="AB663" s="107" t="str">
        <f t="shared" si="1979"/>
        <v/>
      </c>
      <c r="AC663" s="107" t="str">
        <f t="shared" si="1979"/>
        <v/>
      </c>
      <c r="AD663" s="107" t="str">
        <f t="shared" si="1979"/>
        <v/>
      </c>
      <c r="AE663" s="107" t="str">
        <f t="shared" si="1979"/>
        <v/>
      </c>
      <c r="AF663" s="107" t="str">
        <f t="shared" si="1979"/>
        <v/>
      </c>
      <c r="AG663" s="107" t="str">
        <f t="shared" si="1979"/>
        <v/>
      </c>
      <c r="AH663" s="107" t="str">
        <f t="shared" si="1979"/>
        <v/>
      </c>
      <c r="AI663" s="107" t="str">
        <f t="shared" si="1979"/>
        <v/>
      </c>
    </row>
    <row r="664" spans="1:167" x14ac:dyDescent="0.25">
      <c r="B664" s="128" t="e">
        <f t="shared" si="1803"/>
        <v>#VALUE!</v>
      </c>
      <c r="C664" s="128" t="e">
        <f t="shared" ca="1" si="1804"/>
        <v>#NAME?</v>
      </c>
      <c r="D664" s="127">
        <f t="shared" ca="1" si="1804"/>
        <v>1</v>
      </c>
      <c r="E664" s="198"/>
      <c r="F664" s="136"/>
      <c r="G664" s="200"/>
      <c r="H664" s="203"/>
      <c r="I664" s="203"/>
      <c r="J664" s="204"/>
      <c r="K664" s="67"/>
      <c r="L664" s="1" t="s">
        <v>43</v>
      </c>
      <c r="M664" s="143" t="str">
        <f t="shared" ref="M664" si="1980">IFERROR(ROUND(M645*M647,2),"")</f>
        <v/>
      </c>
      <c r="O664" s="27" t="s">
        <v>363</v>
      </c>
      <c r="P664" s="107" t="str">
        <f t="shared" ref="P664:R664" si="1981">INDEX(P651:P663,MATCH(MAX($J651:$J663),$J651:$J663,0))</f>
        <v/>
      </c>
      <c r="Q664" s="107" t="str">
        <f t="shared" si="1981"/>
        <v/>
      </c>
      <c r="R664" s="107" t="str">
        <f t="shared" si="1981"/>
        <v/>
      </c>
      <c r="S664" s="107" t="str">
        <f t="shared" si="1916"/>
        <v/>
      </c>
      <c r="T664" s="107" t="str">
        <f t="shared" si="1916"/>
        <v/>
      </c>
      <c r="U664" s="107" t="str">
        <f t="shared" si="1916"/>
        <v/>
      </c>
      <c r="V664" s="107" t="str">
        <f t="shared" si="1916"/>
        <v/>
      </c>
      <c r="W664" s="107" t="str">
        <f t="shared" si="1916"/>
        <v/>
      </c>
      <c r="X664" s="107" t="str">
        <f t="shared" si="1916"/>
        <v/>
      </c>
      <c r="Y664" s="107" t="str">
        <f t="shared" si="1916"/>
        <v/>
      </c>
      <c r="Z664" s="107" t="str">
        <f t="shared" si="1916"/>
        <v/>
      </c>
      <c r="AA664" s="107" t="str">
        <f t="shared" si="1916"/>
        <v/>
      </c>
      <c r="AB664" s="107" t="str">
        <f t="shared" si="1916"/>
        <v/>
      </c>
      <c r="AC664" s="107" t="str">
        <f t="shared" si="1916"/>
        <v/>
      </c>
      <c r="AD664" s="107" t="str">
        <f t="shared" si="1916"/>
        <v/>
      </c>
      <c r="AE664" s="107" t="str">
        <f t="shared" si="1916"/>
        <v/>
      </c>
      <c r="AF664" s="107" t="str">
        <f t="shared" si="1916"/>
        <v/>
      </c>
      <c r="AG664" s="107" t="str">
        <f t="shared" si="1916"/>
        <v/>
      </c>
      <c r="AH664" s="107" t="str">
        <f t="shared" si="1916"/>
        <v/>
      </c>
      <c r="AI664" s="107" t="str">
        <f t="shared" si="1916"/>
        <v/>
      </c>
    </row>
    <row r="666" spans="1:167" s="117" customFormat="1" ht="15" customHeight="1" x14ac:dyDescent="0.25">
      <c r="A666" s="120"/>
      <c r="B666" s="127" t="e">
        <f t="shared" ref="B666" si="1982">LARGE(IFERROR(IF(B664+1&gt;$H$8,"",B664+1),""),1)</f>
        <v>#VALUE!</v>
      </c>
      <c r="C666" s="127" t="e">
        <f ca="1">IF(_xlfn.ISFORMULA(E670),MAX(INDEX('BASE FORMAÇÃO'!A:A,B666+1),1),E670)</f>
        <v>#NAME?</v>
      </c>
      <c r="D666" s="127">
        <f t="shared" ref="D666" ca="1" si="1983">IFERROR(IF(C666=C656,D656+1,1),1)</f>
        <v>1</v>
      </c>
      <c r="E666" s="38" t="s">
        <v>9</v>
      </c>
      <c r="F666" s="73"/>
      <c r="G666" s="38" t="s">
        <v>15</v>
      </c>
      <c r="H666" s="135" t="e">
        <f>INDEX('BASE FORMAÇÃO'!B:B,B666+1)</f>
        <v>#VALUE!</v>
      </c>
      <c r="I666" s="181" t="s">
        <v>16</v>
      </c>
      <c r="J666" s="6" t="e">
        <f>INDEX('BASE FORMAÇÃO'!K:K,B666+1)</f>
        <v>#VALUE!</v>
      </c>
      <c r="K666" s="65"/>
      <c r="L666" s="182" t="s">
        <v>10</v>
      </c>
      <c r="M666" s="184" t="str">
        <f>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1984">B666</f>
        <v>#VALUE!</v>
      </c>
      <c r="C667" s="128" t="e">
        <f t="shared" ca="1" si="1984"/>
        <v>#NAME?</v>
      </c>
      <c r="D667" s="127">
        <f t="shared" ca="1" si="1984"/>
        <v>1</v>
      </c>
      <c r="E667" s="186">
        <f t="shared" ref="E667" ca="1" si="1985">D666</f>
        <v>1</v>
      </c>
      <c r="F667" s="92"/>
      <c r="G667" s="188" t="s">
        <v>1</v>
      </c>
      <c r="H667" s="191" t="e">
        <f>INDEX('BASE FORMAÇÃO'!C:C,B666+1)</f>
        <v>#VALUE!</v>
      </c>
      <c r="I667" s="191"/>
      <c r="J667" s="192"/>
      <c r="K667" s="66"/>
      <c r="L667" s="183"/>
      <c r="M667" s="185"/>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1986">B667</f>
        <v>#VALUE!</v>
      </c>
      <c r="C668" s="128" t="e">
        <f t="shared" ca="1" si="1986"/>
        <v>#NAME?</v>
      </c>
      <c r="D668" s="127">
        <f t="shared" ca="1" si="1986"/>
        <v>1</v>
      </c>
      <c r="E668" s="187"/>
      <c r="F668" s="93"/>
      <c r="G668" s="189"/>
      <c r="H668" s="193"/>
      <c r="I668" s="193"/>
      <c r="J668" s="194"/>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1987">B668</f>
        <v>#VALUE!</v>
      </c>
      <c r="C669" s="128" t="e">
        <f t="shared" ca="1" si="1987"/>
        <v>#NAME?</v>
      </c>
      <c r="D669" s="127">
        <f t="shared" ca="1" si="1804"/>
        <v>1</v>
      </c>
      <c r="E669" s="38" t="s">
        <v>313</v>
      </c>
      <c r="F669" s="93"/>
      <c r="G669" s="190"/>
      <c r="H669" s="195"/>
      <c r="I669" s="195"/>
      <c r="J669" s="196"/>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1988">B668</f>
        <v>#VALUE!</v>
      </c>
      <c r="C670" s="128" t="e">
        <f t="shared" ca="1" si="1988"/>
        <v>#NAME?</v>
      </c>
      <c r="D670" s="127">
        <f t="shared" ca="1" si="1804"/>
        <v>1</v>
      </c>
      <c r="E670" s="197" t="e">
        <f t="shared" ref="E670" ca="1" si="1989">C666</f>
        <v>#NAME?</v>
      </c>
      <c r="F670" s="93"/>
      <c r="G670" s="199" t="s">
        <v>304</v>
      </c>
      <c r="H670" s="201"/>
      <c r="I670" s="202"/>
      <c r="J670" s="202"/>
      <c r="K670" s="67"/>
      <c r="L670" s="28" t="s">
        <v>303</v>
      </c>
      <c r="M670" s="133" t="str">
        <f t="shared" ref="M670" si="1990">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1991">B670</f>
        <v>#VALUE!</v>
      </c>
      <c r="C671" s="128" t="e">
        <f t="shared" ref="C671" ca="1" si="1992">C670</f>
        <v>#NAME?</v>
      </c>
      <c r="D671" s="127">
        <f t="shared" ca="1" si="1804"/>
        <v>1</v>
      </c>
      <c r="E671" s="198"/>
      <c r="F671" s="93"/>
      <c r="G671" s="200"/>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1993">B671</f>
        <v>#VALUE!</v>
      </c>
      <c r="C672" s="128" t="e">
        <f t="shared" ca="1" si="1993"/>
        <v>#NAME?</v>
      </c>
      <c r="D672" s="127">
        <f t="shared" ca="1" si="1804"/>
        <v>1</v>
      </c>
      <c r="E672" s="198"/>
      <c r="F672" s="93"/>
      <c r="G672" s="200"/>
      <c r="H672" s="134">
        <f t="shared" ref="H672" si="1994">COUNT($P672:$XX672)</f>
        <v>0</v>
      </c>
      <c r="I672" s="132" t="e">
        <f t="shared" ref="I672" si="1995">_xlfn.STDEV.P($P671:$XX672)/AVERAGE($P671:$XX672)</f>
        <v>#DIV/0!</v>
      </c>
      <c r="J672" s="7">
        <f>ROW()</f>
        <v>672</v>
      </c>
      <c r="K672" s="67"/>
      <c r="L672" s="29" t="s">
        <v>10</v>
      </c>
      <c r="M672" s="30" t="str">
        <f t="shared" ref="M672" si="1996">IFERROR(
IF(COUNTA(P666:AI666)=COUNTIF(P668:XX668,"Orçamento"),MIN(M677,M674),
IF(M675&lt;&gt;"",M675,
IF(M676&lt;&gt;"",M676,
M674
))),"")</f>
        <v/>
      </c>
      <c r="N672" s="71"/>
      <c r="O672" s="27" t="s">
        <v>376</v>
      </c>
      <c r="P672" s="106" t="str">
        <f t="shared" ref="P672:AI672" si="1997">IFERROR(IF(P670="",
            "",
            IF(COUNT($P670:$XX670)&lt;=4,
               P670,
               IF(OR(P670&gt;(QUARTILE($P670:$XX670,3)+(QUARTILE($P670:$XX670,3)-QUARTILE($P670:$XX670,1))),
                     P670&lt;(QUARTILE($P670:$XX670,1)-(QUARTILE($P670:$XX670,3)-QUARTILE($P670:$XX670,1)))
                  ),
               "DESCARTADO",P670)
             )
  ),P670)</f>
        <v/>
      </c>
      <c r="Q672" s="106" t="str">
        <f t="shared" si="1997"/>
        <v/>
      </c>
      <c r="R672" s="106" t="str">
        <f t="shared" si="1997"/>
        <v/>
      </c>
      <c r="S672" s="106" t="str">
        <f t="shared" si="1997"/>
        <v/>
      </c>
      <c r="T672" s="106" t="str">
        <f t="shared" si="1997"/>
        <v/>
      </c>
      <c r="U672" s="106" t="str">
        <f t="shared" si="1997"/>
        <v/>
      </c>
      <c r="V672" s="106" t="str">
        <f t="shared" si="1997"/>
        <v/>
      </c>
      <c r="W672" s="106" t="str">
        <f t="shared" si="1997"/>
        <v/>
      </c>
      <c r="X672" s="106" t="str">
        <f t="shared" si="1997"/>
        <v/>
      </c>
      <c r="Y672" s="106" t="str">
        <f t="shared" si="1997"/>
        <v/>
      </c>
      <c r="Z672" s="106" t="str">
        <f t="shared" si="1997"/>
        <v/>
      </c>
      <c r="AA672" s="106" t="str">
        <f t="shared" si="1997"/>
        <v/>
      </c>
      <c r="AB672" s="106" t="str">
        <f t="shared" si="1997"/>
        <v/>
      </c>
      <c r="AC672" s="106" t="str">
        <f t="shared" si="1997"/>
        <v/>
      </c>
      <c r="AD672" s="106" t="str">
        <f t="shared" si="1997"/>
        <v/>
      </c>
      <c r="AE672" s="106" t="str">
        <f t="shared" si="1997"/>
        <v/>
      </c>
      <c r="AF672" s="106" t="str">
        <f t="shared" si="1997"/>
        <v/>
      </c>
      <c r="AG672" s="106" t="str">
        <f t="shared" si="1997"/>
        <v/>
      </c>
      <c r="AH672" s="106" t="str">
        <f t="shared" si="1997"/>
        <v/>
      </c>
      <c r="AI672" s="106" t="str">
        <f t="shared" si="1997"/>
        <v/>
      </c>
    </row>
    <row r="673" spans="1:167" hidden="1" x14ac:dyDescent="0.25">
      <c r="B673" s="128" t="e">
        <f t="shared" ref="B673:B727" si="1998">B672</f>
        <v>#VALUE!</v>
      </c>
      <c r="C673" s="128" t="e">
        <f t="shared" ref="C673:D736" ca="1" si="1999">C672</f>
        <v>#NAME?</v>
      </c>
      <c r="D673" s="127">
        <f t="shared" ca="1" si="1804"/>
        <v>1</v>
      </c>
      <c r="E673" s="198"/>
      <c r="F673" s="93"/>
      <c r="G673" s="200"/>
      <c r="H673"/>
      <c r="I673"/>
      <c r="J673"/>
      <c r="K673" s="66"/>
      <c r="L673" s="29" t="s">
        <v>360</v>
      </c>
      <c r="M673" s="30" t="e">
        <f t="shared" ref="M673" si="2000">AVERAGE($P672:$XX672)</f>
        <v>#DIV/0!</v>
      </c>
      <c r="N673" s="71"/>
      <c r="O673" s="27" t="str">
        <f t="shared" ref="O673" si="2001">"1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1998"/>
        <v>#VALUE!</v>
      </c>
      <c r="C674" s="128" t="e">
        <f t="shared" ca="1" si="1999"/>
        <v>#NAME?</v>
      </c>
      <c r="D674" s="127">
        <f t="shared" ca="1" si="1999"/>
        <v>1</v>
      </c>
      <c r="E674" s="198"/>
      <c r="F674" s="93"/>
      <c r="G674" s="200"/>
      <c r="H674" s="134">
        <f t="shared" ref="H674" si="2002">COUNT($P674:$XX674)</f>
        <v>0</v>
      </c>
      <c r="I674" s="132" t="e">
        <f t="shared" ref="I674" si="2003">_xlfn.STDEV.P($P673:$XX674)/AVERAGE($P673:$XX674)</f>
        <v>#DIV/0!</v>
      </c>
      <c r="J674" s="7">
        <f t="shared" ref="J674" si="2004">IF(AND(H674&gt;2,
OR(L666="MÉDIA SANEADA",L666="MEDIANA SANEADA",
AND(L666="PREÇO ESTIMADO",NOT(AND(P668="Orçamento",COUNTA(P666:XX666)=COUNTIF(P668:XX668,"Orçamento")))))),
ROW(),0)</f>
        <v>0</v>
      </c>
      <c r="K674" s="66"/>
      <c r="L674" s="29" t="s">
        <v>361</v>
      </c>
      <c r="M674" s="30" t="e">
        <f t="shared" ref="M674" si="2005">MEDIAN($P672:$XX672)</f>
        <v>#NUM!</v>
      </c>
      <c r="N674" s="71"/>
      <c r="O674" s="27" t="str">
        <f t="shared" ref="O674" si="2006">"1 RODADA"</f>
        <v>1 RODADA</v>
      </c>
      <c r="P674" s="107" t="str">
        <f t="shared" ref="P674:AI674" si="2007">IF(P672="","",IF((_xlfn.STDEV.P($P671:$XX672)/AVERAGE($P671:$XX672))&lt;=25%,P672,IF(OR(P672&gt;(AVERAGE($P671:$XX672)+_xlfn.STDEV.P($P671:$XX672)),P672&lt;(AVERAGE($P671:$XX672)-_xlfn.STDEV.P($P671:$XX672))),"DESCARTADO",P672)))</f>
        <v/>
      </c>
      <c r="Q674" s="107" t="str">
        <f t="shared" si="2007"/>
        <v/>
      </c>
      <c r="R674" s="107" t="str">
        <f t="shared" si="2007"/>
        <v/>
      </c>
      <c r="S674" s="107" t="str">
        <f t="shared" si="2007"/>
        <v/>
      </c>
      <c r="T674" s="107" t="str">
        <f t="shared" si="2007"/>
        <v/>
      </c>
      <c r="U674" s="107" t="str">
        <f t="shared" si="2007"/>
        <v/>
      </c>
      <c r="V674" s="107" t="str">
        <f t="shared" si="2007"/>
        <v/>
      </c>
      <c r="W674" s="107" t="str">
        <f t="shared" si="2007"/>
        <v/>
      </c>
      <c r="X674" s="107" t="str">
        <f t="shared" si="2007"/>
        <v/>
      </c>
      <c r="Y674" s="107" t="str">
        <f t="shared" si="2007"/>
        <v/>
      </c>
      <c r="Z674" s="107" t="str">
        <f t="shared" si="2007"/>
        <v/>
      </c>
      <c r="AA674" s="107" t="str">
        <f t="shared" si="2007"/>
        <v/>
      </c>
      <c r="AB674" s="107" t="str">
        <f t="shared" si="2007"/>
        <v/>
      </c>
      <c r="AC674" s="107" t="str">
        <f t="shared" si="2007"/>
        <v/>
      </c>
      <c r="AD674" s="107" t="str">
        <f t="shared" si="2007"/>
        <v/>
      </c>
      <c r="AE674" s="107" t="str">
        <f t="shared" si="2007"/>
        <v/>
      </c>
      <c r="AF674" s="107" t="str">
        <f t="shared" si="2007"/>
        <v/>
      </c>
      <c r="AG674" s="107" t="str">
        <f t="shared" si="2007"/>
        <v/>
      </c>
      <c r="AH674" s="107" t="str">
        <f t="shared" si="2007"/>
        <v/>
      </c>
      <c r="AI674" s="107" t="str">
        <f t="shared" si="2007"/>
        <v/>
      </c>
    </row>
    <row r="675" spans="1:167" hidden="1" x14ac:dyDescent="0.25">
      <c r="B675" s="128" t="e">
        <f t="shared" si="1998"/>
        <v>#VALUE!</v>
      </c>
      <c r="C675" s="128" t="e">
        <f t="shared" ca="1" si="1999"/>
        <v>#NAME?</v>
      </c>
      <c r="D675" s="127">
        <f t="shared" ca="1" si="1999"/>
        <v>1</v>
      </c>
      <c r="E675" s="198"/>
      <c r="F675" s="93"/>
      <c r="G675" s="200"/>
      <c r="H675"/>
      <c r="I675"/>
      <c r="J675"/>
      <c r="L675" s="29" t="s">
        <v>38</v>
      </c>
      <c r="M675" s="30" t="str">
        <f t="shared" ref="M675" si="2008">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09">"2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1998"/>
        <v>#VALUE!</v>
      </c>
      <c r="C676" s="128" t="e">
        <f t="shared" ca="1" si="1999"/>
        <v>#NAME?</v>
      </c>
      <c r="D676" s="127">
        <f t="shared" ca="1" si="1999"/>
        <v>1</v>
      </c>
      <c r="E676" s="198"/>
      <c r="F676" s="93"/>
      <c r="G676" s="200"/>
      <c r="H676" s="134">
        <f t="shared" ref="H676" si="2010">COUNT($P676:$XX676)</f>
        <v>0</v>
      </c>
      <c r="I676" s="132" t="e">
        <f t="shared" ref="I676" si="2011">_xlfn.STDEV.P($P675:$XX676)/AVERAGE($P675:$XX676)</f>
        <v>#DIV/0!</v>
      </c>
      <c r="J676" s="7">
        <f t="shared" ref="J676" si="2012">IF(AND(H676&gt;2,
OR(L666="MÉDIA SANEADA",L666="MEDIANA SANEADA",
AND(L666="PREÇO ESTIMADO",NOT(AND(P668="Orçamento",COUNTA(P666:XX666)=COUNTIF(P668:XX668,"Orçamento")))))),
ROW(),0)</f>
        <v>0</v>
      </c>
      <c r="K676" s="66"/>
      <c r="L676" s="29" t="s">
        <v>362</v>
      </c>
      <c r="M676" s="30" t="e">
        <f t="shared" ref="M676" si="2013" xml:space="preserve">
IF(H674&gt;2,MEDIAN(P673:XX674),
IF(H676&gt;2,MEDIAN(P675:XX676),
IF(H678&gt;2,MEDIAN(P677:XX678),
IF(H680&gt;2,MEDIAN(P679:XX680),
IF(H682&gt;2,MEDIAN(P681:XX682),
IF(H684&gt;2,MEDIAN(P683:XX684),
MEDIAN(P671:XX672)))))))</f>
        <v>#NUM!</v>
      </c>
      <c r="N676" s="71"/>
      <c r="O676" s="27" t="str">
        <f t="shared" ref="O676" si="2014">"2 RODADA"</f>
        <v>2 RODADA</v>
      </c>
      <c r="P676" s="107" t="str">
        <f t="shared" ref="P676:AI676" si="2015">IF(P674="","",IF((_xlfn.STDEV.P($P673:$XX674)/AVERAGE($P673:$XX674))&lt;=25%,P674,IF(OR(P674&gt;(AVERAGE($P673:$XX674)+_xlfn.STDEV.P($P673:$XX674)),P674&lt;(AVERAGE($P673:$XX674)-_xlfn.STDEV.P($P673:$XX674))),"DESCARTADO",P674)))</f>
        <v/>
      </c>
      <c r="Q676" s="107" t="str">
        <f t="shared" si="2015"/>
        <v/>
      </c>
      <c r="R676" s="107" t="str">
        <f t="shared" si="2015"/>
        <v/>
      </c>
      <c r="S676" s="107" t="str">
        <f t="shared" si="2015"/>
        <v/>
      </c>
      <c r="T676" s="107" t="str">
        <f t="shared" si="2015"/>
        <v/>
      </c>
      <c r="U676" s="107" t="str">
        <f t="shared" si="2015"/>
        <v/>
      </c>
      <c r="V676" s="107" t="str">
        <f t="shared" si="2015"/>
        <v/>
      </c>
      <c r="W676" s="107" t="str">
        <f t="shared" si="2015"/>
        <v/>
      </c>
      <c r="X676" s="107" t="str">
        <f t="shared" si="2015"/>
        <v/>
      </c>
      <c r="Y676" s="107" t="str">
        <f t="shared" si="2015"/>
        <v/>
      </c>
      <c r="Z676" s="107" t="str">
        <f t="shared" si="2015"/>
        <v/>
      </c>
      <c r="AA676" s="107" t="str">
        <f t="shared" si="2015"/>
        <v/>
      </c>
      <c r="AB676" s="107" t="str">
        <f t="shared" si="2015"/>
        <v/>
      </c>
      <c r="AC676" s="107" t="str">
        <f t="shared" si="2015"/>
        <v/>
      </c>
      <c r="AD676" s="107" t="str">
        <f t="shared" si="2015"/>
        <v/>
      </c>
      <c r="AE676" s="107" t="str">
        <f t="shared" si="2015"/>
        <v/>
      </c>
      <c r="AF676" s="107" t="str">
        <f t="shared" si="2015"/>
        <v/>
      </c>
      <c r="AG676" s="107" t="str">
        <f t="shared" si="2015"/>
        <v/>
      </c>
      <c r="AH676" s="107" t="str">
        <f t="shared" si="2015"/>
        <v/>
      </c>
      <c r="AI676" s="107" t="str">
        <f t="shared" si="2015"/>
        <v/>
      </c>
    </row>
    <row r="677" spans="1:167" hidden="1" x14ac:dyDescent="0.25">
      <c r="B677" s="128" t="e">
        <f t="shared" si="1998"/>
        <v>#VALUE!</v>
      </c>
      <c r="C677" s="128" t="e">
        <f t="shared" ca="1" si="1999"/>
        <v>#NAME?</v>
      </c>
      <c r="D677" s="127">
        <f t="shared" ca="1" si="1999"/>
        <v>1</v>
      </c>
      <c r="E677" s="198"/>
      <c r="F677" s="93"/>
      <c r="G677" s="200"/>
      <c r="H677"/>
      <c r="I677"/>
      <c r="J677"/>
      <c r="K677" s="66"/>
      <c r="L677" s="29" t="s">
        <v>359</v>
      </c>
      <c r="M677" s="30" t="e">
        <f t="shared" ref="M677" si="2016">HARMEAN($P671:$XX672)</f>
        <v>#N/A</v>
      </c>
      <c r="N677" s="71"/>
      <c r="O677" s="27" t="str">
        <f t="shared" ref="O677" si="2017">"3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1998"/>
        <v>#VALUE!</v>
      </c>
      <c r="C678" s="128" t="e">
        <f t="shared" ca="1" si="1999"/>
        <v>#NAME?</v>
      </c>
      <c r="D678" s="127">
        <f t="shared" ca="1" si="1999"/>
        <v>1</v>
      </c>
      <c r="E678" s="198"/>
      <c r="F678" s="93"/>
      <c r="G678" s="200"/>
      <c r="H678" s="134">
        <f t="shared" ref="H678" si="2018">COUNT($P678:$XX678)</f>
        <v>0</v>
      </c>
      <c r="I678" s="132" t="e">
        <f t="shared" ref="I678" si="2019">_xlfn.STDEV.P($P677:$XX678)/AVERAGE($P677:$XX678)</f>
        <v>#DIV/0!</v>
      </c>
      <c r="J678" s="7">
        <f t="shared" ref="J678" si="2020">IF(AND(H678&gt;2,
OR(L666="MÉDIA SANEADA",L666="MEDIANA SANEADA",
AND(L666="PREÇO ESTIMADO",NOT(AND(P668="Orçamento",COUNTA(P666:XX666)=COUNTIF(P668:XX668,"Orçamento")))))),
ROW(),0)</f>
        <v>0</v>
      </c>
      <c r="K678" s="66"/>
      <c r="L678" s="29" t="s">
        <v>41</v>
      </c>
      <c r="M678" s="30" t="str">
        <f t="shared" ref="M678" si="2021">IFERROR(_xlfn.QUARTILE.EXC($P672:$XX672,1),"")</f>
        <v/>
      </c>
      <c r="N678" s="71"/>
      <c r="O678" s="27" t="str">
        <f t="shared" ref="O678" si="2022">"3 RODADA"</f>
        <v>3 RODADA</v>
      </c>
      <c r="P678" s="107" t="str">
        <f t="shared" ref="P678:AI678" si="2023">IF(P676="","",IF((_xlfn.STDEV.P($P675:$XX676)/AVERAGE($P675:$XX676))&lt;=25%,P676,IF(OR(P676&gt;(AVERAGE($P675:$XX676)+_xlfn.STDEV.P($P675:$XX676)),P676&lt;(AVERAGE($P675:$XX676)-_xlfn.STDEV.P($P675:$XX676))),"DESCARTADO",P676)))</f>
        <v/>
      </c>
      <c r="Q678" s="107" t="str">
        <f t="shared" si="2023"/>
        <v/>
      </c>
      <c r="R678" s="107" t="str">
        <f t="shared" si="2023"/>
        <v/>
      </c>
      <c r="S678" s="107" t="str">
        <f t="shared" si="2023"/>
        <v/>
      </c>
      <c r="T678" s="107" t="str">
        <f t="shared" si="2023"/>
        <v/>
      </c>
      <c r="U678" s="107" t="str">
        <f t="shared" si="2023"/>
        <v/>
      </c>
      <c r="V678" s="107" t="str">
        <f t="shared" si="2023"/>
        <v/>
      </c>
      <c r="W678" s="107" t="str">
        <f t="shared" si="2023"/>
        <v/>
      </c>
      <c r="X678" s="107" t="str">
        <f t="shared" si="2023"/>
        <v/>
      </c>
      <c r="Y678" s="107" t="str">
        <f t="shared" si="2023"/>
        <v/>
      </c>
      <c r="Z678" s="107" t="str">
        <f t="shared" si="2023"/>
        <v/>
      </c>
      <c r="AA678" s="107" t="str">
        <f t="shared" si="2023"/>
        <v/>
      </c>
      <c r="AB678" s="107" t="str">
        <f t="shared" si="2023"/>
        <v/>
      </c>
      <c r="AC678" s="107" t="str">
        <f t="shared" si="2023"/>
        <v/>
      </c>
      <c r="AD678" s="107" t="str">
        <f t="shared" si="2023"/>
        <v/>
      </c>
      <c r="AE678" s="107" t="str">
        <f t="shared" si="2023"/>
        <v/>
      </c>
      <c r="AF678" s="107" t="str">
        <f t="shared" si="2023"/>
        <v/>
      </c>
      <c r="AG678" s="107" t="str">
        <f t="shared" si="2023"/>
        <v/>
      </c>
      <c r="AH678" s="107" t="str">
        <f t="shared" si="2023"/>
        <v/>
      </c>
      <c r="AI678" s="107" t="str">
        <f t="shared" si="2023"/>
        <v/>
      </c>
    </row>
    <row r="679" spans="1:167" hidden="1" x14ac:dyDescent="0.25">
      <c r="B679" s="128" t="e">
        <f t="shared" si="1998"/>
        <v>#VALUE!</v>
      </c>
      <c r="C679" s="128" t="e">
        <f t="shared" ca="1" si="1999"/>
        <v>#NAME?</v>
      </c>
      <c r="D679" s="127">
        <f t="shared" ca="1" si="1999"/>
        <v>1</v>
      </c>
      <c r="E679" s="198"/>
      <c r="F679" s="93"/>
      <c r="G679" s="200"/>
      <c r="H679"/>
      <c r="I679"/>
      <c r="J679"/>
      <c r="K679" s="66"/>
      <c r="L679" s="29" t="s">
        <v>39</v>
      </c>
      <c r="M679" s="30" t="str">
        <f t="shared" ref="M679" si="2024">IFERROR(_xlfn.QUARTILE.EXC($P672:$XX672,3),"")</f>
        <v/>
      </c>
      <c r="N679" s="71"/>
      <c r="O679" s="27" t="str">
        <f t="shared" ref="O679" si="2025">"4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1998"/>
        <v>#VALUE!</v>
      </c>
      <c r="C680" s="128" t="e">
        <f t="shared" ca="1" si="1999"/>
        <v>#NAME?</v>
      </c>
      <c r="D680" s="127">
        <f t="shared" ca="1" si="1999"/>
        <v>1</v>
      </c>
      <c r="E680" s="198"/>
      <c r="F680" s="93"/>
      <c r="G680" s="200"/>
      <c r="H680" s="134">
        <f t="shared" ref="H680" si="2026">COUNT($P680:$XX680)</f>
        <v>0</v>
      </c>
      <c r="I680" s="132" t="e">
        <f t="shared" ref="I680" si="2027">_xlfn.STDEV.P($P679:$XX680)/AVERAGE($P679:$XX680)</f>
        <v>#DIV/0!</v>
      </c>
      <c r="J680" s="7">
        <f t="shared" ref="J680" si="2028">IF(AND(H680&gt;2,
OR(L666="MÉDIA SANEADA",L666="MEDIANA SANEADA",
AND(L666="PREÇO ESTIMADO",NOT(AND(P668="Orçamento",COUNTA(P666:XX666)=COUNTIF(P668:XX668,"Orçamento")))))),
ROW(),0)</f>
        <v>0</v>
      </c>
      <c r="K680" s="66"/>
      <c r="L680" s="29" t="s">
        <v>42</v>
      </c>
      <c r="M680" s="30">
        <f t="shared" ref="M680" si="2029">MIN($P672:$XX672)</f>
        <v>0</v>
      </c>
      <c r="N680" s="71"/>
      <c r="O680" s="27" t="str">
        <f t="shared" ref="O680" si="2030">"4 RODADA"</f>
        <v>4 RODADA</v>
      </c>
      <c r="P680" s="107" t="str">
        <f t="shared" ref="P680:AI680" si="2031">IF(P678="","",IF((_xlfn.STDEV.P($P677:$XX678)/AVERAGE($P677:$XX678))&lt;=25%,P678,IF(OR(P678&gt;(AVERAGE($P677:$XX678)+_xlfn.STDEV.P($P677:$XX678)),P678&lt;(AVERAGE($P677:$XX678)-_xlfn.STDEV.P($P677:$XX678))),"DESCARTADO",P678)))</f>
        <v/>
      </c>
      <c r="Q680" s="107" t="str">
        <f t="shared" si="2031"/>
        <v/>
      </c>
      <c r="R680" s="107" t="str">
        <f t="shared" si="2031"/>
        <v/>
      </c>
      <c r="S680" s="107" t="str">
        <f t="shared" si="2031"/>
        <v/>
      </c>
      <c r="T680" s="107" t="str">
        <f t="shared" si="2031"/>
        <v/>
      </c>
      <c r="U680" s="107" t="str">
        <f t="shared" si="2031"/>
        <v/>
      </c>
      <c r="V680" s="107" t="str">
        <f t="shared" si="2031"/>
        <v/>
      </c>
      <c r="W680" s="107" t="str">
        <f t="shared" si="2031"/>
        <v/>
      </c>
      <c r="X680" s="107" t="str">
        <f t="shared" si="2031"/>
        <v/>
      </c>
      <c r="Y680" s="107" t="str">
        <f t="shared" si="2031"/>
        <v/>
      </c>
      <c r="Z680" s="107" t="str">
        <f t="shared" si="2031"/>
        <v/>
      </c>
      <c r="AA680" s="107" t="str">
        <f t="shared" si="2031"/>
        <v/>
      </c>
      <c r="AB680" s="107" t="str">
        <f t="shared" si="2031"/>
        <v/>
      </c>
      <c r="AC680" s="107" t="str">
        <f t="shared" si="2031"/>
        <v/>
      </c>
      <c r="AD680" s="107" t="str">
        <f t="shared" si="2031"/>
        <v/>
      </c>
      <c r="AE680" s="107" t="str">
        <f t="shared" si="2031"/>
        <v/>
      </c>
      <c r="AF680" s="107" t="str">
        <f t="shared" si="2031"/>
        <v/>
      </c>
      <c r="AG680" s="107" t="str">
        <f t="shared" si="2031"/>
        <v/>
      </c>
      <c r="AH680" s="107" t="str">
        <f t="shared" si="2031"/>
        <v/>
      </c>
      <c r="AI680" s="107" t="str">
        <f t="shared" si="2031"/>
        <v/>
      </c>
    </row>
    <row r="681" spans="1:167" hidden="1" x14ac:dyDescent="0.25">
      <c r="B681" s="128" t="e">
        <f t="shared" si="1998"/>
        <v>#VALUE!</v>
      </c>
      <c r="C681" s="128" t="e">
        <f t="shared" ca="1" si="1999"/>
        <v>#NAME?</v>
      </c>
      <c r="D681" s="127">
        <f t="shared" ca="1" si="1999"/>
        <v>1</v>
      </c>
      <c r="E681" s="198"/>
      <c r="F681" s="93"/>
      <c r="G681" s="200"/>
      <c r="H681"/>
      <c r="I681"/>
      <c r="J681"/>
      <c r="K681" s="66"/>
      <c r="L681" s="29" t="s">
        <v>40</v>
      </c>
      <c r="M681" s="30">
        <f t="shared" ref="M681" si="2032">MAX($P672:$XX672)</f>
        <v>0</v>
      </c>
      <c r="N681" s="71"/>
      <c r="O681" s="27" t="str">
        <f t="shared" ref="O681" si="2033">"5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1998"/>
        <v>#VALUE!</v>
      </c>
      <c r="C682" s="128" t="e">
        <f t="shared" ca="1" si="1999"/>
        <v>#NAME?</v>
      </c>
      <c r="D682" s="127">
        <f t="shared" ca="1" si="1999"/>
        <v>1</v>
      </c>
      <c r="E682" s="198"/>
      <c r="F682" s="93"/>
      <c r="G682" s="200"/>
      <c r="H682" s="134">
        <f t="shared" ref="H682" si="2034">COUNT($P682:$XX682)</f>
        <v>0</v>
      </c>
      <c r="I682" s="132" t="e">
        <f t="shared" ref="I682" si="2035">_xlfn.STDEV.P($P681:$XX682)/AVERAGE($P681:$XX682)</f>
        <v>#DIV/0!</v>
      </c>
      <c r="J682" s="7">
        <f t="shared" ref="J682" si="2036">IF(AND(H682&gt;2,
OR(L666="MÉDIA SANEADA",L666="MEDIANA SANEADA",
AND(L666="PREÇO ESTIMADO",NOT(AND(P668="Orçamento",COUNTA(P666:XX666)=COUNTIF(P668:XX668,"Orçamento")))))),
ROW(),0)</f>
        <v>0</v>
      </c>
      <c r="K682" s="66"/>
      <c r="N682" s="71"/>
      <c r="O682" s="27" t="str">
        <f t="shared" ref="O682" si="2037">"5 RODADA"</f>
        <v>5 RODADA</v>
      </c>
      <c r="P682" s="107" t="str">
        <f t="shared" ref="P682:AI682" si="2038">IF(P680="","",IF((_xlfn.STDEV.P($P679:$XX680)/AVERAGE($P679:$XX680))&lt;=25%,P680,IF(OR(P680&gt;(AVERAGE($P679:$XX680)+_xlfn.STDEV.P($P679:$XX680)),P680&lt;(AVERAGE($P679:$XX680)-_xlfn.STDEV.P($P679:$XX680))),"DESCARTADO",P680)))</f>
        <v/>
      </c>
      <c r="Q682" s="107" t="str">
        <f t="shared" si="2038"/>
        <v/>
      </c>
      <c r="R682" s="107" t="str">
        <f t="shared" si="2038"/>
        <v/>
      </c>
      <c r="S682" s="107" t="str">
        <f t="shared" si="2038"/>
        <v/>
      </c>
      <c r="T682" s="107" t="str">
        <f t="shared" si="2038"/>
        <v/>
      </c>
      <c r="U682" s="107" t="str">
        <f t="shared" si="2038"/>
        <v/>
      </c>
      <c r="V682" s="107" t="str">
        <f t="shared" si="2038"/>
        <v/>
      </c>
      <c r="W682" s="107" t="str">
        <f t="shared" si="2038"/>
        <v/>
      </c>
      <c r="X682" s="107" t="str">
        <f t="shared" si="2038"/>
        <v/>
      </c>
      <c r="Y682" s="107" t="str">
        <f t="shared" si="2038"/>
        <v/>
      </c>
      <c r="Z682" s="107" t="str">
        <f t="shared" si="2038"/>
        <v/>
      </c>
      <c r="AA682" s="107" t="str">
        <f t="shared" si="2038"/>
        <v/>
      </c>
      <c r="AB682" s="107" t="str">
        <f t="shared" si="2038"/>
        <v/>
      </c>
      <c r="AC682" s="107" t="str">
        <f t="shared" si="2038"/>
        <v/>
      </c>
      <c r="AD682" s="107" t="str">
        <f t="shared" si="2038"/>
        <v/>
      </c>
      <c r="AE682" s="107" t="str">
        <f t="shared" si="2038"/>
        <v/>
      </c>
      <c r="AF682" s="107" t="str">
        <f t="shared" si="2038"/>
        <v/>
      </c>
      <c r="AG682" s="107" t="str">
        <f t="shared" si="2038"/>
        <v/>
      </c>
      <c r="AH682" s="107" t="str">
        <f t="shared" si="2038"/>
        <v/>
      </c>
      <c r="AI682" s="107" t="str">
        <f t="shared" si="2038"/>
        <v/>
      </c>
    </row>
    <row r="683" spans="1:167" hidden="1" x14ac:dyDescent="0.25">
      <c r="B683" s="128" t="e">
        <f t="shared" si="1998"/>
        <v>#VALUE!</v>
      </c>
      <c r="C683" s="128" t="e">
        <f t="shared" ca="1" si="1999"/>
        <v>#NAME?</v>
      </c>
      <c r="D683" s="127">
        <f t="shared" ca="1" si="1999"/>
        <v>1</v>
      </c>
      <c r="E683" s="198"/>
      <c r="F683" s="93"/>
      <c r="G683" s="200"/>
      <c r="H683"/>
      <c r="I683"/>
      <c r="J683"/>
      <c r="K683" s="66"/>
      <c r="L683" s="22"/>
      <c r="M683" s="22"/>
      <c r="N683" s="71"/>
      <c r="O683" s="27" t="str">
        <f t="shared" ref="O683" si="2039">"6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1998"/>
        <v>#VALUE!</v>
      </c>
      <c r="C684" s="128" t="e">
        <f t="shared" ca="1" si="1999"/>
        <v>#NAME?</v>
      </c>
      <c r="D684" s="127">
        <f t="shared" ca="1" si="1999"/>
        <v>1</v>
      </c>
      <c r="E684" s="198"/>
      <c r="F684" s="93"/>
      <c r="G684" s="200"/>
      <c r="H684" s="134">
        <f t="shared" ref="H684" si="2040">COUNT($P684:$XX684)</f>
        <v>0</v>
      </c>
      <c r="I684" s="132" t="e">
        <f t="shared" ref="I684" si="2041">_xlfn.STDEV.P($P683:$XX684)/AVERAGE($P683:$XX684)</f>
        <v>#DIV/0!</v>
      </c>
      <c r="J684" s="7">
        <f t="shared" ref="J684" si="2042">IF(AND(H684&gt;2,
OR(L666="MÉDIA SANEADA",L666="MEDIANA SANEADA",
AND(L666="PREÇO ESTIMADO",NOT(AND(P668="Orçamento",COUNTA(P666:XX666)=COUNTIF(P668:XX668,"Orçamento")))))),
ROW(),0)</f>
        <v>0</v>
      </c>
      <c r="N684" s="71"/>
      <c r="O684" s="27" t="str">
        <f t="shared" ref="O684" si="2043">"6 RODADA"</f>
        <v>6 RODADA</v>
      </c>
      <c r="P684" s="107" t="str">
        <f t="shared" ref="P684:AI684" si="2044">IFERROR(IF(P682="","",IF((_xlfn.STDEV.P($P681:$XX682)/AVERAGE($P681:$XX682))&lt;=25%,P682,IF(OR(P682&gt;(AVERAGE($P681:$XX682)+_xlfn.STDEV.P($P681:$XX682)),P682&lt;(AVERAGE($P681:$XX682)-_xlfn.STDEV.P($P681:$XX682))),"DESCARTADO",P682))),)</f>
        <v/>
      </c>
      <c r="Q684" s="107" t="str">
        <f t="shared" si="2044"/>
        <v/>
      </c>
      <c r="R684" s="107" t="str">
        <f t="shared" si="2044"/>
        <v/>
      </c>
      <c r="S684" s="107" t="str">
        <f t="shared" si="2044"/>
        <v/>
      </c>
      <c r="T684" s="107" t="str">
        <f t="shared" si="2044"/>
        <v/>
      </c>
      <c r="U684" s="107" t="str">
        <f t="shared" si="2044"/>
        <v/>
      </c>
      <c r="V684" s="107" t="str">
        <f t="shared" si="2044"/>
        <v/>
      </c>
      <c r="W684" s="107" t="str">
        <f t="shared" si="2044"/>
        <v/>
      </c>
      <c r="X684" s="107" t="str">
        <f t="shared" si="2044"/>
        <v/>
      </c>
      <c r="Y684" s="107" t="str">
        <f t="shared" si="2044"/>
        <v/>
      </c>
      <c r="Z684" s="107" t="str">
        <f t="shared" si="2044"/>
        <v/>
      </c>
      <c r="AA684" s="107" t="str">
        <f t="shared" si="2044"/>
        <v/>
      </c>
      <c r="AB684" s="107" t="str">
        <f t="shared" si="2044"/>
        <v/>
      </c>
      <c r="AC684" s="107" t="str">
        <f t="shared" si="2044"/>
        <v/>
      </c>
      <c r="AD684" s="107" t="str">
        <f t="shared" si="2044"/>
        <v/>
      </c>
      <c r="AE684" s="107" t="str">
        <f t="shared" si="2044"/>
        <v/>
      </c>
      <c r="AF684" s="107" t="str">
        <f t="shared" si="2044"/>
        <v/>
      </c>
      <c r="AG684" s="107" t="str">
        <f t="shared" si="2044"/>
        <v/>
      </c>
      <c r="AH684" s="107" t="str">
        <f t="shared" si="2044"/>
        <v/>
      </c>
      <c r="AI684" s="107" t="str">
        <f t="shared" si="2044"/>
        <v/>
      </c>
    </row>
    <row r="685" spans="1:167" x14ac:dyDescent="0.25">
      <c r="B685" s="128" t="e">
        <f t="shared" si="1998"/>
        <v>#VALUE!</v>
      </c>
      <c r="C685" s="128" t="e">
        <f t="shared" ca="1" si="1999"/>
        <v>#NAME?</v>
      </c>
      <c r="D685" s="127">
        <f t="shared" ca="1" si="1999"/>
        <v>1</v>
      </c>
      <c r="E685" s="198"/>
      <c r="F685" s="136"/>
      <c r="G685" s="200"/>
      <c r="H685" s="203"/>
      <c r="I685" s="203"/>
      <c r="J685" s="204"/>
      <c r="K685" s="67"/>
      <c r="L685" s="1" t="s">
        <v>43</v>
      </c>
      <c r="M685" s="143" t="str">
        <f t="shared" ref="M685" si="2045">IFERROR(ROUND(M666*M668,2),"")</f>
        <v/>
      </c>
      <c r="O685" s="27" t="s">
        <v>363</v>
      </c>
      <c r="P685" s="107" t="str">
        <f t="shared" ref="P685:AI706" si="2046">INDEX(P672:P684,MATCH(MAX($J672:$J684),$J672:$J684,0))</f>
        <v/>
      </c>
      <c r="Q685" s="107" t="str">
        <f t="shared" si="2046"/>
        <v/>
      </c>
      <c r="R685" s="107" t="str">
        <f t="shared" si="2046"/>
        <v/>
      </c>
      <c r="S685" s="107" t="str">
        <f t="shared" si="2046"/>
        <v/>
      </c>
      <c r="T685" s="107" t="str">
        <f t="shared" si="2046"/>
        <v/>
      </c>
      <c r="U685" s="107" t="str">
        <f t="shared" si="2046"/>
        <v/>
      </c>
      <c r="V685" s="107" t="str">
        <f t="shared" si="2046"/>
        <v/>
      </c>
      <c r="W685" s="107" t="str">
        <f t="shared" si="2046"/>
        <v/>
      </c>
      <c r="X685" s="107" t="str">
        <f t="shared" si="2046"/>
        <v/>
      </c>
      <c r="Y685" s="107" t="str">
        <f t="shared" si="2046"/>
        <v/>
      </c>
      <c r="Z685" s="107" t="str">
        <f t="shared" si="2046"/>
        <v/>
      </c>
      <c r="AA685" s="107" t="str">
        <f t="shared" si="2046"/>
        <v/>
      </c>
      <c r="AB685" s="107" t="str">
        <f t="shared" si="2046"/>
        <v/>
      </c>
      <c r="AC685" s="107" t="str">
        <f t="shared" si="2046"/>
        <v/>
      </c>
      <c r="AD685" s="107" t="str">
        <f t="shared" si="2046"/>
        <v/>
      </c>
      <c r="AE685" s="107" t="str">
        <f t="shared" si="2046"/>
        <v/>
      </c>
      <c r="AF685" s="107" t="str">
        <f t="shared" si="2046"/>
        <v/>
      </c>
      <c r="AG685" s="107" t="str">
        <f t="shared" si="2046"/>
        <v/>
      </c>
      <c r="AH685" s="107" t="str">
        <f t="shared" si="2046"/>
        <v/>
      </c>
      <c r="AI685" s="107" t="str">
        <f t="shared" si="2046"/>
        <v/>
      </c>
    </row>
    <row r="687" spans="1:167" s="117" customFormat="1" ht="15" customHeight="1" x14ac:dyDescent="0.25">
      <c r="A687" s="120"/>
      <c r="B687" s="127" t="e">
        <f t="shared" ref="B687" si="2047">LARGE(IFERROR(IF(B685+1&gt;$H$8,"",B685+1),""),1)</f>
        <v>#VALUE!</v>
      </c>
      <c r="C687" s="127" t="e">
        <f ca="1">IF(_xlfn.ISFORMULA(E691),MAX(INDEX('BASE FORMAÇÃO'!A:A,B687+1),1),E691)</f>
        <v>#NAME?</v>
      </c>
      <c r="D687" s="127">
        <f t="shared" ref="D687" ca="1" si="2048">IFERROR(IF(C687=C677,D677+1,1),1)</f>
        <v>1</v>
      </c>
      <c r="E687" s="38" t="s">
        <v>9</v>
      </c>
      <c r="F687" s="73"/>
      <c r="G687" s="38" t="s">
        <v>15</v>
      </c>
      <c r="H687" s="135" t="e">
        <f>INDEX('BASE FORMAÇÃO'!B:B,B687+1)</f>
        <v>#VALUE!</v>
      </c>
      <c r="I687" s="181" t="s">
        <v>16</v>
      </c>
      <c r="J687" s="6" t="e">
        <f>INDEX('BASE FORMAÇÃO'!K:K,B687+1)</f>
        <v>#VALUE!</v>
      </c>
      <c r="K687" s="65"/>
      <c r="L687" s="182" t="s">
        <v>10</v>
      </c>
      <c r="M687" s="184" t="str">
        <f>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49">B687</f>
        <v>#VALUE!</v>
      </c>
      <c r="C688" s="128" t="e">
        <f t="shared" ca="1" si="2049"/>
        <v>#NAME?</v>
      </c>
      <c r="D688" s="127">
        <f t="shared" ca="1" si="2049"/>
        <v>1</v>
      </c>
      <c r="E688" s="186">
        <f t="shared" ref="E688" ca="1" si="2050">D687</f>
        <v>1</v>
      </c>
      <c r="F688" s="92"/>
      <c r="G688" s="188" t="s">
        <v>1</v>
      </c>
      <c r="H688" s="191" t="e">
        <f>INDEX('BASE FORMAÇÃO'!C:C,B687+1)</f>
        <v>#VALUE!</v>
      </c>
      <c r="I688" s="191"/>
      <c r="J688" s="192"/>
      <c r="K688" s="66"/>
      <c r="L688" s="183"/>
      <c r="M688" s="185"/>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51">B688</f>
        <v>#VALUE!</v>
      </c>
      <c r="C689" s="128" t="e">
        <f t="shared" ca="1" si="2051"/>
        <v>#NAME?</v>
      </c>
      <c r="D689" s="127">
        <f t="shared" ca="1" si="2051"/>
        <v>1</v>
      </c>
      <c r="E689" s="187"/>
      <c r="F689" s="93"/>
      <c r="G689" s="189"/>
      <c r="H689" s="193"/>
      <c r="I689" s="193"/>
      <c r="J689" s="194"/>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52">B689</f>
        <v>#VALUE!</v>
      </c>
      <c r="C690" s="128" t="e">
        <f t="shared" ca="1" si="2052"/>
        <v>#NAME?</v>
      </c>
      <c r="D690" s="127">
        <f t="shared" ca="1" si="1999"/>
        <v>1</v>
      </c>
      <c r="E690" s="38" t="s">
        <v>313</v>
      </c>
      <c r="F690" s="93"/>
      <c r="G690" s="190"/>
      <c r="H690" s="195"/>
      <c r="I690" s="195"/>
      <c r="J690" s="196"/>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53">B689</f>
        <v>#VALUE!</v>
      </c>
      <c r="C691" s="128" t="e">
        <f t="shared" ca="1" si="2053"/>
        <v>#NAME?</v>
      </c>
      <c r="D691" s="127">
        <f t="shared" ca="1" si="1999"/>
        <v>1</v>
      </c>
      <c r="E691" s="197" t="e">
        <f t="shared" ref="E691" ca="1" si="2054">C687</f>
        <v>#NAME?</v>
      </c>
      <c r="F691" s="93"/>
      <c r="G691" s="199" t="s">
        <v>304</v>
      </c>
      <c r="H691" s="201"/>
      <c r="I691" s="202"/>
      <c r="J691" s="202"/>
      <c r="K691" s="67"/>
      <c r="L691" s="28" t="s">
        <v>303</v>
      </c>
      <c r="M691" s="133" t="str">
        <f t="shared" ref="M691" si="2055">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56">B691</f>
        <v>#VALUE!</v>
      </c>
      <c r="C692" s="128" t="e">
        <f t="shared" ref="C692" ca="1" si="2057">C691</f>
        <v>#NAME?</v>
      </c>
      <c r="D692" s="127">
        <f t="shared" ca="1" si="1999"/>
        <v>1</v>
      </c>
      <c r="E692" s="198"/>
      <c r="F692" s="93"/>
      <c r="G692" s="200"/>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58">B692</f>
        <v>#VALUE!</v>
      </c>
      <c r="C693" s="128" t="e">
        <f t="shared" ca="1" si="2058"/>
        <v>#NAME?</v>
      </c>
      <c r="D693" s="127">
        <f t="shared" ca="1" si="1999"/>
        <v>1</v>
      </c>
      <c r="E693" s="198"/>
      <c r="F693" s="93"/>
      <c r="G693" s="200"/>
      <c r="H693" s="134">
        <f t="shared" ref="H693" si="2059">COUNT($P693:$XX693)</f>
        <v>0</v>
      </c>
      <c r="I693" s="132" t="e">
        <f t="shared" ref="I693" si="2060">_xlfn.STDEV.P($P692:$XX693)/AVERAGE($P692:$XX693)</f>
        <v>#DIV/0!</v>
      </c>
      <c r="J693" s="7">
        <f>ROW()</f>
        <v>693</v>
      </c>
      <c r="K693" s="67"/>
      <c r="L693" s="29" t="s">
        <v>10</v>
      </c>
      <c r="M693" s="30" t="str">
        <f t="shared" ref="M693" si="2061">IFERROR(
IF(COUNTA(P687:AI687)=COUNTIF(P689:XX689,"Orçamento"),MIN(M698,M695),
IF(M696&lt;&gt;"",M696,
IF(M697&lt;&gt;"",M697,
M695
))),"")</f>
        <v/>
      </c>
      <c r="N693" s="71"/>
      <c r="O693" s="27" t="s">
        <v>376</v>
      </c>
      <c r="P693" s="106" t="str">
        <f t="shared" ref="P693:AI693" si="2062">IFERROR(IF(P691="",
            "",
            IF(COUNT($P691:$XX691)&lt;=4,
               P691,
               IF(OR(P691&gt;(QUARTILE($P691:$XX691,3)+(QUARTILE($P691:$XX691,3)-QUARTILE($P691:$XX691,1))),
                     P691&lt;(QUARTILE($P691:$XX691,1)-(QUARTILE($P691:$XX691,3)-QUARTILE($P691:$XX691,1)))
                  ),
               "DESCARTADO",P691)
             )
  ),P691)</f>
        <v/>
      </c>
      <c r="Q693" s="106" t="str">
        <f t="shared" si="2062"/>
        <v/>
      </c>
      <c r="R693" s="106" t="str">
        <f t="shared" si="2062"/>
        <v/>
      </c>
      <c r="S693" s="106" t="str">
        <f t="shared" si="2062"/>
        <v/>
      </c>
      <c r="T693" s="106" t="str">
        <f t="shared" si="2062"/>
        <v/>
      </c>
      <c r="U693" s="106" t="str">
        <f t="shared" si="2062"/>
        <v/>
      </c>
      <c r="V693" s="106" t="str">
        <f t="shared" si="2062"/>
        <v/>
      </c>
      <c r="W693" s="106" t="str">
        <f t="shared" si="2062"/>
        <v/>
      </c>
      <c r="X693" s="106" t="str">
        <f t="shared" si="2062"/>
        <v/>
      </c>
      <c r="Y693" s="106" t="str">
        <f t="shared" si="2062"/>
        <v/>
      </c>
      <c r="Z693" s="106" t="str">
        <f t="shared" si="2062"/>
        <v/>
      </c>
      <c r="AA693" s="106" t="str">
        <f t="shared" si="2062"/>
        <v/>
      </c>
      <c r="AB693" s="106" t="str">
        <f t="shared" si="2062"/>
        <v/>
      </c>
      <c r="AC693" s="106" t="str">
        <f t="shared" si="2062"/>
        <v/>
      </c>
      <c r="AD693" s="106" t="str">
        <f t="shared" si="2062"/>
        <v/>
      </c>
      <c r="AE693" s="106" t="str">
        <f t="shared" si="2062"/>
        <v/>
      </c>
      <c r="AF693" s="106" t="str">
        <f t="shared" si="2062"/>
        <v/>
      </c>
      <c r="AG693" s="106" t="str">
        <f t="shared" si="2062"/>
        <v/>
      </c>
      <c r="AH693" s="106" t="str">
        <f t="shared" si="2062"/>
        <v/>
      </c>
      <c r="AI693" s="106" t="str">
        <f t="shared" si="2062"/>
        <v/>
      </c>
    </row>
    <row r="694" spans="1:35" hidden="1" x14ac:dyDescent="0.25">
      <c r="B694" s="128" t="e">
        <f t="shared" ref="B694" si="2063">B693</f>
        <v>#VALUE!</v>
      </c>
      <c r="C694" s="128" t="e">
        <f t="shared" ref="C694" ca="1" si="2064">C693</f>
        <v>#NAME?</v>
      </c>
      <c r="D694" s="127">
        <f t="shared" ca="1" si="1999"/>
        <v>1</v>
      </c>
      <c r="E694" s="198"/>
      <c r="F694" s="93"/>
      <c r="G694" s="200"/>
      <c r="H694"/>
      <c r="I694"/>
      <c r="J694"/>
      <c r="K694" s="66"/>
      <c r="L694" s="29" t="s">
        <v>360</v>
      </c>
      <c r="M694" s="30" t="e">
        <f t="shared" ref="M694" si="2065">AVERAGE($P693:$XX693)</f>
        <v>#DIV/0!</v>
      </c>
      <c r="N694" s="71"/>
      <c r="O694" s="27" t="str">
        <f t="shared" ref="O694" si="2066">"1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1998"/>
        <v>#VALUE!</v>
      </c>
      <c r="C695" s="128" t="e">
        <f t="shared" ca="1" si="1999"/>
        <v>#NAME?</v>
      </c>
      <c r="D695" s="127">
        <f t="shared" ca="1" si="1999"/>
        <v>1</v>
      </c>
      <c r="E695" s="198"/>
      <c r="F695" s="93"/>
      <c r="G695" s="200"/>
      <c r="H695" s="134">
        <f t="shared" ref="H695" si="2067">COUNT($P695:$XX695)</f>
        <v>0</v>
      </c>
      <c r="I695" s="132" t="e">
        <f t="shared" ref="I695" si="2068">_xlfn.STDEV.P($P694:$XX695)/AVERAGE($P694:$XX695)</f>
        <v>#DIV/0!</v>
      </c>
      <c r="J695" s="7">
        <f t="shared" ref="J695" si="2069">IF(AND(H695&gt;2,
OR(L687="MÉDIA SANEADA",L687="MEDIANA SANEADA",
AND(L687="PREÇO ESTIMADO",NOT(AND(P689="Orçamento",COUNTA(P687:XX687)=COUNTIF(P689:XX689,"Orçamento")))))),
ROW(),0)</f>
        <v>0</v>
      </c>
      <c r="K695" s="66"/>
      <c r="L695" s="29" t="s">
        <v>361</v>
      </c>
      <c r="M695" s="30" t="e">
        <f t="shared" ref="M695" si="2070">MEDIAN($P693:$XX693)</f>
        <v>#NUM!</v>
      </c>
      <c r="N695" s="71"/>
      <c r="O695" s="27" t="str">
        <f t="shared" ref="O695" si="2071">"1 RODADA"</f>
        <v>1 RODADA</v>
      </c>
      <c r="P695" s="107" t="str">
        <f t="shared" ref="P695:AI695" si="2072">IF(P693="","",IF((_xlfn.STDEV.P($P692:$XX693)/AVERAGE($P692:$XX693))&lt;=25%,P693,IF(OR(P693&gt;(AVERAGE($P692:$XX693)+_xlfn.STDEV.P($P692:$XX693)),P693&lt;(AVERAGE($P692:$XX693)-_xlfn.STDEV.P($P692:$XX693))),"DESCARTADO",P693)))</f>
        <v/>
      </c>
      <c r="Q695" s="107" t="str">
        <f t="shared" si="2072"/>
        <v/>
      </c>
      <c r="R695" s="107" t="str">
        <f t="shared" si="2072"/>
        <v/>
      </c>
      <c r="S695" s="107" t="str">
        <f t="shared" si="2072"/>
        <v/>
      </c>
      <c r="T695" s="107" t="str">
        <f t="shared" si="2072"/>
        <v/>
      </c>
      <c r="U695" s="107" t="str">
        <f t="shared" si="2072"/>
        <v/>
      </c>
      <c r="V695" s="107" t="str">
        <f t="shared" si="2072"/>
        <v/>
      </c>
      <c r="W695" s="107" t="str">
        <f t="shared" si="2072"/>
        <v/>
      </c>
      <c r="X695" s="107" t="str">
        <f t="shared" si="2072"/>
        <v/>
      </c>
      <c r="Y695" s="107" t="str">
        <f t="shared" si="2072"/>
        <v/>
      </c>
      <c r="Z695" s="107" t="str">
        <f t="shared" si="2072"/>
        <v/>
      </c>
      <c r="AA695" s="107" t="str">
        <f t="shared" si="2072"/>
        <v/>
      </c>
      <c r="AB695" s="107" t="str">
        <f t="shared" si="2072"/>
        <v/>
      </c>
      <c r="AC695" s="107" t="str">
        <f t="shared" si="2072"/>
        <v/>
      </c>
      <c r="AD695" s="107" t="str">
        <f t="shared" si="2072"/>
        <v/>
      </c>
      <c r="AE695" s="107" t="str">
        <f t="shared" si="2072"/>
        <v/>
      </c>
      <c r="AF695" s="107" t="str">
        <f t="shared" si="2072"/>
        <v/>
      </c>
      <c r="AG695" s="107" t="str">
        <f t="shared" si="2072"/>
        <v/>
      </c>
      <c r="AH695" s="107" t="str">
        <f t="shared" si="2072"/>
        <v/>
      </c>
      <c r="AI695" s="107" t="str">
        <f t="shared" si="2072"/>
        <v/>
      </c>
    </row>
    <row r="696" spans="1:35" hidden="1" x14ac:dyDescent="0.25">
      <c r="B696" s="128" t="e">
        <f t="shared" si="1998"/>
        <v>#VALUE!</v>
      </c>
      <c r="C696" s="128" t="e">
        <f t="shared" ca="1" si="1999"/>
        <v>#NAME?</v>
      </c>
      <c r="D696" s="127">
        <f t="shared" ca="1" si="1999"/>
        <v>1</v>
      </c>
      <c r="E696" s="198"/>
      <c r="F696" s="93"/>
      <c r="G696" s="200"/>
      <c r="H696"/>
      <c r="I696"/>
      <c r="J696"/>
      <c r="L696" s="29" t="s">
        <v>38</v>
      </c>
      <c r="M696" s="30" t="str">
        <f t="shared" ref="M696" si="2073">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074">"2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1998"/>
        <v>#VALUE!</v>
      </c>
      <c r="C697" s="128" t="e">
        <f t="shared" ca="1" si="1999"/>
        <v>#NAME?</v>
      </c>
      <c r="D697" s="127">
        <f t="shared" ca="1" si="1999"/>
        <v>1</v>
      </c>
      <c r="E697" s="198"/>
      <c r="F697" s="93"/>
      <c r="G697" s="200"/>
      <c r="H697" s="134">
        <f t="shared" ref="H697" si="2075">COUNT($P697:$XX697)</f>
        <v>0</v>
      </c>
      <c r="I697" s="132" t="e">
        <f t="shared" ref="I697" si="2076">_xlfn.STDEV.P($P696:$XX697)/AVERAGE($P696:$XX697)</f>
        <v>#DIV/0!</v>
      </c>
      <c r="J697" s="7">
        <f t="shared" ref="J697" si="2077">IF(AND(H697&gt;2,
OR(L687="MÉDIA SANEADA",L687="MEDIANA SANEADA",
AND(L687="PREÇO ESTIMADO",NOT(AND(P689="Orçamento",COUNTA(P687:XX687)=COUNTIF(P689:XX689,"Orçamento")))))),
ROW(),0)</f>
        <v>0</v>
      </c>
      <c r="K697" s="66"/>
      <c r="L697" s="29" t="s">
        <v>362</v>
      </c>
      <c r="M697" s="30" t="e">
        <f t="shared" ref="M697" si="2078" xml:space="preserve">
IF(H695&gt;2,MEDIAN(P694:XX695),
IF(H697&gt;2,MEDIAN(P696:XX697),
IF(H699&gt;2,MEDIAN(P698:XX699),
IF(H701&gt;2,MEDIAN(P700:XX701),
IF(H703&gt;2,MEDIAN(P702:XX703),
IF(H705&gt;2,MEDIAN(P704:XX705),
MEDIAN(P692:XX693)))))))</f>
        <v>#NUM!</v>
      </c>
      <c r="N697" s="71"/>
      <c r="O697" s="27" t="str">
        <f t="shared" ref="O697" si="2079">"2 RODADA"</f>
        <v>2 RODADA</v>
      </c>
      <c r="P697" s="107" t="str">
        <f t="shared" ref="P697:AI697" si="2080">IF(P695="","",IF((_xlfn.STDEV.P($P694:$XX695)/AVERAGE($P694:$XX695))&lt;=25%,P695,IF(OR(P695&gt;(AVERAGE($P694:$XX695)+_xlfn.STDEV.P($P694:$XX695)),P695&lt;(AVERAGE($P694:$XX695)-_xlfn.STDEV.P($P694:$XX695))),"DESCARTADO",P695)))</f>
        <v/>
      </c>
      <c r="Q697" s="107" t="str">
        <f t="shared" si="2080"/>
        <v/>
      </c>
      <c r="R697" s="107" t="str">
        <f t="shared" si="2080"/>
        <v/>
      </c>
      <c r="S697" s="107" t="str">
        <f t="shared" si="2080"/>
        <v/>
      </c>
      <c r="T697" s="107" t="str">
        <f t="shared" si="2080"/>
        <v/>
      </c>
      <c r="U697" s="107" t="str">
        <f t="shared" si="2080"/>
        <v/>
      </c>
      <c r="V697" s="107" t="str">
        <f t="shared" si="2080"/>
        <v/>
      </c>
      <c r="W697" s="107" t="str">
        <f t="shared" si="2080"/>
        <v/>
      </c>
      <c r="X697" s="107" t="str">
        <f t="shared" si="2080"/>
        <v/>
      </c>
      <c r="Y697" s="107" t="str">
        <f t="shared" si="2080"/>
        <v/>
      </c>
      <c r="Z697" s="107" t="str">
        <f t="shared" si="2080"/>
        <v/>
      </c>
      <c r="AA697" s="107" t="str">
        <f t="shared" si="2080"/>
        <v/>
      </c>
      <c r="AB697" s="107" t="str">
        <f t="shared" si="2080"/>
        <v/>
      </c>
      <c r="AC697" s="107" t="str">
        <f t="shared" si="2080"/>
        <v/>
      </c>
      <c r="AD697" s="107" t="str">
        <f t="shared" si="2080"/>
        <v/>
      </c>
      <c r="AE697" s="107" t="str">
        <f t="shared" si="2080"/>
        <v/>
      </c>
      <c r="AF697" s="107" t="str">
        <f t="shared" si="2080"/>
        <v/>
      </c>
      <c r="AG697" s="107" t="str">
        <f t="shared" si="2080"/>
        <v/>
      </c>
      <c r="AH697" s="107" t="str">
        <f t="shared" si="2080"/>
        <v/>
      </c>
      <c r="AI697" s="107" t="str">
        <f t="shared" si="2080"/>
        <v/>
      </c>
    </row>
    <row r="698" spans="1:35" hidden="1" x14ac:dyDescent="0.25">
      <c r="B698" s="128" t="e">
        <f t="shared" si="1998"/>
        <v>#VALUE!</v>
      </c>
      <c r="C698" s="128" t="e">
        <f t="shared" ca="1" si="1999"/>
        <v>#NAME?</v>
      </c>
      <c r="D698" s="127">
        <f t="shared" ca="1" si="1999"/>
        <v>1</v>
      </c>
      <c r="E698" s="198"/>
      <c r="F698" s="93"/>
      <c r="G698" s="200"/>
      <c r="H698"/>
      <c r="I698"/>
      <c r="J698"/>
      <c r="K698" s="66"/>
      <c r="L698" s="29" t="s">
        <v>359</v>
      </c>
      <c r="M698" s="30" t="e">
        <f t="shared" ref="M698" si="2081">HARMEAN($P692:$XX693)</f>
        <v>#N/A</v>
      </c>
      <c r="N698" s="71"/>
      <c r="O698" s="27" t="str">
        <f t="shared" ref="O698" si="2082">"3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1998"/>
        <v>#VALUE!</v>
      </c>
      <c r="C699" s="128" t="e">
        <f t="shared" ca="1" si="1999"/>
        <v>#NAME?</v>
      </c>
      <c r="D699" s="127">
        <f t="shared" ca="1" si="1999"/>
        <v>1</v>
      </c>
      <c r="E699" s="198"/>
      <c r="F699" s="93"/>
      <c r="G699" s="200"/>
      <c r="H699" s="134">
        <f t="shared" ref="H699" si="2083">COUNT($P699:$XX699)</f>
        <v>0</v>
      </c>
      <c r="I699" s="132" t="e">
        <f t="shared" ref="I699" si="2084">_xlfn.STDEV.P($P698:$XX699)/AVERAGE($P698:$XX699)</f>
        <v>#DIV/0!</v>
      </c>
      <c r="J699" s="7">
        <f t="shared" ref="J699" si="2085">IF(AND(H699&gt;2,
OR(L687="MÉDIA SANEADA",L687="MEDIANA SANEADA",
AND(L687="PREÇO ESTIMADO",NOT(AND(P689="Orçamento",COUNTA(P687:XX687)=COUNTIF(P689:XX689,"Orçamento")))))),
ROW(),0)</f>
        <v>0</v>
      </c>
      <c r="K699" s="66"/>
      <c r="L699" s="29" t="s">
        <v>41</v>
      </c>
      <c r="M699" s="30" t="str">
        <f t="shared" ref="M699" si="2086">IFERROR(_xlfn.QUARTILE.EXC($P693:$XX693,1),"")</f>
        <v/>
      </c>
      <c r="N699" s="71"/>
      <c r="O699" s="27" t="str">
        <f t="shared" ref="O699" si="2087">"3 RODADA"</f>
        <v>3 RODADA</v>
      </c>
      <c r="P699" s="107" t="str">
        <f t="shared" ref="P699:AI699" si="2088">IF(P697="","",IF((_xlfn.STDEV.P($P696:$XX697)/AVERAGE($P696:$XX697))&lt;=25%,P697,IF(OR(P697&gt;(AVERAGE($P696:$XX697)+_xlfn.STDEV.P($P696:$XX697)),P697&lt;(AVERAGE($P696:$XX697)-_xlfn.STDEV.P($P696:$XX697))),"DESCARTADO",P697)))</f>
        <v/>
      </c>
      <c r="Q699" s="107" t="str">
        <f t="shared" si="2088"/>
        <v/>
      </c>
      <c r="R699" s="107" t="str">
        <f t="shared" si="2088"/>
        <v/>
      </c>
      <c r="S699" s="107" t="str">
        <f t="shared" si="2088"/>
        <v/>
      </c>
      <c r="T699" s="107" t="str">
        <f t="shared" si="2088"/>
        <v/>
      </c>
      <c r="U699" s="107" t="str">
        <f t="shared" si="2088"/>
        <v/>
      </c>
      <c r="V699" s="107" t="str">
        <f t="shared" si="2088"/>
        <v/>
      </c>
      <c r="W699" s="107" t="str">
        <f t="shared" si="2088"/>
        <v/>
      </c>
      <c r="X699" s="107" t="str">
        <f t="shared" si="2088"/>
        <v/>
      </c>
      <c r="Y699" s="107" t="str">
        <f t="shared" si="2088"/>
        <v/>
      </c>
      <c r="Z699" s="107" t="str">
        <f t="shared" si="2088"/>
        <v/>
      </c>
      <c r="AA699" s="107" t="str">
        <f t="shared" si="2088"/>
        <v/>
      </c>
      <c r="AB699" s="107" t="str">
        <f t="shared" si="2088"/>
        <v/>
      </c>
      <c r="AC699" s="107" t="str">
        <f t="shared" si="2088"/>
        <v/>
      </c>
      <c r="AD699" s="107" t="str">
        <f t="shared" si="2088"/>
        <v/>
      </c>
      <c r="AE699" s="107" t="str">
        <f t="shared" si="2088"/>
        <v/>
      </c>
      <c r="AF699" s="107" t="str">
        <f t="shared" si="2088"/>
        <v/>
      </c>
      <c r="AG699" s="107" t="str">
        <f t="shared" si="2088"/>
        <v/>
      </c>
      <c r="AH699" s="107" t="str">
        <f t="shared" si="2088"/>
        <v/>
      </c>
      <c r="AI699" s="107" t="str">
        <f t="shared" si="2088"/>
        <v/>
      </c>
    </row>
    <row r="700" spans="1:35" hidden="1" x14ac:dyDescent="0.25">
      <c r="B700" s="128" t="e">
        <f t="shared" si="1998"/>
        <v>#VALUE!</v>
      </c>
      <c r="C700" s="128" t="e">
        <f t="shared" ca="1" si="1999"/>
        <v>#NAME?</v>
      </c>
      <c r="D700" s="127">
        <f t="shared" ca="1" si="1999"/>
        <v>1</v>
      </c>
      <c r="E700" s="198"/>
      <c r="F700" s="93"/>
      <c r="G700" s="200"/>
      <c r="H700"/>
      <c r="I700"/>
      <c r="J700"/>
      <c r="K700" s="66"/>
      <c r="L700" s="29" t="s">
        <v>39</v>
      </c>
      <c r="M700" s="30" t="str">
        <f t="shared" ref="M700" si="2089">IFERROR(_xlfn.QUARTILE.EXC($P693:$XX693,3),"")</f>
        <v/>
      </c>
      <c r="N700" s="71"/>
      <c r="O700" s="27" t="str">
        <f t="shared" ref="O700" si="2090">"4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1998"/>
        <v>#VALUE!</v>
      </c>
      <c r="C701" s="128" t="e">
        <f t="shared" ca="1" si="1999"/>
        <v>#NAME?</v>
      </c>
      <c r="D701" s="127">
        <f t="shared" ca="1" si="1999"/>
        <v>1</v>
      </c>
      <c r="E701" s="198"/>
      <c r="F701" s="93"/>
      <c r="G701" s="200"/>
      <c r="H701" s="134">
        <f t="shared" ref="H701" si="2091">COUNT($P701:$XX701)</f>
        <v>0</v>
      </c>
      <c r="I701" s="132" t="e">
        <f t="shared" ref="I701" si="2092">_xlfn.STDEV.P($P700:$XX701)/AVERAGE($P700:$XX701)</f>
        <v>#DIV/0!</v>
      </c>
      <c r="J701" s="7">
        <f t="shared" ref="J701" si="2093">IF(AND(H701&gt;2,
OR(L687="MÉDIA SANEADA",L687="MEDIANA SANEADA",
AND(L687="PREÇO ESTIMADO",NOT(AND(P689="Orçamento",COUNTA(P687:XX687)=COUNTIF(P689:XX689,"Orçamento")))))),
ROW(),0)</f>
        <v>0</v>
      </c>
      <c r="K701" s="66"/>
      <c r="L701" s="29" t="s">
        <v>42</v>
      </c>
      <c r="M701" s="30">
        <f t="shared" ref="M701" si="2094">MIN($P693:$XX693)</f>
        <v>0</v>
      </c>
      <c r="N701" s="71"/>
      <c r="O701" s="27" t="str">
        <f t="shared" ref="O701" si="2095">"4 RODADA"</f>
        <v>4 RODADA</v>
      </c>
      <c r="P701" s="107" t="str">
        <f t="shared" ref="P701:AI701" si="2096">IF(P699="","",IF((_xlfn.STDEV.P($P698:$XX699)/AVERAGE($P698:$XX699))&lt;=25%,P699,IF(OR(P699&gt;(AVERAGE($P698:$XX699)+_xlfn.STDEV.P($P698:$XX699)),P699&lt;(AVERAGE($P698:$XX699)-_xlfn.STDEV.P($P698:$XX699))),"DESCARTADO",P699)))</f>
        <v/>
      </c>
      <c r="Q701" s="107" t="str">
        <f t="shared" si="2096"/>
        <v/>
      </c>
      <c r="R701" s="107" t="str">
        <f t="shared" si="2096"/>
        <v/>
      </c>
      <c r="S701" s="107" t="str">
        <f t="shared" si="2096"/>
        <v/>
      </c>
      <c r="T701" s="107" t="str">
        <f t="shared" si="2096"/>
        <v/>
      </c>
      <c r="U701" s="107" t="str">
        <f t="shared" si="2096"/>
        <v/>
      </c>
      <c r="V701" s="107" t="str">
        <f t="shared" si="2096"/>
        <v/>
      </c>
      <c r="W701" s="107" t="str">
        <f t="shared" si="2096"/>
        <v/>
      </c>
      <c r="X701" s="107" t="str">
        <f t="shared" si="2096"/>
        <v/>
      </c>
      <c r="Y701" s="107" t="str">
        <f t="shared" si="2096"/>
        <v/>
      </c>
      <c r="Z701" s="107" t="str">
        <f t="shared" si="2096"/>
        <v/>
      </c>
      <c r="AA701" s="107" t="str">
        <f t="shared" si="2096"/>
        <v/>
      </c>
      <c r="AB701" s="107" t="str">
        <f t="shared" si="2096"/>
        <v/>
      </c>
      <c r="AC701" s="107" t="str">
        <f t="shared" si="2096"/>
        <v/>
      </c>
      <c r="AD701" s="107" t="str">
        <f t="shared" si="2096"/>
        <v/>
      </c>
      <c r="AE701" s="107" t="str">
        <f t="shared" si="2096"/>
        <v/>
      </c>
      <c r="AF701" s="107" t="str">
        <f t="shared" si="2096"/>
        <v/>
      </c>
      <c r="AG701" s="107" t="str">
        <f t="shared" si="2096"/>
        <v/>
      </c>
      <c r="AH701" s="107" t="str">
        <f t="shared" si="2096"/>
        <v/>
      </c>
      <c r="AI701" s="107" t="str">
        <f t="shared" si="2096"/>
        <v/>
      </c>
    </row>
    <row r="702" spans="1:35" hidden="1" x14ac:dyDescent="0.25">
      <c r="B702" s="128" t="e">
        <f t="shared" si="1998"/>
        <v>#VALUE!</v>
      </c>
      <c r="C702" s="128" t="e">
        <f t="shared" ca="1" si="1999"/>
        <v>#NAME?</v>
      </c>
      <c r="D702" s="127">
        <f t="shared" ca="1" si="1999"/>
        <v>1</v>
      </c>
      <c r="E702" s="198"/>
      <c r="F702" s="93"/>
      <c r="G702" s="200"/>
      <c r="H702"/>
      <c r="I702"/>
      <c r="J702"/>
      <c r="K702" s="66"/>
      <c r="L702" s="29" t="s">
        <v>40</v>
      </c>
      <c r="M702" s="30">
        <f t="shared" ref="M702" si="2097">MAX($P693:$XX693)</f>
        <v>0</v>
      </c>
      <c r="N702" s="71"/>
      <c r="O702" s="27" t="str">
        <f t="shared" ref="O702" si="2098">"5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1998"/>
        <v>#VALUE!</v>
      </c>
      <c r="C703" s="128" t="e">
        <f t="shared" ca="1" si="1999"/>
        <v>#NAME?</v>
      </c>
      <c r="D703" s="127">
        <f t="shared" ca="1" si="1999"/>
        <v>1</v>
      </c>
      <c r="E703" s="198"/>
      <c r="F703" s="93"/>
      <c r="G703" s="200"/>
      <c r="H703" s="134">
        <f t="shared" ref="H703" si="2099">COUNT($P703:$XX703)</f>
        <v>0</v>
      </c>
      <c r="I703" s="132" t="e">
        <f t="shared" ref="I703" si="2100">_xlfn.STDEV.P($P702:$XX703)/AVERAGE($P702:$XX703)</f>
        <v>#DIV/0!</v>
      </c>
      <c r="J703" s="7">
        <f t="shared" ref="J703" si="2101">IF(AND(H703&gt;2,
OR(L687="MÉDIA SANEADA",L687="MEDIANA SANEADA",
AND(L687="PREÇO ESTIMADO",NOT(AND(P689="Orçamento",COUNTA(P687:XX687)=COUNTIF(P689:XX689,"Orçamento")))))),
ROW(),0)</f>
        <v>0</v>
      </c>
      <c r="K703" s="66"/>
      <c r="N703" s="71"/>
      <c r="O703" s="27" t="str">
        <f t="shared" ref="O703" si="2102">"5 RODADA"</f>
        <v>5 RODADA</v>
      </c>
      <c r="P703" s="107" t="str">
        <f t="shared" ref="P703:AI703" si="2103">IF(P701="","",IF((_xlfn.STDEV.P($P700:$XX701)/AVERAGE($P700:$XX701))&lt;=25%,P701,IF(OR(P701&gt;(AVERAGE($P700:$XX701)+_xlfn.STDEV.P($P700:$XX701)),P701&lt;(AVERAGE($P700:$XX701)-_xlfn.STDEV.P($P700:$XX701))),"DESCARTADO",P701)))</f>
        <v/>
      </c>
      <c r="Q703" s="107" t="str">
        <f t="shared" si="2103"/>
        <v/>
      </c>
      <c r="R703" s="107" t="str">
        <f t="shared" si="2103"/>
        <v/>
      </c>
      <c r="S703" s="107" t="str">
        <f t="shared" si="2103"/>
        <v/>
      </c>
      <c r="T703" s="107" t="str">
        <f t="shared" si="2103"/>
        <v/>
      </c>
      <c r="U703" s="107" t="str">
        <f t="shared" si="2103"/>
        <v/>
      </c>
      <c r="V703" s="107" t="str">
        <f t="shared" si="2103"/>
        <v/>
      </c>
      <c r="W703" s="107" t="str">
        <f t="shared" si="2103"/>
        <v/>
      </c>
      <c r="X703" s="107" t="str">
        <f t="shared" si="2103"/>
        <v/>
      </c>
      <c r="Y703" s="107" t="str">
        <f t="shared" si="2103"/>
        <v/>
      </c>
      <c r="Z703" s="107" t="str">
        <f t="shared" si="2103"/>
        <v/>
      </c>
      <c r="AA703" s="107" t="str">
        <f t="shared" si="2103"/>
        <v/>
      </c>
      <c r="AB703" s="107" t="str">
        <f t="shared" si="2103"/>
        <v/>
      </c>
      <c r="AC703" s="107" t="str">
        <f t="shared" si="2103"/>
        <v/>
      </c>
      <c r="AD703" s="107" t="str">
        <f t="shared" si="2103"/>
        <v/>
      </c>
      <c r="AE703" s="107" t="str">
        <f t="shared" si="2103"/>
        <v/>
      </c>
      <c r="AF703" s="107" t="str">
        <f t="shared" si="2103"/>
        <v/>
      </c>
      <c r="AG703" s="107" t="str">
        <f t="shared" si="2103"/>
        <v/>
      </c>
      <c r="AH703" s="107" t="str">
        <f t="shared" si="2103"/>
        <v/>
      </c>
      <c r="AI703" s="107" t="str">
        <f t="shared" si="2103"/>
        <v/>
      </c>
    </row>
    <row r="704" spans="1:35" hidden="1" x14ac:dyDescent="0.25">
      <c r="B704" s="128" t="e">
        <f t="shared" si="1998"/>
        <v>#VALUE!</v>
      </c>
      <c r="C704" s="128" t="e">
        <f t="shared" ca="1" si="1999"/>
        <v>#NAME?</v>
      </c>
      <c r="D704" s="127">
        <f t="shared" ca="1" si="1999"/>
        <v>1</v>
      </c>
      <c r="E704" s="198"/>
      <c r="F704" s="93"/>
      <c r="G704" s="200"/>
      <c r="H704"/>
      <c r="I704"/>
      <c r="J704"/>
      <c r="K704" s="66"/>
      <c r="L704" s="22"/>
      <c r="M704" s="22"/>
      <c r="N704" s="71"/>
      <c r="O704" s="27" t="str">
        <f t="shared" ref="O704" si="2104">"6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1998"/>
        <v>#VALUE!</v>
      </c>
      <c r="C705" s="128" t="e">
        <f t="shared" ca="1" si="1999"/>
        <v>#NAME?</v>
      </c>
      <c r="D705" s="127">
        <f t="shared" ca="1" si="1999"/>
        <v>1</v>
      </c>
      <c r="E705" s="198"/>
      <c r="F705" s="93"/>
      <c r="G705" s="200"/>
      <c r="H705" s="134">
        <f t="shared" ref="H705" si="2105">COUNT($P705:$XX705)</f>
        <v>0</v>
      </c>
      <c r="I705" s="132" t="e">
        <f t="shared" ref="I705" si="2106">_xlfn.STDEV.P($P704:$XX705)/AVERAGE($P704:$XX705)</f>
        <v>#DIV/0!</v>
      </c>
      <c r="J705" s="7">
        <f t="shared" ref="J705" si="2107">IF(AND(H705&gt;2,
OR(L687="MÉDIA SANEADA",L687="MEDIANA SANEADA",
AND(L687="PREÇO ESTIMADO",NOT(AND(P689="Orçamento",COUNTA(P687:XX687)=COUNTIF(P689:XX689,"Orçamento")))))),
ROW(),0)</f>
        <v>0</v>
      </c>
      <c r="N705" s="71"/>
      <c r="O705" s="27" t="str">
        <f t="shared" ref="O705" si="2108">"6 RODADA"</f>
        <v>6 RODADA</v>
      </c>
      <c r="P705" s="107" t="str">
        <f t="shared" ref="P705:AI705" si="2109">IFERROR(IF(P703="","",IF((_xlfn.STDEV.P($P702:$XX703)/AVERAGE($P702:$XX703))&lt;=25%,P703,IF(OR(P703&gt;(AVERAGE($P702:$XX703)+_xlfn.STDEV.P($P702:$XX703)),P703&lt;(AVERAGE($P702:$XX703)-_xlfn.STDEV.P($P702:$XX703))),"DESCARTADO",P703))),)</f>
        <v/>
      </c>
      <c r="Q705" s="107" t="str">
        <f t="shared" si="2109"/>
        <v/>
      </c>
      <c r="R705" s="107" t="str">
        <f t="shared" si="2109"/>
        <v/>
      </c>
      <c r="S705" s="107" t="str">
        <f t="shared" si="2109"/>
        <v/>
      </c>
      <c r="T705" s="107" t="str">
        <f t="shared" si="2109"/>
        <v/>
      </c>
      <c r="U705" s="107" t="str">
        <f t="shared" si="2109"/>
        <v/>
      </c>
      <c r="V705" s="107" t="str">
        <f t="shared" si="2109"/>
        <v/>
      </c>
      <c r="W705" s="107" t="str">
        <f t="shared" si="2109"/>
        <v/>
      </c>
      <c r="X705" s="107" t="str">
        <f t="shared" si="2109"/>
        <v/>
      </c>
      <c r="Y705" s="107" t="str">
        <f t="shared" si="2109"/>
        <v/>
      </c>
      <c r="Z705" s="107" t="str">
        <f t="shared" si="2109"/>
        <v/>
      </c>
      <c r="AA705" s="107" t="str">
        <f t="shared" si="2109"/>
        <v/>
      </c>
      <c r="AB705" s="107" t="str">
        <f t="shared" si="2109"/>
        <v/>
      </c>
      <c r="AC705" s="107" t="str">
        <f t="shared" si="2109"/>
        <v/>
      </c>
      <c r="AD705" s="107" t="str">
        <f t="shared" si="2109"/>
        <v/>
      </c>
      <c r="AE705" s="107" t="str">
        <f t="shared" si="2109"/>
        <v/>
      </c>
      <c r="AF705" s="107" t="str">
        <f t="shared" si="2109"/>
        <v/>
      </c>
      <c r="AG705" s="107" t="str">
        <f t="shared" si="2109"/>
        <v/>
      </c>
      <c r="AH705" s="107" t="str">
        <f t="shared" si="2109"/>
        <v/>
      </c>
      <c r="AI705" s="107" t="str">
        <f t="shared" si="2109"/>
        <v/>
      </c>
    </row>
    <row r="706" spans="1:167" x14ac:dyDescent="0.25">
      <c r="B706" s="128" t="e">
        <f t="shared" si="1998"/>
        <v>#VALUE!</v>
      </c>
      <c r="C706" s="128" t="e">
        <f t="shared" ca="1" si="1999"/>
        <v>#NAME?</v>
      </c>
      <c r="D706" s="127">
        <f t="shared" ca="1" si="1999"/>
        <v>1</v>
      </c>
      <c r="E706" s="198"/>
      <c r="F706" s="136"/>
      <c r="G706" s="200"/>
      <c r="H706" s="203"/>
      <c r="I706" s="203"/>
      <c r="J706" s="204"/>
      <c r="K706" s="67"/>
      <c r="L706" s="1" t="s">
        <v>43</v>
      </c>
      <c r="M706" s="143" t="str">
        <f t="shared" ref="M706" si="2110">IFERROR(ROUND(M687*M689,2),"")</f>
        <v/>
      </c>
      <c r="O706" s="27" t="s">
        <v>363</v>
      </c>
      <c r="P706" s="107" t="str">
        <f t="shared" ref="P706:R706" si="2111">INDEX(P693:P705,MATCH(MAX($J693:$J705),$J693:$J705,0))</f>
        <v/>
      </c>
      <c r="Q706" s="107" t="str">
        <f t="shared" si="2111"/>
        <v/>
      </c>
      <c r="R706" s="107" t="str">
        <f t="shared" si="2111"/>
        <v/>
      </c>
      <c r="S706" s="107" t="str">
        <f t="shared" si="2046"/>
        <v/>
      </c>
      <c r="T706" s="107" t="str">
        <f t="shared" si="2046"/>
        <v/>
      </c>
      <c r="U706" s="107" t="str">
        <f t="shared" si="2046"/>
        <v/>
      </c>
      <c r="V706" s="107" t="str">
        <f t="shared" si="2046"/>
        <v/>
      </c>
      <c r="W706" s="107" t="str">
        <f t="shared" si="2046"/>
        <v/>
      </c>
      <c r="X706" s="107" t="str">
        <f t="shared" si="2046"/>
        <v/>
      </c>
      <c r="Y706" s="107" t="str">
        <f t="shared" si="2046"/>
        <v/>
      </c>
      <c r="Z706" s="107" t="str">
        <f t="shared" si="2046"/>
        <v/>
      </c>
      <c r="AA706" s="107" t="str">
        <f t="shared" si="2046"/>
        <v/>
      </c>
      <c r="AB706" s="107" t="str">
        <f t="shared" si="2046"/>
        <v/>
      </c>
      <c r="AC706" s="107" t="str">
        <f t="shared" si="2046"/>
        <v/>
      </c>
      <c r="AD706" s="107" t="str">
        <f t="shared" si="2046"/>
        <v/>
      </c>
      <c r="AE706" s="107" t="str">
        <f t="shared" si="2046"/>
        <v/>
      </c>
      <c r="AF706" s="107" t="str">
        <f t="shared" si="2046"/>
        <v/>
      </c>
      <c r="AG706" s="107" t="str">
        <f t="shared" si="2046"/>
        <v/>
      </c>
      <c r="AH706" s="107" t="str">
        <f t="shared" si="2046"/>
        <v/>
      </c>
      <c r="AI706" s="107" t="str">
        <f t="shared" si="2046"/>
        <v/>
      </c>
    </row>
    <row r="708" spans="1:167" s="117" customFormat="1" ht="15" customHeight="1" x14ac:dyDescent="0.25">
      <c r="A708" s="120"/>
      <c r="B708" s="127" t="e">
        <f t="shared" ref="B708" si="2112">LARGE(IFERROR(IF(B706+1&gt;$H$8,"",B706+1),""),1)</f>
        <v>#VALUE!</v>
      </c>
      <c r="C708" s="127" t="e">
        <f ca="1">IF(_xlfn.ISFORMULA(E712),MAX(INDEX('BASE FORMAÇÃO'!A:A,B708+1),1),E712)</f>
        <v>#NAME?</v>
      </c>
      <c r="D708" s="127">
        <f t="shared" ref="D708" ca="1" si="2113">IFERROR(IF(C708=C698,D698+1,1),1)</f>
        <v>1</v>
      </c>
      <c r="E708" s="38" t="s">
        <v>9</v>
      </c>
      <c r="F708" s="73"/>
      <c r="G708" s="38" t="s">
        <v>15</v>
      </c>
      <c r="H708" s="135" t="e">
        <f>INDEX('BASE FORMAÇÃO'!B:B,B708+1)</f>
        <v>#VALUE!</v>
      </c>
      <c r="I708" s="181" t="s">
        <v>16</v>
      </c>
      <c r="J708" s="6" t="e">
        <f>INDEX('BASE FORMAÇÃO'!K:K,B708+1)</f>
        <v>#VALUE!</v>
      </c>
      <c r="K708" s="65"/>
      <c r="L708" s="182" t="s">
        <v>10</v>
      </c>
      <c r="M708" s="184" t="str">
        <f>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14">B708</f>
        <v>#VALUE!</v>
      </c>
      <c r="C709" s="128" t="e">
        <f t="shared" ca="1" si="2114"/>
        <v>#NAME?</v>
      </c>
      <c r="D709" s="127">
        <f t="shared" ca="1" si="2114"/>
        <v>1</v>
      </c>
      <c r="E709" s="186">
        <f t="shared" ref="E709" ca="1" si="2115">D708</f>
        <v>1</v>
      </c>
      <c r="F709" s="92"/>
      <c r="G709" s="188" t="s">
        <v>1</v>
      </c>
      <c r="H709" s="191" t="e">
        <f>INDEX('BASE FORMAÇÃO'!C:C,B708+1)</f>
        <v>#VALUE!</v>
      </c>
      <c r="I709" s="191"/>
      <c r="J709" s="192"/>
      <c r="K709" s="66"/>
      <c r="L709" s="183"/>
      <c r="M709" s="185"/>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16">B709</f>
        <v>#VALUE!</v>
      </c>
      <c r="C710" s="128" t="e">
        <f t="shared" ca="1" si="2116"/>
        <v>#NAME?</v>
      </c>
      <c r="D710" s="127">
        <f t="shared" ca="1" si="2116"/>
        <v>1</v>
      </c>
      <c r="E710" s="187"/>
      <c r="F710" s="93"/>
      <c r="G710" s="189"/>
      <c r="H710" s="193"/>
      <c r="I710" s="193"/>
      <c r="J710" s="194"/>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17">B710</f>
        <v>#VALUE!</v>
      </c>
      <c r="C711" s="128" t="e">
        <f t="shared" ca="1" si="2117"/>
        <v>#NAME?</v>
      </c>
      <c r="D711" s="127">
        <f t="shared" ca="1" si="1999"/>
        <v>1</v>
      </c>
      <c r="E711" s="38" t="s">
        <v>313</v>
      </c>
      <c r="F711" s="93"/>
      <c r="G711" s="190"/>
      <c r="H711" s="195"/>
      <c r="I711" s="195"/>
      <c r="J711" s="196"/>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18">B710</f>
        <v>#VALUE!</v>
      </c>
      <c r="C712" s="128" t="e">
        <f t="shared" ca="1" si="2118"/>
        <v>#NAME?</v>
      </c>
      <c r="D712" s="127">
        <f t="shared" ca="1" si="1999"/>
        <v>1</v>
      </c>
      <c r="E712" s="197" t="e">
        <f t="shared" ref="E712" ca="1" si="2119">C708</f>
        <v>#NAME?</v>
      </c>
      <c r="F712" s="93"/>
      <c r="G712" s="199" t="s">
        <v>304</v>
      </c>
      <c r="H712" s="201"/>
      <c r="I712" s="202"/>
      <c r="J712" s="202"/>
      <c r="K712" s="67"/>
      <c r="L712" s="28" t="s">
        <v>303</v>
      </c>
      <c r="M712" s="133" t="str">
        <f t="shared" ref="M712" si="2120">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21">B712</f>
        <v>#VALUE!</v>
      </c>
      <c r="C713" s="128" t="e">
        <f t="shared" ref="C713" ca="1" si="2122">C712</f>
        <v>#NAME?</v>
      </c>
      <c r="D713" s="127">
        <f t="shared" ca="1" si="1999"/>
        <v>1</v>
      </c>
      <c r="E713" s="198"/>
      <c r="F713" s="93"/>
      <c r="G713" s="200"/>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23">B713</f>
        <v>#VALUE!</v>
      </c>
      <c r="C714" s="128" t="e">
        <f t="shared" ca="1" si="2123"/>
        <v>#NAME?</v>
      </c>
      <c r="D714" s="127">
        <f t="shared" ca="1" si="1999"/>
        <v>1</v>
      </c>
      <c r="E714" s="198"/>
      <c r="F714" s="93"/>
      <c r="G714" s="200"/>
      <c r="H714" s="134">
        <f t="shared" ref="H714" si="2124">COUNT($P714:$XX714)</f>
        <v>0</v>
      </c>
      <c r="I714" s="132" t="e">
        <f t="shared" ref="I714" si="2125">_xlfn.STDEV.P($P713:$XX714)/AVERAGE($P713:$XX714)</f>
        <v>#DIV/0!</v>
      </c>
      <c r="J714" s="7">
        <f>ROW()</f>
        <v>714</v>
      </c>
      <c r="K714" s="67"/>
      <c r="L714" s="29" t="s">
        <v>10</v>
      </c>
      <c r="M714" s="30" t="str">
        <f t="shared" ref="M714" si="2126">IFERROR(
IF(COUNTA(P708:AI708)=COUNTIF(P710:XX710,"Orçamento"),MIN(M719,M716),
IF(M717&lt;&gt;"",M717,
IF(M718&lt;&gt;"",M718,
M716
))),"")</f>
        <v/>
      </c>
      <c r="N714" s="71"/>
      <c r="O714" s="27" t="s">
        <v>376</v>
      </c>
      <c r="P714" s="106" t="str">
        <f t="shared" ref="P714:AI714" si="2127">IFERROR(IF(P712="",
            "",
            IF(COUNT($P712:$XX712)&lt;=4,
               P712,
               IF(OR(P712&gt;(QUARTILE($P712:$XX712,3)+(QUARTILE($P712:$XX712,3)-QUARTILE($P712:$XX712,1))),
                     P712&lt;(QUARTILE($P712:$XX712,1)-(QUARTILE($P712:$XX712,3)-QUARTILE($P712:$XX712,1)))
                  ),
               "DESCARTADO",P712)
             )
  ),P712)</f>
        <v/>
      </c>
      <c r="Q714" s="106" t="str">
        <f t="shared" si="2127"/>
        <v/>
      </c>
      <c r="R714" s="106" t="str">
        <f t="shared" si="2127"/>
        <v/>
      </c>
      <c r="S714" s="106" t="str">
        <f t="shared" si="2127"/>
        <v/>
      </c>
      <c r="T714" s="106" t="str">
        <f t="shared" si="2127"/>
        <v/>
      </c>
      <c r="U714" s="106" t="str">
        <f t="shared" si="2127"/>
        <v/>
      </c>
      <c r="V714" s="106" t="str">
        <f t="shared" si="2127"/>
        <v/>
      </c>
      <c r="W714" s="106" t="str">
        <f t="shared" si="2127"/>
        <v/>
      </c>
      <c r="X714" s="106" t="str">
        <f t="shared" si="2127"/>
        <v/>
      </c>
      <c r="Y714" s="106" t="str">
        <f t="shared" si="2127"/>
        <v/>
      </c>
      <c r="Z714" s="106" t="str">
        <f t="shared" si="2127"/>
        <v/>
      </c>
      <c r="AA714" s="106" t="str">
        <f t="shared" si="2127"/>
        <v/>
      </c>
      <c r="AB714" s="106" t="str">
        <f t="shared" si="2127"/>
        <v/>
      </c>
      <c r="AC714" s="106" t="str">
        <f t="shared" si="2127"/>
        <v/>
      </c>
      <c r="AD714" s="106" t="str">
        <f t="shared" si="2127"/>
        <v/>
      </c>
      <c r="AE714" s="106" t="str">
        <f t="shared" si="2127"/>
        <v/>
      </c>
      <c r="AF714" s="106" t="str">
        <f t="shared" si="2127"/>
        <v/>
      </c>
      <c r="AG714" s="106" t="str">
        <f t="shared" si="2127"/>
        <v/>
      </c>
      <c r="AH714" s="106" t="str">
        <f t="shared" si="2127"/>
        <v/>
      </c>
      <c r="AI714" s="106" t="str">
        <f t="shared" si="2127"/>
        <v/>
      </c>
    </row>
    <row r="715" spans="1:167" hidden="1" x14ac:dyDescent="0.25">
      <c r="B715" s="128" t="e">
        <f t="shared" ref="B715" si="2128">B714</f>
        <v>#VALUE!</v>
      </c>
      <c r="C715" s="128" t="e">
        <f t="shared" ref="C715" ca="1" si="2129">C714</f>
        <v>#NAME?</v>
      </c>
      <c r="D715" s="127">
        <f t="shared" ca="1" si="1999"/>
        <v>1</v>
      </c>
      <c r="E715" s="198"/>
      <c r="F715" s="93"/>
      <c r="G715" s="200"/>
      <c r="H715"/>
      <c r="I715"/>
      <c r="J715"/>
      <c r="K715" s="66"/>
      <c r="L715" s="29" t="s">
        <v>360</v>
      </c>
      <c r="M715" s="30" t="e">
        <f t="shared" ref="M715" si="2130">AVERAGE($P714:$XX714)</f>
        <v>#DIV/0!</v>
      </c>
      <c r="N715" s="71"/>
      <c r="O715" s="27" t="str">
        <f t="shared" ref="O715" si="2131">"1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1998"/>
        <v>#VALUE!</v>
      </c>
      <c r="C716" s="128" t="e">
        <f t="shared" ca="1" si="1999"/>
        <v>#NAME?</v>
      </c>
      <c r="D716" s="127">
        <f t="shared" ca="1" si="1999"/>
        <v>1</v>
      </c>
      <c r="E716" s="198"/>
      <c r="F716" s="93"/>
      <c r="G716" s="200"/>
      <c r="H716" s="134">
        <f t="shared" ref="H716" si="2132">COUNT($P716:$XX716)</f>
        <v>0</v>
      </c>
      <c r="I716" s="132" t="e">
        <f t="shared" ref="I716" si="2133">_xlfn.STDEV.P($P715:$XX716)/AVERAGE($P715:$XX716)</f>
        <v>#DIV/0!</v>
      </c>
      <c r="J716" s="7">
        <f t="shared" ref="J716" si="2134">IF(AND(H716&gt;2,
OR(L708="MÉDIA SANEADA",L708="MEDIANA SANEADA",
AND(L708="PREÇO ESTIMADO",NOT(AND(P710="Orçamento",COUNTA(P708:XX708)=COUNTIF(P710:XX710,"Orçamento")))))),
ROW(),0)</f>
        <v>0</v>
      </c>
      <c r="K716" s="66"/>
      <c r="L716" s="29" t="s">
        <v>361</v>
      </c>
      <c r="M716" s="30" t="e">
        <f t="shared" ref="M716" si="2135">MEDIAN($P714:$XX714)</f>
        <v>#NUM!</v>
      </c>
      <c r="N716" s="71"/>
      <c r="O716" s="27" t="str">
        <f t="shared" ref="O716" si="2136">"1 RODADA"</f>
        <v>1 RODADA</v>
      </c>
      <c r="P716" s="107" t="str">
        <f t="shared" ref="P716:AI716" si="2137">IF(P714="","",IF((_xlfn.STDEV.P($P713:$XX714)/AVERAGE($P713:$XX714))&lt;=25%,P714,IF(OR(P714&gt;(AVERAGE($P713:$XX714)+_xlfn.STDEV.P($P713:$XX714)),P714&lt;(AVERAGE($P713:$XX714)-_xlfn.STDEV.P($P713:$XX714))),"DESCARTADO",P714)))</f>
        <v/>
      </c>
      <c r="Q716" s="107" t="str">
        <f t="shared" si="2137"/>
        <v/>
      </c>
      <c r="R716" s="107" t="str">
        <f t="shared" si="2137"/>
        <v/>
      </c>
      <c r="S716" s="107" t="str">
        <f t="shared" si="2137"/>
        <v/>
      </c>
      <c r="T716" s="107" t="str">
        <f t="shared" si="2137"/>
        <v/>
      </c>
      <c r="U716" s="107" t="str">
        <f t="shared" si="2137"/>
        <v/>
      </c>
      <c r="V716" s="107" t="str">
        <f t="shared" si="2137"/>
        <v/>
      </c>
      <c r="W716" s="107" t="str">
        <f t="shared" si="2137"/>
        <v/>
      </c>
      <c r="X716" s="107" t="str">
        <f t="shared" si="2137"/>
        <v/>
      </c>
      <c r="Y716" s="107" t="str">
        <f t="shared" si="2137"/>
        <v/>
      </c>
      <c r="Z716" s="107" t="str">
        <f t="shared" si="2137"/>
        <v/>
      </c>
      <c r="AA716" s="107" t="str">
        <f t="shared" si="2137"/>
        <v/>
      </c>
      <c r="AB716" s="107" t="str">
        <f t="shared" si="2137"/>
        <v/>
      </c>
      <c r="AC716" s="107" t="str">
        <f t="shared" si="2137"/>
        <v/>
      </c>
      <c r="AD716" s="107" t="str">
        <f t="shared" si="2137"/>
        <v/>
      </c>
      <c r="AE716" s="107" t="str">
        <f t="shared" si="2137"/>
        <v/>
      </c>
      <c r="AF716" s="107" t="str">
        <f t="shared" si="2137"/>
        <v/>
      </c>
      <c r="AG716" s="107" t="str">
        <f t="shared" si="2137"/>
        <v/>
      </c>
      <c r="AH716" s="107" t="str">
        <f t="shared" si="2137"/>
        <v/>
      </c>
      <c r="AI716" s="107" t="str">
        <f t="shared" si="2137"/>
        <v/>
      </c>
    </row>
    <row r="717" spans="1:167" hidden="1" x14ac:dyDescent="0.25">
      <c r="B717" s="128" t="e">
        <f t="shared" si="1998"/>
        <v>#VALUE!</v>
      </c>
      <c r="C717" s="128" t="e">
        <f t="shared" ca="1" si="1999"/>
        <v>#NAME?</v>
      </c>
      <c r="D717" s="127">
        <f t="shared" ca="1" si="1999"/>
        <v>1</v>
      </c>
      <c r="E717" s="198"/>
      <c r="F717" s="93"/>
      <c r="G717" s="200"/>
      <c r="H717"/>
      <c r="I717"/>
      <c r="J717"/>
      <c r="L717" s="29" t="s">
        <v>38</v>
      </c>
      <c r="M717" s="30" t="str">
        <f t="shared" ref="M717" si="2138">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39">"2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1998"/>
        <v>#VALUE!</v>
      </c>
      <c r="C718" s="128" t="e">
        <f t="shared" ca="1" si="1999"/>
        <v>#NAME?</v>
      </c>
      <c r="D718" s="127">
        <f t="shared" ca="1" si="1999"/>
        <v>1</v>
      </c>
      <c r="E718" s="198"/>
      <c r="F718" s="93"/>
      <c r="G718" s="200"/>
      <c r="H718" s="134">
        <f t="shared" ref="H718" si="2140">COUNT($P718:$XX718)</f>
        <v>0</v>
      </c>
      <c r="I718" s="132" t="e">
        <f t="shared" ref="I718" si="2141">_xlfn.STDEV.P($P717:$XX718)/AVERAGE($P717:$XX718)</f>
        <v>#DIV/0!</v>
      </c>
      <c r="J718" s="7">
        <f t="shared" ref="J718" si="2142">IF(AND(H718&gt;2,
OR(L708="MÉDIA SANEADA",L708="MEDIANA SANEADA",
AND(L708="PREÇO ESTIMADO",NOT(AND(P710="Orçamento",COUNTA(P708:XX708)=COUNTIF(P710:XX710,"Orçamento")))))),
ROW(),0)</f>
        <v>0</v>
      </c>
      <c r="K718" s="66"/>
      <c r="L718" s="29" t="s">
        <v>362</v>
      </c>
      <c r="M718" s="30" t="e">
        <f t="shared" ref="M718" si="2143" xml:space="preserve">
IF(H716&gt;2,MEDIAN(P715:XX716),
IF(H718&gt;2,MEDIAN(P717:XX718),
IF(H720&gt;2,MEDIAN(P719:XX720),
IF(H722&gt;2,MEDIAN(P721:XX722),
IF(H724&gt;2,MEDIAN(P723:XX724),
IF(H726&gt;2,MEDIAN(P725:XX726),
MEDIAN(P713:XX714)))))))</f>
        <v>#NUM!</v>
      </c>
      <c r="N718" s="71"/>
      <c r="O718" s="27" t="str">
        <f t="shared" ref="O718" si="2144">"2 RODADA"</f>
        <v>2 RODADA</v>
      </c>
      <c r="P718" s="107" t="str">
        <f t="shared" ref="P718:AI718" si="2145">IF(P716="","",IF((_xlfn.STDEV.P($P715:$XX716)/AVERAGE($P715:$XX716))&lt;=25%,P716,IF(OR(P716&gt;(AVERAGE($P715:$XX716)+_xlfn.STDEV.P($P715:$XX716)),P716&lt;(AVERAGE($P715:$XX716)-_xlfn.STDEV.P($P715:$XX716))),"DESCARTADO",P716)))</f>
        <v/>
      </c>
      <c r="Q718" s="107" t="str">
        <f t="shared" si="2145"/>
        <v/>
      </c>
      <c r="R718" s="107" t="str">
        <f t="shared" si="2145"/>
        <v/>
      </c>
      <c r="S718" s="107" t="str">
        <f t="shared" si="2145"/>
        <v/>
      </c>
      <c r="T718" s="107" t="str">
        <f t="shared" si="2145"/>
        <v/>
      </c>
      <c r="U718" s="107" t="str">
        <f t="shared" si="2145"/>
        <v/>
      </c>
      <c r="V718" s="107" t="str">
        <f t="shared" si="2145"/>
        <v/>
      </c>
      <c r="W718" s="107" t="str">
        <f t="shared" si="2145"/>
        <v/>
      </c>
      <c r="X718" s="107" t="str">
        <f t="shared" si="2145"/>
        <v/>
      </c>
      <c r="Y718" s="107" t="str">
        <f t="shared" si="2145"/>
        <v/>
      </c>
      <c r="Z718" s="107" t="str">
        <f t="shared" si="2145"/>
        <v/>
      </c>
      <c r="AA718" s="107" t="str">
        <f t="shared" si="2145"/>
        <v/>
      </c>
      <c r="AB718" s="107" t="str">
        <f t="shared" si="2145"/>
        <v/>
      </c>
      <c r="AC718" s="107" t="str">
        <f t="shared" si="2145"/>
        <v/>
      </c>
      <c r="AD718" s="107" t="str">
        <f t="shared" si="2145"/>
        <v/>
      </c>
      <c r="AE718" s="107" t="str">
        <f t="shared" si="2145"/>
        <v/>
      </c>
      <c r="AF718" s="107" t="str">
        <f t="shared" si="2145"/>
        <v/>
      </c>
      <c r="AG718" s="107" t="str">
        <f t="shared" si="2145"/>
        <v/>
      </c>
      <c r="AH718" s="107" t="str">
        <f t="shared" si="2145"/>
        <v/>
      </c>
      <c r="AI718" s="107" t="str">
        <f t="shared" si="2145"/>
        <v/>
      </c>
    </row>
    <row r="719" spans="1:167" hidden="1" x14ac:dyDescent="0.25">
      <c r="B719" s="128" t="e">
        <f t="shared" si="1998"/>
        <v>#VALUE!</v>
      </c>
      <c r="C719" s="128" t="e">
        <f t="shared" ca="1" si="1999"/>
        <v>#NAME?</v>
      </c>
      <c r="D719" s="127">
        <f t="shared" ca="1" si="1999"/>
        <v>1</v>
      </c>
      <c r="E719" s="198"/>
      <c r="F719" s="93"/>
      <c r="G719" s="200"/>
      <c r="H719"/>
      <c r="I719"/>
      <c r="J719"/>
      <c r="K719" s="66"/>
      <c r="L719" s="29" t="s">
        <v>359</v>
      </c>
      <c r="M719" s="30" t="e">
        <f t="shared" ref="M719" si="2146">HARMEAN($P713:$XX714)</f>
        <v>#N/A</v>
      </c>
      <c r="N719" s="71"/>
      <c r="O719" s="27" t="str">
        <f t="shared" ref="O719" si="2147">"3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1998"/>
        <v>#VALUE!</v>
      </c>
      <c r="C720" s="128" t="e">
        <f t="shared" ca="1" si="1999"/>
        <v>#NAME?</v>
      </c>
      <c r="D720" s="127">
        <f t="shared" ca="1" si="1999"/>
        <v>1</v>
      </c>
      <c r="E720" s="198"/>
      <c r="F720" s="93"/>
      <c r="G720" s="200"/>
      <c r="H720" s="134">
        <f t="shared" ref="H720" si="2148">COUNT($P720:$XX720)</f>
        <v>0</v>
      </c>
      <c r="I720" s="132" t="e">
        <f t="shared" ref="I720" si="2149">_xlfn.STDEV.P($P719:$XX720)/AVERAGE($P719:$XX720)</f>
        <v>#DIV/0!</v>
      </c>
      <c r="J720" s="7">
        <f t="shared" ref="J720" si="2150">IF(AND(H720&gt;2,
OR(L708="MÉDIA SANEADA",L708="MEDIANA SANEADA",
AND(L708="PREÇO ESTIMADO",NOT(AND(P710="Orçamento",COUNTA(P708:XX708)=COUNTIF(P710:XX710,"Orçamento")))))),
ROW(),0)</f>
        <v>0</v>
      </c>
      <c r="K720" s="66"/>
      <c r="L720" s="29" t="s">
        <v>41</v>
      </c>
      <c r="M720" s="30" t="str">
        <f t="shared" ref="M720" si="2151">IFERROR(_xlfn.QUARTILE.EXC($P714:$XX714,1),"")</f>
        <v/>
      </c>
      <c r="N720" s="71"/>
      <c r="O720" s="27" t="str">
        <f t="shared" ref="O720" si="2152">"3 RODADA"</f>
        <v>3 RODADA</v>
      </c>
      <c r="P720" s="107" t="str">
        <f t="shared" ref="P720:AI720" si="2153">IF(P718="","",IF((_xlfn.STDEV.P($P717:$XX718)/AVERAGE($P717:$XX718))&lt;=25%,P718,IF(OR(P718&gt;(AVERAGE($P717:$XX718)+_xlfn.STDEV.P($P717:$XX718)),P718&lt;(AVERAGE($P717:$XX718)-_xlfn.STDEV.P($P717:$XX718))),"DESCARTADO",P718)))</f>
        <v/>
      </c>
      <c r="Q720" s="107" t="str">
        <f t="shared" si="2153"/>
        <v/>
      </c>
      <c r="R720" s="107" t="str">
        <f t="shared" si="2153"/>
        <v/>
      </c>
      <c r="S720" s="107" t="str">
        <f t="shared" si="2153"/>
        <v/>
      </c>
      <c r="T720" s="107" t="str">
        <f t="shared" si="2153"/>
        <v/>
      </c>
      <c r="U720" s="107" t="str">
        <f t="shared" si="2153"/>
        <v/>
      </c>
      <c r="V720" s="107" t="str">
        <f t="shared" si="2153"/>
        <v/>
      </c>
      <c r="W720" s="107" t="str">
        <f t="shared" si="2153"/>
        <v/>
      </c>
      <c r="X720" s="107" t="str">
        <f t="shared" si="2153"/>
        <v/>
      </c>
      <c r="Y720" s="107" t="str">
        <f t="shared" si="2153"/>
        <v/>
      </c>
      <c r="Z720" s="107" t="str">
        <f t="shared" si="2153"/>
        <v/>
      </c>
      <c r="AA720" s="107" t="str">
        <f t="shared" si="2153"/>
        <v/>
      </c>
      <c r="AB720" s="107" t="str">
        <f t="shared" si="2153"/>
        <v/>
      </c>
      <c r="AC720" s="107" t="str">
        <f t="shared" si="2153"/>
        <v/>
      </c>
      <c r="AD720" s="107" t="str">
        <f t="shared" si="2153"/>
        <v/>
      </c>
      <c r="AE720" s="107" t="str">
        <f t="shared" si="2153"/>
        <v/>
      </c>
      <c r="AF720" s="107" t="str">
        <f t="shared" si="2153"/>
        <v/>
      </c>
      <c r="AG720" s="107" t="str">
        <f t="shared" si="2153"/>
        <v/>
      </c>
      <c r="AH720" s="107" t="str">
        <f t="shared" si="2153"/>
        <v/>
      </c>
      <c r="AI720" s="107" t="str">
        <f t="shared" si="2153"/>
        <v/>
      </c>
    </row>
    <row r="721" spans="1:167" hidden="1" x14ac:dyDescent="0.25">
      <c r="B721" s="128" t="e">
        <f t="shared" si="1998"/>
        <v>#VALUE!</v>
      </c>
      <c r="C721" s="128" t="e">
        <f t="shared" ca="1" si="1999"/>
        <v>#NAME?</v>
      </c>
      <c r="D721" s="127">
        <f t="shared" ca="1" si="1999"/>
        <v>1</v>
      </c>
      <c r="E721" s="198"/>
      <c r="F721" s="93"/>
      <c r="G721" s="200"/>
      <c r="H721"/>
      <c r="I721"/>
      <c r="J721"/>
      <c r="K721" s="66"/>
      <c r="L721" s="29" t="s">
        <v>39</v>
      </c>
      <c r="M721" s="30" t="str">
        <f t="shared" ref="M721" si="2154">IFERROR(_xlfn.QUARTILE.EXC($P714:$XX714,3),"")</f>
        <v/>
      </c>
      <c r="N721" s="71"/>
      <c r="O721" s="27" t="str">
        <f t="shared" ref="O721" si="2155">"4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1998"/>
        <v>#VALUE!</v>
      </c>
      <c r="C722" s="128" t="e">
        <f t="shared" ca="1" si="1999"/>
        <v>#NAME?</v>
      </c>
      <c r="D722" s="127">
        <f t="shared" ca="1" si="1999"/>
        <v>1</v>
      </c>
      <c r="E722" s="198"/>
      <c r="F722" s="93"/>
      <c r="G722" s="200"/>
      <c r="H722" s="134">
        <f t="shared" ref="H722" si="2156">COUNT($P722:$XX722)</f>
        <v>0</v>
      </c>
      <c r="I722" s="132" t="e">
        <f t="shared" ref="I722" si="2157">_xlfn.STDEV.P($P721:$XX722)/AVERAGE($P721:$XX722)</f>
        <v>#DIV/0!</v>
      </c>
      <c r="J722" s="7">
        <f t="shared" ref="J722" si="2158">IF(AND(H722&gt;2,
OR(L708="MÉDIA SANEADA",L708="MEDIANA SANEADA",
AND(L708="PREÇO ESTIMADO",NOT(AND(P710="Orçamento",COUNTA(P708:XX708)=COUNTIF(P710:XX710,"Orçamento")))))),
ROW(),0)</f>
        <v>0</v>
      </c>
      <c r="K722" s="66"/>
      <c r="L722" s="29" t="s">
        <v>42</v>
      </c>
      <c r="M722" s="30">
        <f t="shared" ref="M722" si="2159">MIN($P714:$XX714)</f>
        <v>0</v>
      </c>
      <c r="N722" s="71"/>
      <c r="O722" s="27" t="str">
        <f t="shared" ref="O722" si="2160">"4 RODADA"</f>
        <v>4 RODADA</v>
      </c>
      <c r="P722" s="107" t="str">
        <f t="shared" ref="P722:AI722" si="2161">IF(P720="","",IF((_xlfn.STDEV.P($P719:$XX720)/AVERAGE($P719:$XX720))&lt;=25%,P720,IF(OR(P720&gt;(AVERAGE($P719:$XX720)+_xlfn.STDEV.P($P719:$XX720)),P720&lt;(AVERAGE($P719:$XX720)-_xlfn.STDEV.P($P719:$XX720))),"DESCARTADO",P720)))</f>
        <v/>
      </c>
      <c r="Q722" s="107" t="str">
        <f t="shared" si="2161"/>
        <v/>
      </c>
      <c r="R722" s="107" t="str">
        <f t="shared" si="2161"/>
        <v/>
      </c>
      <c r="S722" s="107" t="str">
        <f t="shared" si="2161"/>
        <v/>
      </c>
      <c r="T722" s="107" t="str">
        <f t="shared" si="2161"/>
        <v/>
      </c>
      <c r="U722" s="107" t="str">
        <f t="shared" si="2161"/>
        <v/>
      </c>
      <c r="V722" s="107" t="str">
        <f t="shared" si="2161"/>
        <v/>
      </c>
      <c r="W722" s="107" t="str">
        <f t="shared" si="2161"/>
        <v/>
      </c>
      <c r="X722" s="107" t="str">
        <f t="shared" si="2161"/>
        <v/>
      </c>
      <c r="Y722" s="107" t="str">
        <f t="shared" si="2161"/>
        <v/>
      </c>
      <c r="Z722" s="107" t="str">
        <f t="shared" si="2161"/>
        <v/>
      </c>
      <c r="AA722" s="107" t="str">
        <f t="shared" si="2161"/>
        <v/>
      </c>
      <c r="AB722" s="107" t="str">
        <f t="shared" si="2161"/>
        <v/>
      </c>
      <c r="AC722" s="107" t="str">
        <f t="shared" si="2161"/>
        <v/>
      </c>
      <c r="AD722" s="107" t="str">
        <f t="shared" si="2161"/>
        <v/>
      </c>
      <c r="AE722" s="107" t="str">
        <f t="shared" si="2161"/>
        <v/>
      </c>
      <c r="AF722" s="107" t="str">
        <f t="shared" si="2161"/>
        <v/>
      </c>
      <c r="AG722" s="107" t="str">
        <f t="shared" si="2161"/>
        <v/>
      </c>
      <c r="AH722" s="107" t="str">
        <f t="shared" si="2161"/>
        <v/>
      </c>
      <c r="AI722" s="107" t="str">
        <f t="shared" si="2161"/>
        <v/>
      </c>
    </row>
    <row r="723" spans="1:167" hidden="1" x14ac:dyDescent="0.25">
      <c r="B723" s="128" t="e">
        <f t="shared" si="1998"/>
        <v>#VALUE!</v>
      </c>
      <c r="C723" s="128" t="e">
        <f t="shared" ca="1" si="1999"/>
        <v>#NAME?</v>
      </c>
      <c r="D723" s="127">
        <f t="shared" ca="1" si="1999"/>
        <v>1</v>
      </c>
      <c r="E723" s="198"/>
      <c r="F723" s="93"/>
      <c r="G723" s="200"/>
      <c r="H723"/>
      <c r="I723"/>
      <c r="J723"/>
      <c r="K723" s="66"/>
      <c r="L723" s="29" t="s">
        <v>40</v>
      </c>
      <c r="M723" s="30">
        <f t="shared" ref="M723" si="2162">MAX($P714:$XX714)</f>
        <v>0</v>
      </c>
      <c r="N723" s="71"/>
      <c r="O723" s="27" t="str">
        <f t="shared" ref="O723" si="2163">"5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1998"/>
        <v>#VALUE!</v>
      </c>
      <c r="C724" s="128" t="e">
        <f t="shared" ca="1" si="1999"/>
        <v>#NAME?</v>
      </c>
      <c r="D724" s="127">
        <f t="shared" ca="1" si="1999"/>
        <v>1</v>
      </c>
      <c r="E724" s="198"/>
      <c r="F724" s="93"/>
      <c r="G724" s="200"/>
      <c r="H724" s="134">
        <f t="shared" ref="H724" si="2164">COUNT($P724:$XX724)</f>
        <v>0</v>
      </c>
      <c r="I724" s="132" t="e">
        <f t="shared" ref="I724" si="2165">_xlfn.STDEV.P($P723:$XX724)/AVERAGE($P723:$XX724)</f>
        <v>#DIV/0!</v>
      </c>
      <c r="J724" s="7">
        <f t="shared" ref="J724" si="2166">IF(AND(H724&gt;2,
OR(L708="MÉDIA SANEADA",L708="MEDIANA SANEADA",
AND(L708="PREÇO ESTIMADO",NOT(AND(P710="Orçamento",COUNTA(P708:XX708)=COUNTIF(P710:XX710,"Orçamento")))))),
ROW(),0)</f>
        <v>0</v>
      </c>
      <c r="K724" s="66"/>
      <c r="N724" s="71"/>
      <c r="O724" s="27" t="str">
        <f t="shared" ref="O724" si="2167">"5 RODADA"</f>
        <v>5 RODADA</v>
      </c>
      <c r="P724" s="107" t="str">
        <f t="shared" ref="P724:AI724" si="2168">IF(P722="","",IF((_xlfn.STDEV.P($P721:$XX722)/AVERAGE($P721:$XX722))&lt;=25%,P722,IF(OR(P722&gt;(AVERAGE($P721:$XX722)+_xlfn.STDEV.P($P721:$XX722)),P722&lt;(AVERAGE($P721:$XX722)-_xlfn.STDEV.P($P721:$XX722))),"DESCARTADO",P722)))</f>
        <v/>
      </c>
      <c r="Q724" s="107" t="str">
        <f t="shared" si="2168"/>
        <v/>
      </c>
      <c r="R724" s="107" t="str">
        <f t="shared" si="2168"/>
        <v/>
      </c>
      <c r="S724" s="107" t="str">
        <f t="shared" si="2168"/>
        <v/>
      </c>
      <c r="T724" s="107" t="str">
        <f t="shared" si="2168"/>
        <v/>
      </c>
      <c r="U724" s="107" t="str">
        <f t="shared" si="2168"/>
        <v/>
      </c>
      <c r="V724" s="107" t="str">
        <f t="shared" si="2168"/>
        <v/>
      </c>
      <c r="W724" s="107" t="str">
        <f t="shared" si="2168"/>
        <v/>
      </c>
      <c r="X724" s="107" t="str">
        <f t="shared" si="2168"/>
        <v/>
      </c>
      <c r="Y724" s="107" t="str">
        <f t="shared" si="2168"/>
        <v/>
      </c>
      <c r="Z724" s="107" t="str">
        <f t="shared" si="2168"/>
        <v/>
      </c>
      <c r="AA724" s="107" t="str">
        <f t="shared" si="2168"/>
        <v/>
      </c>
      <c r="AB724" s="107" t="str">
        <f t="shared" si="2168"/>
        <v/>
      </c>
      <c r="AC724" s="107" t="str">
        <f t="shared" si="2168"/>
        <v/>
      </c>
      <c r="AD724" s="107" t="str">
        <f t="shared" si="2168"/>
        <v/>
      </c>
      <c r="AE724" s="107" t="str">
        <f t="shared" si="2168"/>
        <v/>
      </c>
      <c r="AF724" s="107" t="str">
        <f t="shared" si="2168"/>
        <v/>
      </c>
      <c r="AG724" s="107" t="str">
        <f t="shared" si="2168"/>
        <v/>
      </c>
      <c r="AH724" s="107" t="str">
        <f t="shared" si="2168"/>
        <v/>
      </c>
      <c r="AI724" s="107" t="str">
        <f t="shared" si="2168"/>
        <v/>
      </c>
    </row>
    <row r="725" spans="1:167" hidden="1" x14ac:dyDescent="0.25">
      <c r="B725" s="128" t="e">
        <f t="shared" si="1998"/>
        <v>#VALUE!</v>
      </c>
      <c r="C725" s="128" t="e">
        <f t="shared" ca="1" si="1999"/>
        <v>#NAME?</v>
      </c>
      <c r="D725" s="127">
        <f t="shared" ca="1" si="1999"/>
        <v>1</v>
      </c>
      <c r="E725" s="198"/>
      <c r="F725" s="93"/>
      <c r="G725" s="200"/>
      <c r="H725"/>
      <c r="I725"/>
      <c r="J725"/>
      <c r="K725" s="66"/>
      <c r="L725" s="22"/>
      <c r="M725" s="22"/>
      <c r="N725" s="71"/>
      <c r="O725" s="27" t="str">
        <f t="shared" ref="O725" si="2169">"6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1998"/>
        <v>#VALUE!</v>
      </c>
      <c r="C726" s="128" t="e">
        <f t="shared" ca="1" si="1999"/>
        <v>#NAME?</v>
      </c>
      <c r="D726" s="127">
        <f t="shared" ca="1" si="1999"/>
        <v>1</v>
      </c>
      <c r="E726" s="198"/>
      <c r="F726" s="93"/>
      <c r="G726" s="200"/>
      <c r="H726" s="134">
        <f t="shared" ref="H726" si="2170">COUNT($P726:$XX726)</f>
        <v>0</v>
      </c>
      <c r="I726" s="132" t="e">
        <f t="shared" ref="I726" si="2171">_xlfn.STDEV.P($P725:$XX726)/AVERAGE($P725:$XX726)</f>
        <v>#DIV/0!</v>
      </c>
      <c r="J726" s="7">
        <f t="shared" ref="J726" si="2172">IF(AND(H726&gt;2,
OR(L708="MÉDIA SANEADA",L708="MEDIANA SANEADA",
AND(L708="PREÇO ESTIMADO",NOT(AND(P710="Orçamento",COUNTA(P708:XX708)=COUNTIF(P710:XX710,"Orçamento")))))),
ROW(),0)</f>
        <v>0</v>
      </c>
      <c r="N726" s="71"/>
      <c r="O726" s="27" t="str">
        <f t="shared" ref="O726" si="2173">"6 RODADA"</f>
        <v>6 RODADA</v>
      </c>
      <c r="P726" s="107" t="str">
        <f t="shared" ref="P726:AI726" si="2174">IFERROR(IF(P724="","",IF((_xlfn.STDEV.P($P723:$XX724)/AVERAGE($P723:$XX724))&lt;=25%,P724,IF(OR(P724&gt;(AVERAGE($P723:$XX724)+_xlfn.STDEV.P($P723:$XX724)),P724&lt;(AVERAGE($P723:$XX724)-_xlfn.STDEV.P($P723:$XX724))),"DESCARTADO",P724))),)</f>
        <v/>
      </c>
      <c r="Q726" s="107" t="str">
        <f t="shared" si="2174"/>
        <v/>
      </c>
      <c r="R726" s="107" t="str">
        <f t="shared" si="2174"/>
        <v/>
      </c>
      <c r="S726" s="107" t="str">
        <f t="shared" si="2174"/>
        <v/>
      </c>
      <c r="T726" s="107" t="str">
        <f t="shared" si="2174"/>
        <v/>
      </c>
      <c r="U726" s="107" t="str">
        <f t="shared" si="2174"/>
        <v/>
      </c>
      <c r="V726" s="107" t="str">
        <f t="shared" si="2174"/>
        <v/>
      </c>
      <c r="W726" s="107" t="str">
        <f t="shared" si="2174"/>
        <v/>
      </c>
      <c r="X726" s="107" t="str">
        <f t="shared" si="2174"/>
        <v/>
      </c>
      <c r="Y726" s="107" t="str">
        <f t="shared" si="2174"/>
        <v/>
      </c>
      <c r="Z726" s="107" t="str">
        <f t="shared" si="2174"/>
        <v/>
      </c>
      <c r="AA726" s="107" t="str">
        <f t="shared" si="2174"/>
        <v/>
      </c>
      <c r="AB726" s="107" t="str">
        <f t="shared" si="2174"/>
        <v/>
      </c>
      <c r="AC726" s="107" t="str">
        <f t="shared" si="2174"/>
        <v/>
      </c>
      <c r="AD726" s="107" t="str">
        <f t="shared" si="2174"/>
        <v/>
      </c>
      <c r="AE726" s="107" t="str">
        <f t="shared" si="2174"/>
        <v/>
      </c>
      <c r="AF726" s="107" t="str">
        <f t="shared" si="2174"/>
        <v/>
      </c>
      <c r="AG726" s="107" t="str">
        <f t="shared" si="2174"/>
        <v/>
      </c>
      <c r="AH726" s="107" t="str">
        <f t="shared" si="2174"/>
        <v/>
      </c>
      <c r="AI726" s="107" t="str">
        <f t="shared" si="2174"/>
        <v/>
      </c>
    </row>
    <row r="727" spans="1:167" x14ac:dyDescent="0.25">
      <c r="B727" s="128" t="e">
        <f t="shared" si="1998"/>
        <v>#VALUE!</v>
      </c>
      <c r="C727" s="128" t="e">
        <f t="shared" ca="1" si="1999"/>
        <v>#NAME?</v>
      </c>
      <c r="D727" s="127">
        <f t="shared" ca="1" si="1999"/>
        <v>1</v>
      </c>
      <c r="E727" s="198"/>
      <c r="F727" s="136"/>
      <c r="G727" s="200"/>
      <c r="H727" s="203"/>
      <c r="I727" s="203"/>
      <c r="J727" s="204"/>
      <c r="K727" s="67"/>
      <c r="L727" s="1" t="s">
        <v>43</v>
      </c>
      <c r="M727" s="143" t="str">
        <f t="shared" ref="M727" si="2175">IFERROR(ROUND(M708*M710,2),"")</f>
        <v/>
      </c>
      <c r="O727" s="27" t="s">
        <v>363</v>
      </c>
      <c r="P727" s="107" t="str">
        <f t="shared" ref="P727:AI748" si="2176">INDEX(P714:P726,MATCH(MAX($J714:$J726),$J714:$J726,0))</f>
        <v/>
      </c>
      <c r="Q727" s="107" t="str">
        <f t="shared" si="2176"/>
        <v/>
      </c>
      <c r="R727" s="107" t="str">
        <f t="shared" si="2176"/>
        <v/>
      </c>
      <c r="S727" s="107" t="str">
        <f t="shared" si="2176"/>
        <v/>
      </c>
      <c r="T727" s="107" t="str">
        <f t="shared" si="2176"/>
        <v/>
      </c>
      <c r="U727" s="107" t="str">
        <f t="shared" si="2176"/>
        <v/>
      </c>
      <c r="V727" s="107" t="str">
        <f t="shared" si="2176"/>
        <v/>
      </c>
      <c r="W727" s="107" t="str">
        <f t="shared" si="2176"/>
        <v/>
      </c>
      <c r="X727" s="107" t="str">
        <f t="shared" si="2176"/>
        <v/>
      </c>
      <c r="Y727" s="107" t="str">
        <f t="shared" si="2176"/>
        <v/>
      </c>
      <c r="Z727" s="107" t="str">
        <f t="shared" si="2176"/>
        <v/>
      </c>
      <c r="AA727" s="107" t="str">
        <f t="shared" si="2176"/>
        <v/>
      </c>
      <c r="AB727" s="107" t="str">
        <f t="shared" si="2176"/>
        <v/>
      </c>
      <c r="AC727" s="107" t="str">
        <f t="shared" si="2176"/>
        <v/>
      </c>
      <c r="AD727" s="107" t="str">
        <f t="shared" si="2176"/>
        <v/>
      </c>
      <c r="AE727" s="107" t="str">
        <f t="shared" si="2176"/>
        <v/>
      </c>
      <c r="AF727" s="107" t="str">
        <f t="shared" si="2176"/>
        <v/>
      </c>
      <c r="AG727" s="107" t="str">
        <f t="shared" si="2176"/>
        <v/>
      </c>
      <c r="AH727" s="107" t="str">
        <f t="shared" si="2176"/>
        <v/>
      </c>
      <c r="AI727" s="107" t="str">
        <f t="shared" si="2176"/>
        <v/>
      </c>
    </row>
    <row r="729" spans="1:167" s="117" customFormat="1" ht="15" customHeight="1" x14ac:dyDescent="0.25">
      <c r="A729" s="120"/>
      <c r="B729" s="127" t="e">
        <f t="shared" ref="B729" si="2177">LARGE(IFERROR(IF(B727+1&gt;$H$8,"",B727+1),""),1)</f>
        <v>#VALUE!</v>
      </c>
      <c r="C729" s="127" t="e">
        <f ca="1">IF(_xlfn.ISFORMULA(E733),MAX(INDEX('BASE FORMAÇÃO'!A:A,B729+1),1),E733)</f>
        <v>#NAME?</v>
      </c>
      <c r="D729" s="127">
        <f t="shared" ref="D729" ca="1" si="2178">IFERROR(IF(C729=C719,D719+1,1),1)</f>
        <v>1</v>
      </c>
      <c r="E729" s="38" t="s">
        <v>9</v>
      </c>
      <c r="F729" s="73"/>
      <c r="G729" s="38" t="s">
        <v>15</v>
      </c>
      <c r="H729" s="135" t="e">
        <f>INDEX('BASE FORMAÇÃO'!B:B,B729+1)</f>
        <v>#VALUE!</v>
      </c>
      <c r="I729" s="181" t="s">
        <v>16</v>
      </c>
      <c r="J729" s="6" t="e">
        <f>INDEX('BASE FORMAÇÃO'!K:K,B729+1)</f>
        <v>#VALUE!</v>
      </c>
      <c r="K729" s="65"/>
      <c r="L729" s="182" t="s">
        <v>10</v>
      </c>
      <c r="M729" s="184" t="str">
        <f>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179">B729</f>
        <v>#VALUE!</v>
      </c>
      <c r="C730" s="128" t="e">
        <f t="shared" ca="1" si="2179"/>
        <v>#NAME?</v>
      </c>
      <c r="D730" s="127">
        <f t="shared" ca="1" si="2179"/>
        <v>1</v>
      </c>
      <c r="E730" s="186">
        <f t="shared" ref="E730" ca="1" si="2180">D729</f>
        <v>1</v>
      </c>
      <c r="F730" s="92"/>
      <c r="G730" s="188" t="s">
        <v>1</v>
      </c>
      <c r="H730" s="191" t="e">
        <f>INDEX('BASE FORMAÇÃO'!C:C,B729+1)</f>
        <v>#VALUE!</v>
      </c>
      <c r="I730" s="191"/>
      <c r="J730" s="192"/>
      <c r="K730" s="66"/>
      <c r="L730" s="183"/>
      <c r="M730" s="185"/>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181">B730</f>
        <v>#VALUE!</v>
      </c>
      <c r="C731" s="128" t="e">
        <f t="shared" ca="1" si="2181"/>
        <v>#NAME?</v>
      </c>
      <c r="D731" s="127">
        <f t="shared" ca="1" si="2181"/>
        <v>1</v>
      </c>
      <c r="E731" s="187"/>
      <c r="F731" s="93"/>
      <c r="G731" s="189"/>
      <c r="H731" s="193"/>
      <c r="I731" s="193"/>
      <c r="J731" s="194"/>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182">B731</f>
        <v>#VALUE!</v>
      </c>
      <c r="C732" s="128" t="e">
        <f t="shared" ca="1" si="2182"/>
        <v>#NAME?</v>
      </c>
      <c r="D732" s="127">
        <f t="shared" ca="1" si="1999"/>
        <v>1</v>
      </c>
      <c r="E732" s="38" t="s">
        <v>313</v>
      </c>
      <c r="F732" s="93"/>
      <c r="G732" s="190"/>
      <c r="H732" s="195"/>
      <c r="I732" s="195"/>
      <c r="J732" s="196"/>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183">B731</f>
        <v>#VALUE!</v>
      </c>
      <c r="C733" s="128" t="e">
        <f t="shared" ca="1" si="2183"/>
        <v>#NAME?</v>
      </c>
      <c r="D733" s="127">
        <f t="shared" ca="1" si="1999"/>
        <v>1</v>
      </c>
      <c r="E733" s="197" t="e">
        <f t="shared" ref="E733" ca="1" si="2184">C729</f>
        <v>#NAME?</v>
      </c>
      <c r="F733" s="93"/>
      <c r="G733" s="199" t="s">
        <v>304</v>
      </c>
      <c r="H733" s="201"/>
      <c r="I733" s="202"/>
      <c r="J733" s="202"/>
      <c r="K733" s="67"/>
      <c r="L733" s="28" t="s">
        <v>303</v>
      </c>
      <c r="M733" s="133" t="str">
        <f t="shared" ref="M733" si="2185">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186">B733</f>
        <v>#VALUE!</v>
      </c>
      <c r="C734" s="128" t="e">
        <f t="shared" ref="C734" ca="1" si="2187">C733</f>
        <v>#NAME?</v>
      </c>
      <c r="D734" s="127">
        <f t="shared" ca="1" si="1999"/>
        <v>1</v>
      </c>
      <c r="E734" s="198"/>
      <c r="F734" s="93"/>
      <c r="G734" s="200"/>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188">B734</f>
        <v>#VALUE!</v>
      </c>
      <c r="C735" s="128" t="e">
        <f t="shared" ca="1" si="2188"/>
        <v>#NAME?</v>
      </c>
      <c r="D735" s="127">
        <f t="shared" ca="1" si="1999"/>
        <v>1</v>
      </c>
      <c r="E735" s="198"/>
      <c r="F735" s="93"/>
      <c r="G735" s="200"/>
      <c r="H735" s="134">
        <f t="shared" ref="H735" si="2189">COUNT($P735:$XX735)</f>
        <v>0</v>
      </c>
      <c r="I735" s="132" t="e">
        <f t="shared" ref="I735" si="2190">_xlfn.STDEV.P($P734:$XX735)/AVERAGE($P734:$XX735)</f>
        <v>#DIV/0!</v>
      </c>
      <c r="J735" s="7">
        <f>ROW()</f>
        <v>735</v>
      </c>
      <c r="K735" s="67"/>
      <c r="L735" s="29" t="s">
        <v>10</v>
      </c>
      <c r="M735" s="30" t="str">
        <f t="shared" ref="M735" si="2191">IFERROR(
IF(COUNTA(P729:AI729)=COUNTIF(P731:XX731,"Orçamento"),MIN(M740,M737),
IF(M738&lt;&gt;"",M738,
IF(M739&lt;&gt;"",M739,
M737
))),"")</f>
        <v/>
      </c>
      <c r="N735" s="71"/>
      <c r="O735" s="27" t="s">
        <v>376</v>
      </c>
      <c r="P735" s="106" t="str">
        <f t="shared" ref="P735:AI735" si="2192">IFERROR(IF(P733="",
            "",
            IF(COUNT($P733:$XX733)&lt;=4,
               P733,
               IF(OR(P733&gt;(QUARTILE($P733:$XX733,3)+(QUARTILE($P733:$XX733,3)-QUARTILE($P733:$XX733,1))),
                     P733&lt;(QUARTILE($P733:$XX733,1)-(QUARTILE($P733:$XX733,3)-QUARTILE($P733:$XX733,1)))
                  ),
               "DESCARTADO",P733)
             )
  ),P733)</f>
        <v/>
      </c>
      <c r="Q735" s="106" t="str">
        <f t="shared" si="2192"/>
        <v/>
      </c>
      <c r="R735" s="106" t="str">
        <f t="shared" si="2192"/>
        <v/>
      </c>
      <c r="S735" s="106" t="str">
        <f t="shared" si="2192"/>
        <v/>
      </c>
      <c r="T735" s="106" t="str">
        <f t="shared" si="2192"/>
        <v/>
      </c>
      <c r="U735" s="106" t="str">
        <f t="shared" si="2192"/>
        <v/>
      </c>
      <c r="V735" s="106" t="str">
        <f t="shared" si="2192"/>
        <v/>
      </c>
      <c r="W735" s="106" t="str">
        <f t="shared" si="2192"/>
        <v/>
      </c>
      <c r="X735" s="106" t="str">
        <f t="shared" si="2192"/>
        <v/>
      </c>
      <c r="Y735" s="106" t="str">
        <f t="shared" si="2192"/>
        <v/>
      </c>
      <c r="Z735" s="106" t="str">
        <f t="shared" si="2192"/>
        <v/>
      </c>
      <c r="AA735" s="106" t="str">
        <f t="shared" si="2192"/>
        <v/>
      </c>
      <c r="AB735" s="106" t="str">
        <f t="shared" si="2192"/>
        <v/>
      </c>
      <c r="AC735" s="106" t="str">
        <f t="shared" si="2192"/>
        <v/>
      </c>
      <c r="AD735" s="106" t="str">
        <f t="shared" si="2192"/>
        <v/>
      </c>
      <c r="AE735" s="106" t="str">
        <f t="shared" si="2192"/>
        <v/>
      </c>
      <c r="AF735" s="106" t="str">
        <f t="shared" si="2192"/>
        <v/>
      </c>
      <c r="AG735" s="106" t="str">
        <f t="shared" si="2192"/>
        <v/>
      </c>
      <c r="AH735" s="106" t="str">
        <f t="shared" si="2192"/>
        <v/>
      </c>
      <c r="AI735" s="106" t="str">
        <f t="shared" si="2192"/>
        <v/>
      </c>
    </row>
    <row r="736" spans="1:167" hidden="1" x14ac:dyDescent="0.25">
      <c r="B736" s="128" t="e">
        <f t="shared" ref="B736:B790" si="2193">B735</f>
        <v>#VALUE!</v>
      </c>
      <c r="C736" s="128" t="e">
        <f t="shared" ref="C736:D799" ca="1" si="2194">C735</f>
        <v>#NAME?</v>
      </c>
      <c r="D736" s="127">
        <f t="shared" ca="1" si="1999"/>
        <v>1</v>
      </c>
      <c r="E736" s="198"/>
      <c r="F736" s="93"/>
      <c r="G736" s="200"/>
      <c r="H736"/>
      <c r="I736"/>
      <c r="J736"/>
      <c r="K736" s="66"/>
      <c r="L736" s="29" t="s">
        <v>360</v>
      </c>
      <c r="M736" s="30" t="e">
        <f t="shared" ref="M736" si="2195">AVERAGE($P735:$XX735)</f>
        <v>#DIV/0!</v>
      </c>
      <c r="N736" s="71"/>
      <c r="O736" s="27" t="str">
        <f t="shared" ref="O736" si="2196">"1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193"/>
        <v>#VALUE!</v>
      </c>
      <c r="C737" s="128" t="e">
        <f t="shared" ca="1" si="2194"/>
        <v>#NAME?</v>
      </c>
      <c r="D737" s="127">
        <f t="shared" ca="1" si="2194"/>
        <v>1</v>
      </c>
      <c r="E737" s="198"/>
      <c r="F737" s="93"/>
      <c r="G737" s="200"/>
      <c r="H737" s="134">
        <f t="shared" ref="H737" si="2197">COUNT($P737:$XX737)</f>
        <v>0</v>
      </c>
      <c r="I737" s="132" t="e">
        <f t="shared" ref="I737" si="2198">_xlfn.STDEV.P($P736:$XX737)/AVERAGE($P736:$XX737)</f>
        <v>#DIV/0!</v>
      </c>
      <c r="J737" s="7">
        <f t="shared" ref="J737" si="2199">IF(AND(H737&gt;2,
OR(L729="MÉDIA SANEADA",L729="MEDIANA SANEADA",
AND(L729="PREÇO ESTIMADO",NOT(AND(P731="Orçamento",COUNTA(P729:XX729)=COUNTIF(P731:XX731,"Orçamento")))))),
ROW(),0)</f>
        <v>0</v>
      </c>
      <c r="K737" s="66"/>
      <c r="L737" s="29" t="s">
        <v>361</v>
      </c>
      <c r="M737" s="30" t="e">
        <f t="shared" ref="M737" si="2200">MEDIAN($P735:$XX735)</f>
        <v>#NUM!</v>
      </c>
      <c r="N737" s="71"/>
      <c r="O737" s="27" t="str">
        <f t="shared" ref="O737" si="2201">"1 RODADA"</f>
        <v>1 RODADA</v>
      </c>
      <c r="P737" s="107" t="str">
        <f t="shared" ref="P737:AI737" si="2202">IF(P735="","",IF((_xlfn.STDEV.P($P734:$XX735)/AVERAGE($P734:$XX735))&lt;=25%,P735,IF(OR(P735&gt;(AVERAGE($P734:$XX735)+_xlfn.STDEV.P($P734:$XX735)),P735&lt;(AVERAGE($P734:$XX735)-_xlfn.STDEV.P($P734:$XX735))),"DESCARTADO",P735)))</f>
        <v/>
      </c>
      <c r="Q737" s="107" t="str">
        <f t="shared" si="2202"/>
        <v/>
      </c>
      <c r="R737" s="107" t="str">
        <f t="shared" si="2202"/>
        <v/>
      </c>
      <c r="S737" s="107" t="str">
        <f t="shared" si="2202"/>
        <v/>
      </c>
      <c r="T737" s="107" t="str">
        <f t="shared" si="2202"/>
        <v/>
      </c>
      <c r="U737" s="107" t="str">
        <f t="shared" si="2202"/>
        <v/>
      </c>
      <c r="V737" s="107" t="str">
        <f t="shared" si="2202"/>
        <v/>
      </c>
      <c r="W737" s="107" t="str">
        <f t="shared" si="2202"/>
        <v/>
      </c>
      <c r="X737" s="107" t="str">
        <f t="shared" si="2202"/>
        <v/>
      </c>
      <c r="Y737" s="107" t="str">
        <f t="shared" si="2202"/>
        <v/>
      </c>
      <c r="Z737" s="107" t="str">
        <f t="shared" si="2202"/>
        <v/>
      </c>
      <c r="AA737" s="107" t="str">
        <f t="shared" si="2202"/>
        <v/>
      </c>
      <c r="AB737" s="107" t="str">
        <f t="shared" si="2202"/>
        <v/>
      </c>
      <c r="AC737" s="107" t="str">
        <f t="shared" si="2202"/>
        <v/>
      </c>
      <c r="AD737" s="107" t="str">
        <f t="shared" si="2202"/>
        <v/>
      </c>
      <c r="AE737" s="107" t="str">
        <f t="shared" si="2202"/>
        <v/>
      </c>
      <c r="AF737" s="107" t="str">
        <f t="shared" si="2202"/>
        <v/>
      </c>
      <c r="AG737" s="107" t="str">
        <f t="shared" si="2202"/>
        <v/>
      </c>
      <c r="AH737" s="107" t="str">
        <f t="shared" si="2202"/>
        <v/>
      </c>
      <c r="AI737" s="107" t="str">
        <f t="shared" si="2202"/>
        <v/>
      </c>
    </row>
    <row r="738" spans="1:167" hidden="1" x14ac:dyDescent="0.25">
      <c r="B738" s="128" t="e">
        <f t="shared" si="2193"/>
        <v>#VALUE!</v>
      </c>
      <c r="C738" s="128" t="e">
        <f t="shared" ca="1" si="2194"/>
        <v>#NAME?</v>
      </c>
      <c r="D738" s="127">
        <f t="shared" ca="1" si="2194"/>
        <v>1</v>
      </c>
      <c r="E738" s="198"/>
      <c r="F738" s="93"/>
      <c r="G738" s="200"/>
      <c r="H738"/>
      <c r="I738"/>
      <c r="J738"/>
      <c r="L738" s="29" t="s">
        <v>38</v>
      </c>
      <c r="M738" s="30" t="str">
        <f t="shared" ref="M738" si="2203">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04">"2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193"/>
        <v>#VALUE!</v>
      </c>
      <c r="C739" s="128" t="e">
        <f t="shared" ca="1" si="2194"/>
        <v>#NAME?</v>
      </c>
      <c r="D739" s="127">
        <f t="shared" ca="1" si="2194"/>
        <v>1</v>
      </c>
      <c r="E739" s="198"/>
      <c r="F739" s="93"/>
      <c r="G739" s="200"/>
      <c r="H739" s="134">
        <f t="shared" ref="H739" si="2205">COUNT($P739:$XX739)</f>
        <v>0</v>
      </c>
      <c r="I739" s="132" t="e">
        <f t="shared" ref="I739" si="2206">_xlfn.STDEV.P($P738:$XX739)/AVERAGE($P738:$XX739)</f>
        <v>#DIV/0!</v>
      </c>
      <c r="J739" s="7">
        <f t="shared" ref="J739" si="2207">IF(AND(H739&gt;2,
OR(L729="MÉDIA SANEADA",L729="MEDIANA SANEADA",
AND(L729="PREÇO ESTIMADO",NOT(AND(P731="Orçamento",COUNTA(P729:XX729)=COUNTIF(P731:XX731,"Orçamento")))))),
ROW(),0)</f>
        <v>0</v>
      </c>
      <c r="K739" s="66"/>
      <c r="L739" s="29" t="s">
        <v>362</v>
      </c>
      <c r="M739" s="30" t="e">
        <f t="shared" ref="M739" si="2208" xml:space="preserve">
IF(H737&gt;2,MEDIAN(P736:XX737),
IF(H739&gt;2,MEDIAN(P738:XX739),
IF(H741&gt;2,MEDIAN(P740:XX741),
IF(H743&gt;2,MEDIAN(P742:XX743),
IF(H745&gt;2,MEDIAN(P744:XX745),
IF(H747&gt;2,MEDIAN(P746:XX747),
MEDIAN(P734:XX735)))))))</f>
        <v>#NUM!</v>
      </c>
      <c r="N739" s="71"/>
      <c r="O739" s="27" t="str">
        <f t="shared" ref="O739" si="2209">"2 RODADA"</f>
        <v>2 RODADA</v>
      </c>
      <c r="P739" s="107" t="str">
        <f t="shared" ref="P739:AI739" si="2210">IF(P737="","",IF((_xlfn.STDEV.P($P736:$XX737)/AVERAGE($P736:$XX737))&lt;=25%,P737,IF(OR(P737&gt;(AVERAGE($P736:$XX737)+_xlfn.STDEV.P($P736:$XX737)),P737&lt;(AVERAGE($P736:$XX737)-_xlfn.STDEV.P($P736:$XX737))),"DESCARTADO",P737)))</f>
        <v/>
      </c>
      <c r="Q739" s="107" t="str">
        <f t="shared" si="2210"/>
        <v/>
      </c>
      <c r="R739" s="107" t="str">
        <f t="shared" si="2210"/>
        <v/>
      </c>
      <c r="S739" s="107" t="str">
        <f t="shared" si="2210"/>
        <v/>
      </c>
      <c r="T739" s="107" t="str">
        <f t="shared" si="2210"/>
        <v/>
      </c>
      <c r="U739" s="107" t="str">
        <f t="shared" si="2210"/>
        <v/>
      </c>
      <c r="V739" s="107" t="str">
        <f t="shared" si="2210"/>
        <v/>
      </c>
      <c r="W739" s="107" t="str">
        <f t="shared" si="2210"/>
        <v/>
      </c>
      <c r="X739" s="107" t="str">
        <f t="shared" si="2210"/>
        <v/>
      </c>
      <c r="Y739" s="107" t="str">
        <f t="shared" si="2210"/>
        <v/>
      </c>
      <c r="Z739" s="107" t="str">
        <f t="shared" si="2210"/>
        <v/>
      </c>
      <c r="AA739" s="107" t="str">
        <f t="shared" si="2210"/>
        <v/>
      </c>
      <c r="AB739" s="107" t="str">
        <f t="shared" si="2210"/>
        <v/>
      </c>
      <c r="AC739" s="107" t="str">
        <f t="shared" si="2210"/>
        <v/>
      </c>
      <c r="AD739" s="107" t="str">
        <f t="shared" si="2210"/>
        <v/>
      </c>
      <c r="AE739" s="107" t="str">
        <f t="shared" si="2210"/>
        <v/>
      </c>
      <c r="AF739" s="107" t="str">
        <f t="shared" si="2210"/>
        <v/>
      </c>
      <c r="AG739" s="107" t="str">
        <f t="shared" si="2210"/>
        <v/>
      </c>
      <c r="AH739" s="107" t="str">
        <f t="shared" si="2210"/>
        <v/>
      </c>
      <c r="AI739" s="107" t="str">
        <f t="shared" si="2210"/>
        <v/>
      </c>
    </row>
    <row r="740" spans="1:167" hidden="1" x14ac:dyDescent="0.25">
      <c r="B740" s="128" t="e">
        <f t="shared" si="2193"/>
        <v>#VALUE!</v>
      </c>
      <c r="C740" s="128" t="e">
        <f t="shared" ca="1" si="2194"/>
        <v>#NAME?</v>
      </c>
      <c r="D740" s="127">
        <f t="shared" ca="1" si="2194"/>
        <v>1</v>
      </c>
      <c r="E740" s="198"/>
      <c r="F740" s="93"/>
      <c r="G740" s="200"/>
      <c r="H740"/>
      <c r="I740"/>
      <c r="J740"/>
      <c r="K740" s="66"/>
      <c r="L740" s="29" t="s">
        <v>359</v>
      </c>
      <c r="M740" s="30" t="e">
        <f t="shared" ref="M740" si="2211">HARMEAN($P734:$XX735)</f>
        <v>#N/A</v>
      </c>
      <c r="N740" s="71"/>
      <c r="O740" s="27" t="str">
        <f t="shared" ref="O740" si="2212">"3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193"/>
        <v>#VALUE!</v>
      </c>
      <c r="C741" s="128" t="e">
        <f t="shared" ca="1" si="2194"/>
        <v>#NAME?</v>
      </c>
      <c r="D741" s="127">
        <f t="shared" ca="1" si="2194"/>
        <v>1</v>
      </c>
      <c r="E741" s="198"/>
      <c r="F741" s="93"/>
      <c r="G741" s="200"/>
      <c r="H741" s="134">
        <f t="shared" ref="H741" si="2213">COUNT($P741:$XX741)</f>
        <v>0</v>
      </c>
      <c r="I741" s="132" t="e">
        <f t="shared" ref="I741" si="2214">_xlfn.STDEV.P($P740:$XX741)/AVERAGE($P740:$XX741)</f>
        <v>#DIV/0!</v>
      </c>
      <c r="J741" s="7">
        <f t="shared" ref="J741" si="2215">IF(AND(H741&gt;2,
OR(L729="MÉDIA SANEADA",L729="MEDIANA SANEADA",
AND(L729="PREÇO ESTIMADO",NOT(AND(P731="Orçamento",COUNTA(P729:XX729)=COUNTIF(P731:XX731,"Orçamento")))))),
ROW(),0)</f>
        <v>0</v>
      </c>
      <c r="K741" s="66"/>
      <c r="L741" s="29" t="s">
        <v>41</v>
      </c>
      <c r="M741" s="30" t="str">
        <f t="shared" ref="M741" si="2216">IFERROR(_xlfn.QUARTILE.EXC($P735:$XX735,1),"")</f>
        <v/>
      </c>
      <c r="N741" s="71"/>
      <c r="O741" s="27" t="str">
        <f t="shared" ref="O741" si="2217">"3 RODADA"</f>
        <v>3 RODADA</v>
      </c>
      <c r="P741" s="107" t="str">
        <f t="shared" ref="P741:AI741" si="2218">IF(P739="","",IF((_xlfn.STDEV.P($P738:$XX739)/AVERAGE($P738:$XX739))&lt;=25%,P739,IF(OR(P739&gt;(AVERAGE($P738:$XX739)+_xlfn.STDEV.P($P738:$XX739)),P739&lt;(AVERAGE($P738:$XX739)-_xlfn.STDEV.P($P738:$XX739))),"DESCARTADO",P739)))</f>
        <v/>
      </c>
      <c r="Q741" s="107" t="str">
        <f t="shared" si="2218"/>
        <v/>
      </c>
      <c r="R741" s="107" t="str">
        <f t="shared" si="2218"/>
        <v/>
      </c>
      <c r="S741" s="107" t="str">
        <f t="shared" si="2218"/>
        <v/>
      </c>
      <c r="T741" s="107" t="str">
        <f t="shared" si="2218"/>
        <v/>
      </c>
      <c r="U741" s="107" t="str">
        <f t="shared" si="2218"/>
        <v/>
      </c>
      <c r="V741" s="107" t="str">
        <f t="shared" si="2218"/>
        <v/>
      </c>
      <c r="W741" s="107" t="str">
        <f t="shared" si="2218"/>
        <v/>
      </c>
      <c r="X741" s="107" t="str">
        <f t="shared" si="2218"/>
        <v/>
      </c>
      <c r="Y741" s="107" t="str">
        <f t="shared" si="2218"/>
        <v/>
      </c>
      <c r="Z741" s="107" t="str">
        <f t="shared" si="2218"/>
        <v/>
      </c>
      <c r="AA741" s="107" t="str">
        <f t="shared" si="2218"/>
        <v/>
      </c>
      <c r="AB741" s="107" t="str">
        <f t="shared" si="2218"/>
        <v/>
      </c>
      <c r="AC741" s="107" t="str">
        <f t="shared" si="2218"/>
        <v/>
      </c>
      <c r="AD741" s="107" t="str">
        <f t="shared" si="2218"/>
        <v/>
      </c>
      <c r="AE741" s="107" t="str">
        <f t="shared" si="2218"/>
        <v/>
      </c>
      <c r="AF741" s="107" t="str">
        <f t="shared" si="2218"/>
        <v/>
      </c>
      <c r="AG741" s="107" t="str">
        <f t="shared" si="2218"/>
        <v/>
      </c>
      <c r="AH741" s="107" t="str">
        <f t="shared" si="2218"/>
        <v/>
      </c>
      <c r="AI741" s="107" t="str">
        <f t="shared" si="2218"/>
        <v/>
      </c>
    </row>
    <row r="742" spans="1:167" hidden="1" x14ac:dyDescent="0.25">
      <c r="B742" s="128" t="e">
        <f t="shared" si="2193"/>
        <v>#VALUE!</v>
      </c>
      <c r="C742" s="128" t="e">
        <f t="shared" ca="1" si="2194"/>
        <v>#NAME?</v>
      </c>
      <c r="D742" s="127">
        <f t="shared" ca="1" si="2194"/>
        <v>1</v>
      </c>
      <c r="E742" s="198"/>
      <c r="F742" s="93"/>
      <c r="G742" s="200"/>
      <c r="H742"/>
      <c r="I742"/>
      <c r="J742"/>
      <c r="K742" s="66"/>
      <c r="L742" s="29" t="s">
        <v>39</v>
      </c>
      <c r="M742" s="30" t="str">
        <f t="shared" ref="M742" si="2219">IFERROR(_xlfn.QUARTILE.EXC($P735:$XX735,3),"")</f>
        <v/>
      </c>
      <c r="N742" s="71"/>
      <c r="O742" s="27" t="str">
        <f t="shared" ref="O742" si="2220">"4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193"/>
        <v>#VALUE!</v>
      </c>
      <c r="C743" s="128" t="e">
        <f t="shared" ca="1" si="2194"/>
        <v>#NAME?</v>
      </c>
      <c r="D743" s="127">
        <f t="shared" ca="1" si="2194"/>
        <v>1</v>
      </c>
      <c r="E743" s="198"/>
      <c r="F743" s="93"/>
      <c r="G743" s="200"/>
      <c r="H743" s="134">
        <f t="shared" ref="H743" si="2221">COUNT($P743:$XX743)</f>
        <v>0</v>
      </c>
      <c r="I743" s="132" t="e">
        <f t="shared" ref="I743" si="2222">_xlfn.STDEV.P($P742:$XX743)/AVERAGE($P742:$XX743)</f>
        <v>#DIV/0!</v>
      </c>
      <c r="J743" s="7">
        <f t="shared" ref="J743" si="2223">IF(AND(H743&gt;2,
OR(L729="MÉDIA SANEADA",L729="MEDIANA SANEADA",
AND(L729="PREÇO ESTIMADO",NOT(AND(P731="Orçamento",COUNTA(P729:XX729)=COUNTIF(P731:XX731,"Orçamento")))))),
ROW(),0)</f>
        <v>0</v>
      </c>
      <c r="K743" s="66"/>
      <c r="L743" s="29" t="s">
        <v>42</v>
      </c>
      <c r="M743" s="30">
        <f t="shared" ref="M743" si="2224">MIN($P735:$XX735)</f>
        <v>0</v>
      </c>
      <c r="N743" s="71"/>
      <c r="O743" s="27" t="str">
        <f t="shared" ref="O743" si="2225">"4 RODADA"</f>
        <v>4 RODADA</v>
      </c>
      <c r="P743" s="107" t="str">
        <f t="shared" ref="P743:AI743" si="2226">IF(P741="","",IF((_xlfn.STDEV.P($P740:$XX741)/AVERAGE($P740:$XX741))&lt;=25%,P741,IF(OR(P741&gt;(AVERAGE($P740:$XX741)+_xlfn.STDEV.P($P740:$XX741)),P741&lt;(AVERAGE($P740:$XX741)-_xlfn.STDEV.P($P740:$XX741))),"DESCARTADO",P741)))</f>
        <v/>
      </c>
      <c r="Q743" s="107" t="str">
        <f t="shared" si="2226"/>
        <v/>
      </c>
      <c r="R743" s="107" t="str">
        <f t="shared" si="2226"/>
        <v/>
      </c>
      <c r="S743" s="107" t="str">
        <f t="shared" si="2226"/>
        <v/>
      </c>
      <c r="T743" s="107" t="str">
        <f t="shared" si="2226"/>
        <v/>
      </c>
      <c r="U743" s="107" t="str">
        <f t="shared" si="2226"/>
        <v/>
      </c>
      <c r="V743" s="107" t="str">
        <f t="shared" si="2226"/>
        <v/>
      </c>
      <c r="W743" s="107" t="str">
        <f t="shared" si="2226"/>
        <v/>
      </c>
      <c r="X743" s="107" t="str">
        <f t="shared" si="2226"/>
        <v/>
      </c>
      <c r="Y743" s="107" t="str">
        <f t="shared" si="2226"/>
        <v/>
      </c>
      <c r="Z743" s="107" t="str">
        <f t="shared" si="2226"/>
        <v/>
      </c>
      <c r="AA743" s="107" t="str">
        <f t="shared" si="2226"/>
        <v/>
      </c>
      <c r="AB743" s="107" t="str">
        <f t="shared" si="2226"/>
        <v/>
      </c>
      <c r="AC743" s="107" t="str">
        <f t="shared" si="2226"/>
        <v/>
      </c>
      <c r="AD743" s="107" t="str">
        <f t="shared" si="2226"/>
        <v/>
      </c>
      <c r="AE743" s="107" t="str">
        <f t="shared" si="2226"/>
        <v/>
      </c>
      <c r="AF743" s="107" t="str">
        <f t="shared" si="2226"/>
        <v/>
      </c>
      <c r="AG743" s="107" t="str">
        <f t="shared" si="2226"/>
        <v/>
      </c>
      <c r="AH743" s="107" t="str">
        <f t="shared" si="2226"/>
        <v/>
      </c>
      <c r="AI743" s="107" t="str">
        <f t="shared" si="2226"/>
        <v/>
      </c>
    </row>
    <row r="744" spans="1:167" hidden="1" x14ac:dyDescent="0.25">
      <c r="B744" s="128" t="e">
        <f t="shared" si="2193"/>
        <v>#VALUE!</v>
      </c>
      <c r="C744" s="128" t="e">
        <f t="shared" ca="1" si="2194"/>
        <v>#NAME?</v>
      </c>
      <c r="D744" s="127">
        <f t="shared" ca="1" si="2194"/>
        <v>1</v>
      </c>
      <c r="E744" s="198"/>
      <c r="F744" s="93"/>
      <c r="G744" s="200"/>
      <c r="H744"/>
      <c r="I744"/>
      <c r="J744"/>
      <c r="K744" s="66"/>
      <c r="L744" s="29" t="s">
        <v>40</v>
      </c>
      <c r="M744" s="30">
        <f t="shared" ref="M744" si="2227">MAX($P735:$XX735)</f>
        <v>0</v>
      </c>
      <c r="N744" s="71"/>
      <c r="O744" s="27" t="str">
        <f t="shared" ref="O744" si="2228">"5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193"/>
        <v>#VALUE!</v>
      </c>
      <c r="C745" s="128" t="e">
        <f t="shared" ca="1" si="2194"/>
        <v>#NAME?</v>
      </c>
      <c r="D745" s="127">
        <f t="shared" ca="1" si="2194"/>
        <v>1</v>
      </c>
      <c r="E745" s="198"/>
      <c r="F745" s="93"/>
      <c r="G745" s="200"/>
      <c r="H745" s="134">
        <f t="shared" ref="H745" si="2229">COUNT($P745:$XX745)</f>
        <v>0</v>
      </c>
      <c r="I745" s="132" t="e">
        <f t="shared" ref="I745" si="2230">_xlfn.STDEV.P($P744:$XX745)/AVERAGE($P744:$XX745)</f>
        <v>#DIV/0!</v>
      </c>
      <c r="J745" s="7">
        <f t="shared" ref="J745" si="2231">IF(AND(H745&gt;2,
OR(L729="MÉDIA SANEADA",L729="MEDIANA SANEADA",
AND(L729="PREÇO ESTIMADO",NOT(AND(P731="Orçamento",COUNTA(P729:XX729)=COUNTIF(P731:XX731,"Orçamento")))))),
ROW(),0)</f>
        <v>0</v>
      </c>
      <c r="K745" s="66"/>
      <c r="N745" s="71"/>
      <c r="O745" s="27" t="str">
        <f t="shared" ref="O745" si="2232">"5 RODADA"</f>
        <v>5 RODADA</v>
      </c>
      <c r="P745" s="107" t="str">
        <f t="shared" ref="P745:AI745" si="2233">IF(P743="","",IF((_xlfn.STDEV.P($P742:$XX743)/AVERAGE($P742:$XX743))&lt;=25%,P743,IF(OR(P743&gt;(AVERAGE($P742:$XX743)+_xlfn.STDEV.P($P742:$XX743)),P743&lt;(AVERAGE($P742:$XX743)-_xlfn.STDEV.P($P742:$XX743))),"DESCARTADO",P743)))</f>
        <v/>
      </c>
      <c r="Q745" s="107" t="str">
        <f t="shared" si="2233"/>
        <v/>
      </c>
      <c r="R745" s="107" t="str">
        <f t="shared" si="2233"/>
        <v/>
      </c>
      <c r="S745" s="107" t="str">
        <f t="shared" si="2233"/>
        <v/>
      </c>
      <c r="T745" s="107" t="str">
        <f t="shared" si="2233"/>
        <v/>
      </c>
      <c r="U745" s="107" t="str">
        <f t="shared" si="2233"/>
        <v/>
      </c>
      <c r="V745" s="107" t="str">
        <f t="shared" si="2233"/>
        <v/>
      </c>
      <c r="W745" s="107" t="str">
        <f t="shared" si="2233"/>
        <v/>
      </c>
      <c r="X745" s="107" t="str">
        <f t="shared" si="2233"/>
        <v/>
      </c>
      <c r="Y745" s="107" t="str">
        <f t="shared" si="2233"/>
        <v/>
      </c>
      <c r="Z745" s="107" t="str">
        <f t="shared" si="2233"/>
        <v/>
      </c>
      <c r="AA745" s="107" t="str">
        <f t="shared" si="2233"/>
        <v/>
      </c>
      <c r="AB745" s="107" t="str">
        <f t="shared" si="2233"/>
        <v/>
      </c>
      <c r="AC745" s="107" t="str">
        <f t="shared" si="2233"/>
        <v/>
      </c>
      <c r="AD745" s="107" t="str">
        <f t="shared" si="2233"/>
        <v/>
      </c>
      <c r="AE745" s="107" t="str">
        <f t="shared" si="2233"/>
        <v/>
      </c>
      <c r="AF745" s="107" t="str">
        <f t="shared" si="2233"/>
        <v/>
      </c>
      <c r="AG745" s="107" t="str">
        <f t="shared" si="2233"/>
        <v/>
      </c>
      <c r="AH745" s="107" t="str">
        <f t="shared" si="2233"/>
        <v/>
      </c>
      <c r="AI745" s="107" t="str">
        <f t="shared" si="2233"/>
        <v/>
      </c>
    </row>
    <row r="746" spans="1:167" hidden="1" x14ac:dyDescent="0.25">
      <c r="B746" s="128" t="e">
        <f t="shared" si="2193"/>
        <v>#VALUE!</v>
      </c>
      <c r="C746" s="128" t="e">
        <f t="shared" ca="1" si="2194"/>
        <v>#NAME?</v>
      </c>
      <c r="D746" s="127">
        <f t="shared" ca="1" si="2194"/>
        <v>1</v>
      </c>
      <c r="E746" s="198"/>
      <c r="F746" s="93"/>
      <c r="G746" s="200"/>
      <c r="H746"/>
      <c r="I746"/>
      <c r="J746"/>
      <c r="K746" s="66"/>
      <c r="L746" s="22"/>
      <c r="M746" s="22"/>
      <c r="N746" s="71"/>
      <c r="O746" s="27" t="str">
        <f t="shared" ref="O746" si="2234">"6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193"/>
        <v>#VALUE!</v>
      </c>
      <c r="C747" s="128" t="e">
        <f t="shared" ca="1" si="2194"/>
        <v>#NAME?</v>
      </c>
      <c r="D747" s="127">
        <f t="shared" ca="1" si="2194"/>
        <v>1</v>
      </c>
      <c r="E747" s="198"/>
      <c r="F747" s="93"/>
      <c r="G747" s="200"/>
      <c r="H747" s="134">
        <f t="shared" ref="H747" si="2235">COUNT($P747:$XX747)</f>
        <v>0</v>
      </c>
      <c r="I747" s="132" t="e">
        <f t="shared" ref="I747" si="2236">_xlfn.STDEV.P($P746:$XX747)/AVERAGE($P746:$XX747)</f>
        <v>#DIV/0!</v>
      </c>
      <c r="J747" s="7">
        <f t="shared" ref="J747" si="2237">IF(AND(H747&gt;2,
OR(L729="MÉDIA SANEADA",L729="MEDIANA SANEADA",
AND(L729="PREÇO ESTIMADO",NOT(AND(P731="Orçamento",COUNTA(P729:XX729)=COUNTIF(P731:XX731,"Orçamento")))))),
ROW(),0)</f>
        <v>0</v>
      </c>
      <c r="N747" s="71"/>
      <c r="O747" s="27" t="str">
        <f t="shared" ref="O747" si="2238">"6 RODADA"</f>
        <v>6 RODADA</v>
      </c>
      <c r="P747" s="107" t="str">
        <f t="shared" ref="P747:AI747" si="2239">IFERROR(IF(P745="","",IF((_xlfn.STDEV.P($P744:$XX745)/AVERAGE($P744:$XX745))&lt;=25%,P745,IF(OR(P745&gt;(AVERAGE($P744:$XX745)+_xlfn.STDEV.P($P744:$XX745)),P745&lt;(AVERAGE($P744:$XX745)-_xlfn.STDEV.P($P744:$XX745))),"DESCARTADO",P745))),)</f>
        <v/>
      </c>
      <c r="Q747" s="107" t="str">
        <f t="shared" si="2239"/>
        <v/>
      </c>
      <c r="R747" s="107" t="str">
        <f t="shared" si="2239"/>
        <v/>
      </c>
      <c r="S747" s="107" t="str">
        <f t="shared" si="2239"/>
        <v/>
      </c>
      <c r="T747" s="107" t="str">
        <f t="shared" si="2239"/>
        <v/>
      </c>
      <c r="U747" s="107" t="str">
        <f t="shared" si="2239"/>
        <v/>
      </c>
      <c r="V747" s="107" t="str">
        <f t="shared" si="2239"/>
        <v/>
      </c>
      <c r="W747" s="107" t="str">
        <f t="shared" si="2239"/>
        <v/>
      </c>
      <c r="X747" s="107" t="str">
        <f t="shared" si="2239"/>
        <v/>
      </c>
      <c r="Y747" s="107" t="str">
        <f t="shared" si="2239"/>
        <v/>
      </c>
      <c r="Z747" s="107" t="str">
        <f t="shared" si="2239"/>
        <v/>
      </c>
      <c r="AA747" s="107" t="str">
        <f t="shared" si="2239"/>
        <v/>
      </c>
      <c r="AB747" s="107" t="str">
        <f t="shared" si="2239"/>
        <v/>
      </c>
      <c r="AC747" s="107" t="str">
        <f t="shared" si="2239"/>
        <v/>
      </c>
      <c r="AD747" s="107" t="str">
        <f t="shared" si="2239"/>
        <v/>
      </c>
      <c r="AE747" s="107" t="str">
        <f t="shared" si="2239"/>
        <v/>
      </c>
      <c r="AF747" s="107" t="str">
        <f t="shared" si="2239"/>
        <v/>
      </c>
      <c r="AG747" s="107" t="str">
        <f t="shared" si="2239"/>
        <v/>
      </c>
      <c r="AH747" s="107" t="str">
        <f t="shared" si="2239"/>
        <v/>
      </c>
      <c r="AI747" s="107" t="str">
        <f t="shared" si="2239"/>
        <v/>
      </c>
    </row>
    <row r="748" spans="1:167" x14ac:dyDescent="0.25">
      <c r="B748" s="128" t="e">
        <f t="shared" si="2193"/>
        <v>#VALUE!</v>
      </c>
      <c r="C748" s="128" t="e">
        <f t="shared" ca="1" si="2194"/>
        <v>#NAME?</v>
      </c>
      <c r="D748" s="127">
        <f t="shared" ca="1" si="2194"/>
        <v>1</v>
      </c>
      <c r="E748" s="198"/>
      <c r="F748" s="136"/>
      <c r="G748" s="200"/>
      <c r="H748" s="203"/>
      <c r="I748" s="203"/>
      <c r="J748" s="204"/>
      <c r="K748" s="67"/>
      <c r="L748" s="1" t="s">
        <v>43</v>
      </c>
      <c r="M748" s="143" t="str">
        <f t="shared" ref="M748" si="2240">IFERROR(ROUND(M729*M731,2),"")</f>
        <v/>
      </c>
      <c r="O748" s="27" t="s">
        <v>363</v>
      </c>
      <c r="P748" s="107" t="str">
        <f t="shared" ref="P748:R748" si="2241">INDEX(P735:P747,MATCH(MAX($J735:$J747),$J735:$J747,0))</f>
        <v/>
      </c>
      <c r="Q748" s="107" t="str">
        <f t="shared" si="2241"/>
        <v/>
      </c>
      <c r="R748" s="107" t="str">
        <f t="shared" si="2241"/>
        <v/>
      </c>
      <c r="S748" s="107" t="str">
        <f t="shared" si="2176"/>
        <v/>
      </c>
      <c r="T748" s="107" t="str">
        <f t="shared" si="2176"/>
        <v/>
      </c>
      <c r="U748" s="107" t="str">
        <f t="shared" si="2176"/>
        <v/>
      </c>
      <c r="V748" s="107" t="str">
        <f t="shared" si="2176"/>
        <v/>
      </c>
      <c r="W748" s="107" t="str">
        <f t="shared" si="2176"/>
        <v/>
      </c>
      <c r="X748" s="107" t="str">
        <f t="shared" si="2176"/>
        <v/>
      </c>
      <c r="Y748" s="107" t="str">
        <f t="shared" si="2176"/>
        <v/>
      </c>
      <c r="Z748" s="107" t="str">
        <f t="shared" si="2176"/>
        <v/>
      </c>
      <c r="AA748" s="107" t="str">
        <f t="shared" si="2176"/>
        <v/>
      </c>
      <c r="AB748" s="107" t="str">
        <f t="shared" si="2176"/>
        <v/>
      </c>
      <c r="AC748" s="107" t="str">
        <f t="shared" si="2176"/>
        <v/>
      </c>
      <c r="AD748" s="107" t="str">
        <f t="shared" si="2176"/>
        <v/>
      </c>
      <c r="AE748" s="107" t="str">
        <f t="shared" si="2176"/>
        <v/>
      </c>
      <c r="AF748" s="107" t="str">
        <f t="shared" si="2176"/>
        <v/>
      </c>
      <c r="AG748" s="107" t="str">
        <f t="shared" si="2176"/>
        <v/>
      </c>
      <c r="AH748" s="107" t="str">
        <f t="shared" si="2176"/>
        <v/>
      </c>
      <c r="AI748" s="107" t="str">
        <f t="shared" si="2176"/>
        <v/>
      </c>
    </row>
    <row r="750" spans="1:167" s="117" customFormat="1" ht="15" customHeight="1" x14ac:dyDescent="0.25">
      <c r="A750" s="120"/>
      <c r="B750" s="127" t="e">
        <f t="shared" ref="B750" si="2242">LARGE(IFERROR(IF(B748+1&gt;$H$8,"",B748+1),""),1)</f>
        <v>#VALUE!</v>
      </c>
      <c r="C750" s="127" t="e">
        <f ca="1">IF(_xlfn.ISFORMULA(E754),MAX(INDEX('BASE FORMAÇÃO'!A:A,B750+1),1),E754)</f>
        <v>#NAME?</v>
      </c>
      <c r="D750" s="127">
        <f t="shared" ref="D750" ca="1" si="2243">IFERROR(IF(C750=C740,D740+1,1),1)</f>
        <v>1</v>
      </c>
      <c r="E750" s="38" t="s">
        <v>9</v>
      </c>
      <c r="F750" s="73"/>
      <c r="G750" s="38" t="s">
        <v>15</v>
      </c>
      <c r="H750" s="135" t="e">
        <f>INDEX('BASE FORMAÇÃO'!B:B,B750+1)</f>
        <v>#VALUE!</v>
      </c>
      <c r="I750" s="181" t="s">
        <v>16</v>
      </c>
      <c r="J750" s="6" t="e">
        <f>INDEX('BASE FORMAÇÃO'!K:K,B750+1)</f>
        <v>#VALUE!</v>
      </c>
      <c r="K750" s="65"/>
      <c r="L750" s="182" t="s">
        <v>10</v>
      </c>
      <c r="M750" s="184" t="str">
        <f>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44">B750</f>
        <v>#VALUE!</v>
      </c>
      <c r="C751" s="128" t="e">
        <f t="shared" ca="1" si="2244"/>
        <v>#NAME?</v>
      </c>
      <c r="D751" s="127">
        <f t="shared" ca="1" si="2244"/>
        <v>1</v>
      </c>
      <c r="E751" s="186">
        <f t="shared" ref="E751" ca="1" si="2245">D750</f>
        <v>1</v>
      </c>
      <c r="F751" s="92"/>
      <c r="G751" s="188" t="s">
        <v>1</v>
      </c>
      <c r="H751" s="191" t="e">
        <f>INDEX('BASE FORMAÇÃO'!C:C,B750+1)</f>
        <v>#VALUE!</v>
      </c>
      <c r="I751" s="191"/>
      <c r="J751" s="192"/>
      <c r="K751" s="66"/>
      <c r="L751" s="183"/>
      <c r="M751" s="185"/>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46">B751</f>
        <v>#VALUE!</v>
      </c>
      <c r="C752" s="128" t="e">
        <f t="shared" ca="1" si="2246"/>
        <v>#NAME?</v>
      </c>
      <c r="D752" s="127">
        <f t="shared" ca="1" si="2246"/>
        <v>1</v>
      </c>
      <c r="E752" s="187"/>
      <c r="F752" s="93"/>
      <c r="G752" s="189"/>
      <c r="H752" s="193"/>
      <c r="I752" s="193"/>
      <c r="J752" s="194"/>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47">B752</f>
        <v>#VALUE!</v>
      </c>
      <c r="C753" s="128" t="e">
        <f t="shared" ca="1" si="2247"/>
        <v>#NAME?</v>
      </c>
      <c r="D753" s="127">
        <f t="shared" ca="1" si="2194"/>
        <v>1</v>
      </c>
      <c r="E753" s="38" t="s">
        <v>313</v>
      </c>
      <c r="F753" s="93"/>
      <c r="G753" s="190"/>
      <c r="H753" s="195"/>
      <c r="I753" s="195"/>
      <c r="J753" s="196"/>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48">B752</f>
        <v>#VALUE!</v>
      </c>
      <c r="C754" s="128" t="e">
        <f t="shared" ca="1" si="2248"/>
        <v>#NAME?</v>
      </c>
      <c r="D754" s="127">
        <f t="shared" ca="1" si="2194"/>
        <v>1</v>
      </c>
      <c r="E754" s="197" t="e">
        <f t="shared" ref="E754" ca="1" si="2249">C750</f>
        <v>#NAME?</v>
      </c>
      <c r="F754" s="93"/>
      <c r="G754" s="199" t="s">
        <v>304</v>
      </c>
      <c r="H754" s="201"/>
      <c r="I754" s="202"/>
      <c r="J754" s="202"/>
      <c r="K754" s="67"/>
      <c r="L754" s="28" t="s">
        <v>303</v>
      </c>
      <c r="M754" s="133" t="str">
        <f t="shared" ref="M754" si="2250">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51">B754</f>
        <v>#VALUE!</v>
      </c>
      <c r="C755" s="128" t="e">
        <f t="shared" ref="C755" ca="1" si="2252">C754</f>
        <v>#NAME?</v>
      </c>
      <c r="D755" s="127">
        <f t="shared" ca="1" si="2194"/>
        <v>1</v>
      </c>
      <c r="E755" s="198"/>
      <c r="F755" s="93"/>
      <c r="G755" s="200"/>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53">B755</f>
        <v>#VALUE!</v>
      </c>
      <c r="C756" s="128" t="e">
        <f t="shared" ca="1" si="2253"/>
        <v>#NAME?</v>
      </c>
      <c r="D756" s="127">
        <f t="shared" ca="1" si="2194"/>
        <v>1</v>
      </c>
      <c r="E756" s="198"/>
      <c r="F756" s="93"/>
      <c r="G756" s="200"/>
      <c r="H756" s="134">
        <f t="shared" ref="H756" si="2254">COUNT($P756:$XX756)</f>
        <v>0</v>
      </c>
      <c r="I756" s="132" t="e">
        <f t="shared" ref="I756" si="2255">_xlfn.STDEV.P($P755:$XX756)/AVERAGE($P755:$XX756)</f>
        <v>#DIV/0!</v>
      </c>
      <c r="J756" s="7">
        <f>ROW()</f>
        <v>756</v>
      </c>
      <c r="K756" s="67"/>
      <c r="L756" s="29" t="s">
        <v>10</v>
      </c>
      <c r="M756" s="30" t="str">
        <f t="shared" ref="M756" si="2256">IFERROR(
IF(COUNTA(P750:AI750)=COUNTIF(P752:XX752,"Orçamento"),MIN(M761,M758),
IF(M759&lt;&gt;"",M759,
IF(M760&lt;&gt;"",M760,
M758
))),"")</f>
        <v/>
      </c>
      <c r="N756" s="71"/>
      <c r="O756" s="27" t="s">
        <v>376</v>
      </c>
      <c r="P756" s="106" t="str">
        <f t="shared" ref="P756:AI756" si="2257">IFERROR(IF(P754="",
            "",
            IF(COUNT($P754:$XX754)&lt;=4,
               P754,
               IF(OR(P754&gt;(QUARTILE($P754:$XX754,3)+(QUARTILE($P754:$XX754,3)-QUARTILE($P754:$XX754,1))),
                     P754&lt;(QUARTILE($P754:$XX754,1)-(QUARTILE($P754:$XX754,3)-QUARTILE($P754:$XX754,1)))
                  ),
               "DESCARTADO",P754)
             )
  ),P754)</f>
        <v/>
      </c>
      <c r="Q756" s="106" t="str">
        <f t="shared" si="2257"/>
        <v/>
      </c>
      <c r="R756" s="106" t="str">
        <f t="shared" si="2257"/>
        <v/>
      </c>
      <c r="S756" s="106" t="str">
        <f t="shared" si="2257"/>
        <v/>
      </c>
      <c r="T756" s="106" t="str">
        <f t="shared" si="2257"/>
        <v/>
      </c>
      <c r="U756" s="106" t="str">
        <f t="shared" si="2257"/>
        <v/>
      </c>
      <c r="V756" s="106" t="str">
        <f t="shared" si="2257"/>
        <v/>
      </c>
      <c r="W756" s="106" t="str">
        <f t="shared" si="2257"/>
        <v/>
      </c>
      <c r="X756" s="106" t="str">
        <f t="shared" si="2257"/>
        <v/>
      </c>
      <c r="Y756" s="106" t="str">
        <f t="shared" si="2257"/>
        <v/>
      </c>
      <c r="Z756" s="106" t="str">
        <f t="shared" si="2257"/>
        <v/>
      </c>
      <c r="AA756" s="106" t="str">
        <f t="shared" si="2257"/>
        <v/>
      </c>
      <c r="AB756" s="106" t="str">
        <f t="shared" si="2257"/>
        <v/>
      </c>
      <c r="AC756" s="106" t="str">
        <f t="shared" si="2257"/>
        <v/>
      </c>
      <c r="AD756" s="106" t="str">
        <f t="shared" si="2257"/>
        <v/>
      </c>
      <c r="AE756" s="106" t="str">
        <f t="shared" si="2257"/>
        <v/>
      </c>
      <c r="AF756" s="106" t="str">
        <f t="shared" si="2257"/>
        <v/>
      </c>
      <c r="AG756" s="106" t="str">
        <f t="shared" si="2257"/>
        <v/>
      </c>
      <c r="AH756" s="106" t="str">
        <f t="shared" si="2257"/>
        <v/>
      </c>
      <c r="AI756" s="106" t="str">
        <f t="shared" si="2257"/>
        <v/>
      </c>
    </row>
    <row r="757" spans="1:35" hidden="1" x14ac:dyDescent="0.25">
      <c r="B757" s="128" t="e">
        <f t="shared" ref="B757" si="2258">B756</f>
        <v>#VALUE!</v>
      </c>
      <c r="C757" s="128" t="e">
        <f t="shared" ref="C757" ca="1" si="2259">C756</f>
        <v>#NAME?</v>
      </c>
      <c r="D757" s="127">
        <f t="shared" ca="1" si="2194"/>
        <v>1</v>
      </c>
      <c r="E757" s="198"/>
      <c r="F757" s="93"/>
      <c r="G757" s="200"/>
      <c r="H757"/>
      <c r="I757"/>
      <c r="J757"/>
      <c r="K757" s="66"/>
      <c r="L757" s="29" t="s">
        <v>360</v>
      </c>
      <c r="M757" s="30" t="e">
        <f t="shared" ref="M757" si="2260">AVERAGE($P756:$XX756)</f>
        <v>#DIV/0!</v>
      </c>
      <c r="N757" s="71"/>
      <c r="O757" s="27" t="str">
        <f t="shared" ref="O757" si="2261">"1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193"/>
        <v>#VALUE!</v>
      </c>
      <c r="C758" s="128" t="e">
        <f t="shared" ca="1" si="2194"/>
        <v>#NAME?</v>
      </c>
      <c r="D758" s="127">
        <f t="shared" ca="1" si="2194"/>
        <v>1</v>
      </c>
      <c r="E758" s="198"/>
      <c r="F758" s="93"/>
      <c r="G758" s="200"/>
      <c r="H758" s="134">
        <f t="shared" ref="H758" si="2262">COUNT($P758:$XX758)</f>
        <v>0</v>
      </c>
      <c r="I758" s="132" t="e">
        <f t="shared" ref="I758" si="2263">_xlfn.STDEV.P($P757:$XX758)/AVERAGE($P757:$XX758)</f>
        <v>#DIV/0!</v>
      </c>
      <c r="J758" s="7">
        <f t="shared" ref="J758" si="2264">IF(AND(H758&gt;2,
OR(L750="MÉDIA SANEADA",L750="MEDIANA SANEADA",
AND(L750="PREÇO ESTIMADO",NOT(AND(P752="Orçamento",COUNTA(P750:XX750)=COUNTIF(P752:XX752,"Orçamento")))))),
ROW(),0)</f>
        <v>0</v>
      </c>
      <c r="K758" s="66"/>
      <c r="L758" s="29" t="s">
        <v>361</v>
      </c>
      <c r="M758" s="30" t="e">
        <f t="shared" ref="M758" si="2265">MEDIAN($P756:$XX756)</f>
        <v>#NUM!</v>
      </c>
      <c r="N758" s="71"/>
      <c r="O758" s="27" t="str">
        <f t="shared" ref="O758" si="2266">"1 RODADA"</f>
        <v>1 RODADA</v>
      </c>
      <c r="P758" s="107" t="str">
        <f t="shared" ref="P758:AI758" si="2267">IF(P756="","",IF((_xlfn.STDEV.P($P755:$XX756)/AVERAGE($P755:$XX756))&lt;=25%,P756,IF(OR(P756&gt;(AVERAGE($P755:$XX756)+_xlfn.STDEV.P($P755:$XX756)),P756&lt;(AVERAGE($P755:$XX756)-_xlfn.STDEV.P($P755:$XX756))),"DESCARTADO",P756)))</f>
        <v/>
      </c>
      <c r="Q758" s="107" t="str">
        <f t="shared" si="2267"/>
        <v/>
      </c>
      <c r="R758" s="107" t="str">
        <f t="shared" si="2267"/>
        <v/>
      </c>
      <c r="S758" s="107" t="str">
        <f t="shared" si="2267"/>
        <v/>
      </c>
      <c r="T758" s="107" t="str">
        <f t="shared" si="2267"/>
        <v/>
      </c>
      <c r="U758" s="107" t="str">
        <f t="shared" si="2267"/>
        <v/>
      </c>
      <c r="V758" s="107" t="str">
        <f t="shared" si="2267"/>
        <v/>
      </c>
      <c r="W758" s="107" t="str">
        <f t="shared" si="2267"/>
        <v/>
      </c>
      <c r="X758" s="107" t="str">
        <f t="shared" si="2267"/>
        <v/>
      </c>
      <c r="Y758" s="107" t="str">
        <f t="shared" si="2267"/>
        <v/>
      </c>
      <c r="Z758" s="107" t="str">
        <f t="shared" si="2267"/>
        <v/>
      </c>
      <c r="AA758" s="107" t="str">
        <f t="shared" si="2267"/>
        <v/>
      </c>
      <c r="AB758" s="107" t="str">
        <f t="shared" si="2267"/>
        <v/>
      </c>
      <c r="AC758" s="107" t="str">
        <f t="shared" si="2267"/>
        <v/>
      </c>
      <c r="AD758" s="107" t="str">
        <f t="shared" si="2267"/>
        <v/>
      </c>
      <c r="AE758" s="107" t="str">
        <f t="shared" si="2267"/>
        <v/>
      </c>
      <c r="AF758" s="107" t="str">
        <f t="shared" si="2267"/>
        <v/>
      </c>
      <c r="AG758" s="107" t="str">
        <f t="shared" si="2267"/>
        <v/>
      </c>
      <c r="AH758" s="107" t="str">
        <f t="shared" si="2267"/>
        <v/>
      </c>
      <c r="AI758" s="107" t="str">
        <f t="shared" si="2267"/>
        <v/>
      </c>
    </row>
    <row r="759" spans="1:35" hidden="1" x14ac:dyDescent="0.25">
      <c r="B759" s="128" t="e">
        <f t="shared" si="2193"/>
        <v>#VALUE!</v>
      </c>
      <c r="C759" s="128" t="e">
        <f t="shared" ca="1" si="2194"/>
        <v>#NAME?</v>
      </c>
      <c r="D759" s="127">
        <f t="shared" ca="1" si="2194"/>
        <v>1</v>
      </c>
      <c r="E759" s="198"/>
      <c r="F759" s="93"/>
      <c r="G759" s="200"/>
      <c r="H759"/>
      <c r="I759"/>
      <c r="J759"/>
      <c r="L759" s="29" t="s">
        <v>38</v>
      </c>
      <c r="M759" s="30" t="str">
        <f t="shared" ref="M759" si="2268">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269">"2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193"/>
        <v>#VALUE!</v>
      </c>
      <c r="C760" s="128" t="e">
        <f t="shared" ca="1" si="2194"/>
        <v>#NAME?</v>
      </c>
      <c r="D760" s="127">
        <f t="shared" ca="1" si="2194"/>
        <v>1</v>
      </c>
      <c r="E760" s="198"/>
      <c r="F760" s="93"/>
      <c r="G760" s="200"/>
      <c r="H760" s="134">
        <f t="shared" ref="H760" si="2270">COUNT($P760:$XX760)</f>
        <v>0</v>
      </c>
      <c r="I760" s="132" t="e">
        <f t="shared" ref="I760" si="2271">_xlfn.STDEV.P($P759:$XX760)/AVERAGE($P759:$XX760)</f>
        <v>#DIV/0!</v>
      </c>
      <c r="J760" s="7">
        <f t="shared" ref="J760" si="2272">IF(AND(H760&gt;2,
OR(L750="MÉDIA SANEADA",L750="MEDIANA SANEADA",
AND(L750="PREÇO ESTIMADO",NOT(AND(P752="Orçamento",COUNTA(P750:XX750)=COUNTIF(P752:XX752,"Orçamento")))))),
ROW(),0)</f>
        <v>0</v>
      </c>
      <c r="K760" s="66"/>
      <c r="L760" s="29" t="s">
        <v>362</v>
      </c>
      <c r="M760" s="30" t="e">
        <f t="shared" ref="M760" si="2273" xml:space="preserve">
IF(H758&gt;2,MEDIAN(P757:XX758),
IF(H760&gt;2,MEDIAN(P759:XX760),
IF(H762&gt;2,MEDIAN(P761:XX762),
IF(H764&gt;2,MEDIAN(P763:XX764),
IF(H766&gt;2,MEDIAN(P765:XX766),
IF(H768&gt;2,MEDIAN(P767:XX768),
MEDIAN(P755:XX756)))))))</f>
        <v>#NUM!</v>
      </c>
      <c r="N760" s="71"/>
      <c r="O760" s="27" t="str">
        <f t="shared" ref="O760" si="2274">"2 RODADA"</f>
        <v>2 RODADA</v>
      </c>
      <c r="P760" s="107" t="str">
        <f t="shared" ref="P760:AI760" si="2275">IF(P758="","",IF((_xlfn.STDEV.P($P757:$XX758)/AVERAGE($P757:$XX758))&lt;=25%,P758,IF(OR(P758&gt;(AVERAGE($P757:$XX758)+_xlfn.STDEV.P($P757:$XX758)),P758&lt;(AVERAGE($P757:$XX758)-_xlfn.STDEV.P($P757:$XX758))),"DESCARTADO",P758)))</f>
        <v/>
      </c>
      <c r="Q760" s="107" t="str">
        <f t="shared" si="2275"/>
        <v/>
      </c>
      <c r="R760" s="107" t="str">
        <f t="shared" si="2275"/>
        <v/>
      </c>
      <c r="S760" s="107" t="str">
        <f t="shared" si="2275"/>
        <v/>
      </c>
      <c r="T760" s="107" t="str">
        <f t="shared" si="2275"/>
        <v/>
      </c>
      <c r="U760" s="107" t="str">
        <f t="shared" si="2275"/>
        <v/>
      </c>
      <c r="V760" s="107" t="str">
        <f t="shared" si="2275"/>
        <v/>
      </c>
      <c r="W760" s="107" t="str">
        <f t="shared" si="2275"/>
        <v/>
      </c>
      <c r="X760" s="107" t="str">
        <f t="shared" si="2275"/>
        <v/>
      </c>
      <c r="Y760" s="107" t="str">
        <f t="shared" si="2275"/>
        <v/>
      </c>
      <c r="Z760" s="107" t="str">
        <f t="shared" si="2275"/>
        <v/>
      </c>
      <c r="AA760" s="107" t="str">
        <f t="shared" si="2275"/>
        <v/>
      </c>
      <c r="AB760" s="107" t="str">
        <f t="shared" si="2275"/>
        <v/>
      </c>
      <c r="AC760" s="107" t="str">
        <f t="shared" si="2275"/>
        <v/>
      </c>
      <c r="AD760" s="107" t="str">
        <f t="shared" si="2275"/>
        <v/>
      </c>
      <c r="AE760" s="107" t="str">
        <f t="shared" si="2275"/>
        <v/>
      </c>
      <c r="AF760" s="107" t="str">
        <f t="shared" si="2275"/>
        <v/>
      </c>
      <c r="AG760" s="107" t="str">
        <f t="shared" si="2275"/>
        <v/>
      </c>
      <c r="AH760" s="107" t="str">
        <f t="shared" si="2275"/>
        <v/>
      </c>
      <c r="AI760" s="107" t="str">
        <f t="shared" si="2275"/>
        <v/>
      </c>
    </row>
    <row r="761" spans="1:35" hidden="1" x14ac:dyDescent="0.25">
      <c r="B761" s="128" t="e">
        <f t="shared" si="2193"/>
        <v>#VALUE!</v>
      </c>
      <c r="C761" s="128" t="e">
        <f t="shared" ca="1" si="2194"/>
        <v>#NAME?</v>
      </c>
      <c r="D761" s="127">
        <f t="shared" ca="1" si="2194"/>
        <v>1</v>
      </c>
      <c r="E761" s="198"/>
      <c r="F761" s="93"/>
      <c r="G761" s="200"/>
      <c r="H761"/>
      <c r="I761"/>
      <c r="J761"/>
      <c r="K761" s="66"/>
      <c r="L761" s="29" t="s">
        <v>359</v>
      </c>
      <c r="M761" s="30" t="e">
        <f t="shared" ref="M761" si="2276">HARMEAN($P755:$XX756)</f>
        <v>#N/A</v>
      </c>
      <c r="N761" s="71"/>
      <c r="O761" s="27" t="str">
        <f t="shared" ref="O761" si="2277">"3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193"/>
        <v>#VALUE!</v>
      </c>
      <c r="C762" s="128" t="e">
        <f t="shared" ca="1" si="2194"/>
        <v>#NAME?</v>
      </c>
      <c r="D762" s="127">
        <f t="shared" ca="1" si="2194"/>
        <v>1</v>
      </c>
      <c r="E762" s="198"/>
      <c r="F762" s="93"/>
      <c r="G762" s="200"/>
      <c r="H762" s="134">
        <f t="shared" ref="H762" si="2278">COUNT($P762:$XX762)</f>
        <v>0</v>
      </c>
      <c r="I762" s="132" t="e">
        <f t="shared" ref="I762" si="2279">_xlfn.STDEV.P($P761:$XX762)/AVERAGE($P761:$XX762)</f>
        <v>#DIV/0!</v>
      </c>
      <c r="J762" s="7">
        <f t="shared" ref="J762" si="2280">IF(AND(H762&gt;2,
OR(L750="MÉDIA SANEADA",L750="MEDIANA SANEADA",
AND(L750="PREÇO ESTIMADO",NOT(AND(P752="Orçamento",COUNTA(P750:XX750)=COUNTIF(P752:XX752,"Orçamento")))))),
ROW(),0)</f>
        <v>0</v>
      </c>
      <c r="K762" s="66"/>
      <c r="L762" s="29" t="s">
        <v>41</v>
      </c>
      <c r="M762" s="30" t="str">
        <f t="shared" ref="M762" si="2281">IFERROR(_xlfn.QUARTILE.EXC($P756:$XX756,1),"")</f>
        <v/>
      </c>
      <c r="N762" s="71"/>
      <c r="O762" s="27" t="str">
        <f t="shared" ref="O762" si="2282">"3 RODADA"</f>
        <v>3 RODADA</v>
      </c>
      <c r="P762" s="107" t="str">
        <f t="shared" ref="P762:AI762" si="2283">IF(P760="","",IF((_xlfn.STDEV.P($P759:$XX760)/AVERAGE($P759:$XX760))&lt;=25%,P760,IF(OR(P760&gt;(AVERAGE($P759:$XX760)+_xlfn.STDEV.P($P759:$XX760)),P760&lt;(AVERAGE($P759:$XX760)-_xlfn.STDEV.P($P759:$XX760))),"DESCARTADO",P760)))</f>
        <v/>
      </c>
      <c r="Q762" s="107" t="str">
        <f t="shared" si="2283"/>
        <v/>
      </c>
      <c r="R762" s="107" t="str">
        <f t="shared" si="2283"/>
        <v/>
      </c>
      <c r="S762" s="107" t="str">
        <f t="shared" si="2283"/>
        <v/>
      </c>
      <c r="T762" s="107" t="str">
        <f t="shared" si="2283"/>
        <v/>
      </c>
      <c r="U762" s="107" t="str">
        <f t="shared" si="2283"/>
        <v/>
      </c>
      <c r="V762" s="107" t="str">
        <f t="shared" si="2283"/>
        <v/>
      </c>
      <c r="W762" s="107" t="str">
        <f t="shared" si="2283"/>
        <v/>
      </c>
      <c r="X762" s="107" t="str">
        <f t="shared" si="2283"/>
        <v/>
      </c>
      <c r="Y762" s="107" t="str">
        <f t="shared" si="2283"/>
        <v/>
      </c>
      <c r="Z762" s="107" t="str">
        <f t="shared" si="2283"/>
        <v/>
      </c>
      <c r="AA762" s="107" t="str">
        <f t="shared" si="2283"/>
        <v/>
      </c>
      <c r="AB762" s="107" t="str">
        <f t="shared" si="2283"/>
        <v/>
      </c>
      <c r="AC762" s="107" t="str">
        <f t="shared" si="2283"/>
        <v/>
      </c>
      <c r="AD762" s="107" t="str">
        <f t="shared" si="2283"/>
        <v/>
      </c>
      <c r="AE762" s="107" t="str">
        <f t="shared" si="2283"/>
        <v/>
      </c>
      <c r="AF762" s="107" t="str">
        <f t="shared" si="2283"/>
        <v/>
      </c>
      <c r="AG762" s="107" t="str">
        <f t="shared" si="2283"/>
        <v/>
      </c>
      <c r="AH762" s="107" t="str">
        <f t="shared" si="2283"/>
        <v/>
      </c>
      <c r="AI762" s="107" t="str">
        <f t="shared" si="2283"/>
        <v/>
      </c>
    </row>
    <row r="763" spans="1:35" hidden="1" x14ac:dyDescent="0.25">
      <c r="B763" s="128" t="e">
        <f t="shared" si="2193"/>
        <v>#VALUE!</v>
      </c>
      <c r="C763" s="128" t="e">
        <f t="shared" ca="1" si="2194"/>
        <v>#NAME?</v>
      </c>
      <c r="D763" s="127">
        <f t="shared" ca="1" si="2194"/>
        <v>1</v>
      </c>
      <c r="E763" s="198"/>
      <c r="F763" s="93"/>
      <c r="G763" s="200"/>
      <c r="H763"/>
      <c r="I763"/>
      <c r="J763"/>
      <c r="K763" s="66"/>
      <c r="L763" s="29" t="s">
        <v>39</v>
      </c>
      <c r="M763" s="30" t="str">
        <f t="shared" ref="M763" si="2284">IFERROR(_xlfn.QUARTILE.EXC($P756:$XX756,3),"")</f>
        <v/>
      </c>
      <c r="N763" s="71"/>
      <c r="O763" s="27" t="str">
        <f t="shared" ref="O763" si="2285">"4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193"/>
        <v>#VALUE!</v>
      </c>
      <c r="C764" s="128" t="e">
        <f t="shared" ca="1" si="2194"/>
        <v>#NAME?</v>
      </c>
      <c r="D764" s="127">
        <f t="shared" ca="1" si="2194"/>
        <v>1</v>
      </c>
      <c r="E764" s="198"/>
      <c r="F764" s="93"/>
      <c r="G764" s="200"/>
      <c r="H764" s="134">
        <f t="shared" ref="H764" si="2286">COUNT($P764:$XX764)</f>
        <v>0</v>
      </c>
      <c r="I764" s="132" t="e">
        <f t="shared" ref="I764" si="2287">_xlfn.STDEV.P($P763:$XX764)/AVERAGE($P763:$XX764)</f>
        <v>#DIV/0!</v>
      </c>
      <c r="J764" s="7">
        <f t="shared" ref="J764" si="2288">IF(AND(H764&gt;2,
OR(L750="MÉDIA SANEADA",L750="MEDIANA SANEADA",
AND(L750="PREÇO ESTIMADO",NOT(AND(P752="Orçamento",COUNTA(P750:XX750)=COUNTIF(P752:XX752,"Orçamento")))))),
ROW(),0)</f>
        <v>0</v>
      </c>
      <c r="K764" s="66"/>
      <c r="L764" s="29" t="s">
        <v>42</v>
      </c>
      <c r="M764" s="30">
        <f t="shared" ref="M764" si="2289">MIN($P756:$XX756)</f>
        <v>0</v>
      </c>
      <c r="N764" s="71"/>
      <c r="O764" s="27" t="str">
        <f t="shared" ref="O764" si="2290">"4 RODADA"</f>
        <v>4 RODADA</v>
      </c>
      <c r="P764" s="107" t="str">
        <f t="shared" ref="P764:AI764" si="2291">IF(P762="","",IF((_xlfn.STDEV.P($P761:$XX762)/AVERAGE($P761:$XX762))&lt;=25%,P762,IF(OR(P762&gt;(AVERAGE($P761:$XX762)+_xlfn.STDEV.P($P761:$XX762)),P762&lt;(AVERAGE($P761:$XX762)-_xlfn.STDEV.P($P761:$XX762))),"DESCARTADO",P762)))</f>
        <v/>
      </c>
      <c r="Q764" s="107" t="str">
        <f t="shared" si="2291"/>
        <v/>
      </c>
      <c r="R764" s="107" t="str">
        <f t="shared" si="2291"/>
        <v/>
      </c>
      <c r="S764" s="107" t="str">
        <f t="shared" si="2291"/>
        <v/>
      </c>
      <c r="T764" s="107" t="str">
        <f t="shared" si="2291"/>
        <v/>
      </c>
      <c r="U764" s="107" t="str">
        <f t="shared" si="2291"/>
        <v/>
      </c>
      <c r="V764" s="107" t="str">
        <f t="shared" si="2291"/>
        <v/>
      </c>
      <c r="W764" s="107" t="str">
        <f t="shared" si="2291"/>
        <v/>
      </c>
      <c r="X764" s="107" t="str">
        <f t="shared" si="2291"/>
        <v/>
      </c>
      <c r="Y764" s="107" t="str">
        <f t="shared" si="2291"/>
        <v/>
      </c>
      <c r="Z764" s="107" t="str">
        <f t="shared" si="2291"/>
        <v/>
      </c>
      <c r="AA764" s="107" t="str">
        <f t="shared" si="2291"/>
        <v/>
      </c>
      <c r="AB764" s="107" t="str">
        <f t="shared" si="2291"/>
        <v/>
      </c>
      <c r="AC764" s="107" t="str">
        <f t="shared" si="2291"/>
        <v/>
      </c>
      <c r="AD764" s="107" t="str">
        <f t="shared" si="2291"/>
        <v/>
      </c>
      <c r="AE764" s="107" t="str">
        <f t="shared" si="2291"/>
        <v/>
      </c>
      <c r="AF764" s="107" t="str">
        <f t="shared" si="2291"/>
        <v/>
      </c>
      <c r="AG764" s="107" t="str">
        <f t="shared" si="2291"/>
        <v/>
      </c>
      <c r="AH764" s="107" t="str">
        <f t="shared" si="2291"/>
        <v/>
      </c>
      <c r="AI764" s="107" t="str">
        <f t="shared" si="2291"/>
        <v/>
      </c>
    </row>
    <row r="765" spans="1:35" hidden="1" x14ac:dyDescent="0.25">
      <c r="B765" s="128" t="e">
        <f t="shared" si="2193"/>
        <v>#VALUE!</v>
      </c>
      <c r="C765" s="128" t="e">
        <f t="shared" ca="1" si="2194"/>
        <v>#NAME?</v>
      </c>
      <c r="D765" s="127">
        <f t="shared" ca="1" si="2194"/>
        <v>1</v>
      </c>
      <c r="E765" s="198"/>
      <c r="F765" s="93"/>
      <c r="G765" s="200"/>
      <c r="H765"/>
      <c r="I765"/>
      <c r="J765"/>
      <c r="K765" s="66"/>
      <c r="L765" s="29" t="s">
        <v>40</v>
      </c>
      <c r="M765" s="30">
        <f t="shared" ref="M765" si="2292">MAX($P756:$XX756)</f>
        <v>0</v>
      </c>
      <c r="N765" s="71"/>
      <c r="O765" s="27" t="str">
        <f t="shared" ref="O765" si="2293">"5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193"/>
        <v>#VALUE!</v>
      </c>
      <c r="C766" s="128" t="e">
        <f t="shared" ca="1" si="2194"/>
        <v>#NAME?</v>
      </c>
      <c r="D766" s="127">
        <f t="shared" ca="1" si="2194"/>
        <v>1</v>
      </c>
      <c r="E766" s="198"/>
      <c r="F766" s="93"/>
      <c r="G766" s="200"/>
      <c r="H766" s="134">
        <f t="shared" ref="H766" si="2294">COUNT($P766:$XX766)</f>
        <v>0</v>
      </c>
      <c r="I766" s="132" t="e">
        <f t="shared" ref="I766" si="2295">_xlfn.STDEV.P($P765:$XX766)/AVERAGE($P765:$XX766)</f>
        <v>#DIV/0!</v>
      </c>
      <c r="J766" s="7">
        <f t="shared" ref="J766" si="2296">IF(AND(H766&gt;2,
OR(L750="MÉDIA SANEADA",L750="MEDIANA SANEADA",
AND(L750="PREÇO ESTIMADO",NOT(AND(P752="Orçamento",COUNTA(P750:XX750)=COUNTIF(P752:XX752,"Orçamento")))))),
ROW(),0)</f>
        <v>0</v>
      </c>
      <c r="K766" s="66"/>
      <c r="N766" s="71"/>
      <c r="O766" s="27" t="str">
        <f t="shared" ref="O766" si="2297">"5 RODADA"</f>
        <v>5 RODADA</v>
      </c>
      <c r="P766" s="107" t="str">
        <f t="shared" ref="P766:AI766" si="2298">IF(P764="","",IF((_xlfn.STDEV.P($P763:$XX764)/AVERAGE($P763:$XX764))&lt;=25%,P764,IF(OR(P764&gt;(AVERAGE($P763:$XX764)+_xlfn.STDEV.P($P763:$XX764)),P764&lt;(AVERAGE($P763:$XX764)-_xlfn.STDEV.P($P763:$XX764))),"DESCARTADO",P764)))</f>
        <v/>
      </c>
      <c r="Q766" s="107" t="str">
        <f t="shared" si="2298"/>
        <v/>
      </c>
      <c r="R766" s="107" t="str">
        <f t="shared" si="2298"/>
        <v/>
      </c>
      <c r="S766" s="107" t="str">
        <f t="shared" si="2298"/>
        <v/>
      </c>
      <c r="T766" s="107" t="str">
        <f t="shared" si="2298"/>
        <v/>
      </c>
      <c r="U766" s="107" t="str">
        <f t="shared" si="2298"/>
        <v/>
      </c>
      <c r="V766" s="107" t="str">
        <f t="shared" si="2298"/>
        <v/>
      </c>
      <c r="W766" s="107" t="str">
        <f t="shared" si="2298"/>
        <v/>
      </c>
      <c r="X766" s="107" t="str">
        <f t="shared" si="2298"/>
        <v/>
      </c>
      <c r="Y766" s="107" t="str">
        <f t="shared" si="2298"/>
        <v/>
      </c>
      <c r="Z766" s="107" t="str">
        <f t="shared" si="2298"/>
        <v/>
      </c>
      <c r="AA766" s="107" t="str">
        <f t="shared" si="2298"/>
        <v/>
      </c>
      <c r="AB766" s="107" t="str">
        <f t="shared" si="2298"/>
        <v/>
      </c>
      <c r="AC766" s="107" t="str">
        <f t="shared" si="2298"/>
        <v/>
      </c>
      <c r="AD766" s="107" t="str">
        <f t="shared" si="2298"/>
        <v/>
      </c>
      <c r="AE766" s="107" t="str">
        <f t="shared" si="2298"/>
        <v/>
      </c>
      <c r="AF766" s="107" t="str">
        <f t="shared" si="2298"/>
        <v/>
      </c>
      <c r="AG766" s="107" t="str">
        <f t="shared" si="2298"/>
        <v/>
      </c>
      <c r="AH766" s="107" t="str">
        <f t="shared" si="2298"/>
        <v/>
      </c>
      <c r="AI766" s="107" t="str">
        <f t="shared" si="2298"/>
        <v/>
      </c>
    </row>
    <row r="767" spans="1:35" hidden="1" x14ac:dyDescent="0.25">
      <c r="B767" s="128" t="e">
        <f t="shared" si="2193"/>
        <v>#VALUE!</v>
      </c>
      <c r="C767" s="128" t="e">
        <f t="shared" ca="1" si="2194"/>
        <v>#NAME?</v>
      </c>
      <c r="D767" s="127">
        <f t="shared" ca="1" si="2194"/>
        <v>1</v>
      </c>
      <c r="E767" s="198"/>
      <c r="F767" s="93"/>
      <c r="G767" s="200"/>
      <c r="H767"/>
      <c r="I767"/>
      <c r="J767"/>
      <c r="K767" s="66"/>
      <c r="L767" s="22"/>
      <c r="M767" s="22"/>
      <c r="N767" s="71"/>
      <c r="O767" s="27" t="str">
        <f t="shared" ref="O767" si="2299">"6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193"/>
        <v>#VALUE!</v>
      </c>
      <c r="C768" s="128" t="e">
        <f t="shared" ca="1" si="2194"/>
        <v>#NAME?</v>
      </c>
      <c r="D768" s="127">
        <f t="shared" ca="1" si="2194"/>
        <v>1</v>
      </c>
      <c r="E768" s="198"/>
      <c r="F768" s="93"/>
      <c r="G768" s="200"/>
      <c r="H768" s="134">
        <f t="shared" ref="H768" si="2300">COUNT($P768:$XX768)</f>
        <v>0</v>
      </c>
      <c r="I768" s="132" t="e">
        <f t="shared" ref="I768" si="2301">_xlfn.STDEV.P($P767:$XX768)/AVERAGE($P767:$XX768)</f>
        <v>#DIV/0!</v>
      </c>
      <c r="J768" s="7">
        <f t="shared" ref="J768" si="2302">IF(AND(H768&gt;2,
OR(L750="MÉDIA SANEADA",L750="MEDIANA SANEADA",
AND(L750="PREÇO ESTIMADO",NOT(AND(P752="Orçamento",COUNTA(P750:XX750)=COUNTIF(P752:XX752,"Orçamento")))))),
ROW(),0)</f>
        <v>0</v>
      </c>
      <c r="N768" s="71"/>
      <c r="O768" s="27" t="str">
        <f t="shared" ref="O768" si="2303">"6 RODADA"</f>
        <v>6 RODADA</v>
      </c>
      <c r="P768" s="107" t="str">
        <f t="shared" ref="P768:AI768" si="2304">IFERROR(IF(P766="","",IF((_xlfn.STDEV.P($P765:$XX766)/AVERAGE($P765:$XX766))&lt;=25%,P766,IF(OR(P766&gt;(AVERAGE($P765:$XX766)+_xlfn.STDEV.P($P765:$XX766)),P766&lt;(AVERAGE($P765:$XX766)-_xlfn.STDEV.P($P765:$XX766))),"DESCARTADO",P766))),)</f>
        <v/>
      </c>
      <c r="Q768" s="107" t="str">
        <f t="shared" si="2304"/>
        <v/>
      </c>
      <c r="R768" s="107" t="str">
        <f t="shared" si="2304"/>
        <v/>
      </c>
      <c r="S768" s="107" t="str">
        <f t="shared" si="2304"/>
        <v/>
      </c>
      <c r="T768" s="107" t="str">
        <f t="shared" si="2304"/>
        <v/>
      </c>
      <c r="U768" s="107" t="str">
        <f t="shared" si="2304"/>
        <v/>
      </c>
      <c r="V768" s="107" t="str">
        <f t="shared" si="2304"/>
        <v/>
      </c>
      <c r="W768" s="107" t="str">
        <f t="shared" si="2304"/>
        <v/>
      </c>
      <c r="X768" s="107" t="str">
        <f t="shared" si="2304"/>
        <v/>
      </c>
      <c r="Y768" s="107" t="str">
        <f t="shared" si="2304"/>
        <v/>
      </c>
      <c r="Z768" s="107" t="str">
        <f t="shared" si="2304"/>
        <v/>
      </c>
      <c r="AA768" s="107" t="str">
        <f t="shared" si="2304"/>
        <v/>
      </c>
      <c r="AB768" s="107" t="str">
        <f t="shared" si="2304"/>
        <v/>
      </c>
      <c r="AC768" s="107" t="str">
        <f t="shared" si="2304"/>
        <v/>
      </c>
      <c r="AD768" s="107" t="str">
        <f t="shared" si="2304"/>
        <v/>
      </c>
      <c r="AE768" s="107" t="str">
        <f t="shared" si="2304"/>
        <v/>
      </c>
      <c r="AF768" s="107" t="str">
        <f t="shared" si="2304"/>
        <v/>
      </c>
      <c r="AG768" s="107" t="str">
        <f t="shared" si="2304"/>
        <v/>
      </c>
      <c r="AH768" s="107" t="str">
        <f t="shared" si="2304"/>
        <v/>
      </c>
      <c r="AI768" s="107" t="str">
        <f t="shared" si="2304"/>
        <v/>
      </c>
    </row>
    <row r="769" spans="1:167" x14ac:dyDescent="0.25">
      <c r="B769" s="128" t="e">
        <f t="shared" si="2193"/>
        <v>#VALUE!</v>
      </c>
      <c r="C769" s="128" t="e">
        <f t="shared" ca="1" si="2194"/>
        <v>#NAME?</v>
      </c>
      <c r="D769" s="127">
        <f t="shared" ca="1" si="2194"/>
        <v>1</v>
      </c>
      <c r="E769" s="198"/>
      <c r="F769" s="136"/>
      <c r="G769" s="200"/>
      <c r="H769" s="203"/>
      <c r="I769" s="203"/>
      <c r="J769" s="204"/>
      <c r="K769" s="67"/>
      <c r="L769" s="1" t="s">
        <v>43</v>
      </c>
      <c r="M769" s="143" t="str">
        <f t="shared" ref="M769" si="2305">IFERROR(ROUND(M750*M752,2),"")</f>
        <v/>
      </c>
      <c r="O769" s="27" t="s">
        <v>363</v>
      </c>
      <c r="P769" s="107" t="str">
        <f t="shared" ref="P769:AI790" si="2306">INDEX(P756:P768,MATCH(MAX($J756:$J768),$J756:$J768,0))</f>
        <v/>
      </c>
      <c r="Q769" s="107" t="str">
        <f t="shared" si="2306"/>
        <v/>
      </c>
      <c r="R769" s="107" t="str">
        <f t="shared" si="2306"/>
        <v/>
      </c>
      <c r="S769" s="107" t="str">
        <f t="shared" si="2306"/>
        <v/>
      </c>
      <c r="T769" s="107" t="str">
        <f t="shared" si="2306"/>
        <v/>
      </c>
      <c r="U769" s="107" t="str">
        <f t="shared" si="2306"/>
        <v/>
      </c>
      <c r="V769" s="107" t="str">
        <f t="shared" si="2306"/>
        <v/>
      </c>
      <c r="W769" s="107" t="str">
        <f t="shared" si="2306"/>
        <v/>
      </c>
      <c r="X769" s="107" t="str">
        <f t="shared" si="2306"/>
        <v/>
      </c>
      <c r="Y769" s="107" t="str">
        <f t="shared" si="2306"/>
        <v/>
      </c>
      <c r="Z769" s="107" t="str">
        <f t="shared" si="2306"/>
        <v/>
      </c>
      <c r="AA769" s="107" t="str">
        <f t="shared" si="2306"/>
        <v/>
      </c>
      <c r="AB769" s="107" t="str">
        <f t="shared" si="2306"/>
        <v/>
      </c>
      <c r="AC769" s="107" t="str">
        <f t="shared" si="2306"/>
        <v/>
      </c>
      <c r="AD769" s="107" t="str">
        <f t="shared" si="2306"/>
        <v/>
      </c>
      <c r="AE769" s="107" t="str">
        <f t="shared" si="2306"/>
        <v/>
      </c>
      <c r="AF769" s="107" t="str">
        <f t="shared" si="2306"/>
        <v/>
      </c>
      <c r="AG769" s="107" t="str">
        <f t="shared" si="2306"/>
        <v/>
      </c>
      <c r="AH769" s="107" t="str">
        <f t="shared" si="2306"/>
        <v/>
      </c>
      <c r="AI769" s="107" t="str">
        <f t="shared" si="2306"/>
        <v/>
      </c>
    </row>
    <row r="771" spans="1:167" s="117" customFormat="1" ht="15" customHeight="1" x14ac:dyDescent="0.25">
      <c r="A771" s="120"/>
      <c r="B771" s="127" t="e">
        <f t="shared" ref="B771" si="2307">LARGE(IFERROR(IF(B769+1&gt;$H$8,"",B769+1),""),1)</f>
        <v>#VALUE!</v>
      </c>
      <c r="C771" s="127" t="e">
        <f ca="1">IF(_xlfn.ISFORMULA(E775),MAX(INDEX('BASE FORMAÇÃO'!A:A,B771+1),1),E775)</f>
        <v>#NAME?</v>
      </c>
      <c r="D771" s="127">
        <f t="shared" ref="D771" ca="1" si="2308">IFERROR(IF(C771=C761,D761+1,1),1)</f>
        <v>1</v>
      </c>
      <c r="E771" s="38" t="s">
        <v>9</v>
      </c>
      <c r="F771" s="73"/>
      <c r="G771" s="38" t="s">
        <v>15</v>
      </c>
      <c r="H771" s="135" t="e">
        <f>INDEX('BASE FORMAÇÃO'!B:B,B771+1)</f>
        <v>#VALUE!</v>
      </c>
      <c r="I771" s="181" t="s">
        <v>16</v>
      </c>
      <c r="J771" s="6" t="e">
        <f>INDEX('BASE FORMAÇÃO'!K:K,B771+1)</f>
        <v>#VALUE!</v>
      </c>
      <c r="K771" s="65"/>
      <c r="L771" s="182" t="s">
        <v>10</v>
      </c>
      <c r="M771" s="184" t="str">
        <f>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09">B771</f>
        <v>#VALUE!</v>
      </c>
      <c r="C772" s="128" t="e">
        <f t="shared" ca="1" si="2309"/>
        <v>#NAME?</v>
      </c>
      <c r="D772" s="127">
        <f t="shared" ca="1" si="2309"/>
        <v>1</v>
      </c>
      <c r="E772" s="186">
        <f t="shared" ref="E772" ca="1" si="2310">D771</f>
        <v>1</v>
      </c>
      <c r="F772" s="92"/>
      <c r="G772" s="188" t="s">
        <v>1</v>
      </c>
      <c r="H772" s="191" t="e">
        <f>INDEX('BASE FORMAÇÃO'!C:C,B771+1)</f>
        <v>#VALUE!</v>
      </c>
      <c r="I772" s="191"/>
      <c r="J772" s="192"/>
      <c r="K772" s="66"/>
      <c r="L772" s="183"/>
      <c r="M772" s="185"/>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11">B772</f>
        <v>#VALUE!</v>
      </c>
      <c r="C773" s="128" t="e">
        <f t="shared" ca="1" si="2311"/>
        <v>#NAME?</v>
      </c>
      <c r="D773" s="127">
        <f t="shared" ca="1" si="2311"/>
        <v>1</v>
      </c>
      <c r="E773" s="187"/>
      <c r="F773" s="93"/>
      <c r="G773" s="189"/>
      <c r="H773" s="193"/>
      <c r="I773" s="193"/>
      <c r="J773" s="194"/>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12">B773</f>
        <v>#VALUE!</v>
      </c>
      <c r="C774" s="128" t="e">
        <f t="shared" ca="1" si="2312"/>
        <v>#NAME?</v>
      </c>
      <c r="D774" s="127">
        <f t="shared" ca="1" si="2194"/>
        <v>1</v>
      </c>
      <c r="E774" s="38" t="s">
        <v>313</v>
      </c>
      <c r="F774" s="93"/>
      <c r="G774" s="190"/>
      <c r="H774" s="195"/>
      <c r="I774" s="195"/>
      <c r="J774" s="196"/>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13">B773</f>
        <v>#VALUE!</v>
      </c>
      <c r="C775" s="128" t="e">
        <f t="shared" ca="1" si="2313"/>
        <v>#NAME?</v>
      </c>
      <c r="D775" s="127">
        <f t="shared" ca="1" si="2194"/>
        <v>1</v>
      </c>
      <c r="E775" s="197" t="e">
        <f t="shared" ref="E775" ca="1" si="2314">C771</f>
        <v>#NAME?</v>
      </c>
      <c r="F775" s="93"/>
      <c r="G775" s="199" t="s">
        <v>304</v>
      </c>
      <c r="H775" s="201"/>
      <c r="I775" s="202"/>
      <c r="J775" s="202"/>
      <c r="K775" s="67"/>
      <c r="L775" s="28" t="s">
        <v>303</v>
      </c>
      <c r="M775" s="133" t="str">
        <f t="shared" ref="M775" si="2315">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16">B775</f>
        <v>#VALUE!</v>
      </c>
      <c r="C776" s="128" t="e">
        <f t="shared" ref="C776" ca="1" si="2317">C775</f>
        <v>#NAME?</v>
      </c>
      <c r="D776" s="127">
        <f t="shared" ca="1" si="2194"/>
        <v>1</v>
      </c>
      <c r="E776" s="198"/>
      <c r="F776" s="93"/>
      <c r="G776" s="200"/>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18">B776</f>
        <v>#VALUE!</v>
      </c>
      <c r="C777" s="128" t="e">
        <f t="shared" ca="1" si="2318"/>
        <v>#NAME?</v>
      </c>
      <c r="D777" s="127">
        <f t="shared" ca="1" si="2194"/>
        <v>1</v>
      </c>
      <c r="E777" s="198"/>
      <c r="F777" s="93"/>
      <c r="G777" s="200"/>
      <c r="H777" s="134">
        <f t="shared" ref="H777" si="2319">COUNT($P777:$XX777)</f>
        <v>0</v>
      </c>
      <c r="I777" s="132" t="e">
        <f t="shared" ref="I777" si="2320">_xlfn.STDEV.P($P776:$XX777)/AVERAGE($P776:$XX777)</f>
        <v>#DIV/0!</v>
      </c>
      <c r="J777" s="7">
        <f>ROW()</f>
        <v>777</v>
      </c>
      <c r="K777" s="67"/>
      <c r="L777" s="29" t="s">
        <v>10</v>
      </c>
      <c r="M777" s="30" t="str">
        <f t="shared" ref="M777" si="2321">IFERROR(
IF(COUNTA(P771:AI771)=COUNTIF(P773:XX773,"Orçamento"),MIN(M782,M779),
IF(M780&lt;&gt;"",M780,
IF(M781&lt;&gt;"",M781,
M779
))),"")</f>
        <v/>
      </c>
      <c r="N777" s="71"/>
      <c r="O777" s="27" t="s">
        <v>376</v>
      </c>
      <c r="P777" s="106" t="str">
        <f t="shared" ref="P777:AI777" si="2322">IFERROR(IF(P775="",
            "",
            IF(COUNT($P775:$XX775)&lt;=4,
               P775,
               IF(OR(P775&gt;(QUARTILE($P775:$XX775,3)+(QUARTILE($P775:$XX775,3)-QUARTILE($P775:$XX775,1))),
                     P775&lt;(QUARTILE($P775:$XX775,1)-(QUARTILE($P775:$XX775,3)-QUARTILE($P775:$XX775,1)))
                  ),
               "DESCARTADO",P775)
             )
  ),P775)</f>
        <v/>
      </c>
      <c r="Q777" s="106" t="str">
        <f t="shared" si="2322"/>
        <v/>
      </c>
      <c r="R777" s="106" t="str">
        <f t="shared" si="2322"/>
        <v/>
      </c>
      <c r="S777" s="106" t="str">
        <f t="shared" si="2322"/>
        <v/>
      </c>
      <c r="T777" s="106" t="str">
        <f t="shared" si="2322"/>
        <v/>
      </c>
      <c r="U777" s="106" t="str">
        <f t="shared" si="2322"/>
        <v/>
      </c>
      <c r="V777" s="106" t="str">
        <f t="shared" si="2322"/>
        <v/>
      </c>
      <c r="W777" s="106" t="str">
        <f t="shared" si="2322"/>
        <v/>
      </c>
      <c r="X777" s="106" t="str">
        <f t="shared" si="2322"/>
        <v/>
      </c>
      <c r="Y777" s="106" t="str">
        <f t="shared" si="2322"/>
        <v/>
      </c>
      <c r="Z777" s="106" t="str">
        <f t="shared" si="2322"/>
        <v/>
      </c>
      <c r="AA777" s="106" t="str">
        <f t="shared" si="2322"/>
        <v/>
      </c>
      <c r="AB777" s="106" t="str">
        <f t="shared" si="2322"/>
        <v/>
      </c>
      <c r="AC777" s="106" t="str">
        <f t="shared" si="2322"/>
        <v/>
      </c>
      <c r="AD777" s="106" t="str">
        <f t="shared" si="2322"/>
        <v/>
      </c>
      <c r="AE777" s="106" t="str">
        <f t="shared" si="2322"/>
        <v/>
      </c>
      <c r="AF777" s="106" t="str">
        <f t="shared" si="2322"/>
        <v/>
      </c>
      <c r="AG777" s="106" t="str">
        <f t="shared" si="2322"/>
        <v/>
      </c>
      <c r="AH777" s="106" t="str">
        <f t="shared" si="2322"/>
        <v/>
      </c>
      <c r="AI777" s="106" t="str">
        <f t="shared" si="2322"/>
        <v/>
      </c>
    </row>
    <row r="778" spans="1:167" hidden="1" x14ac:dyDescent="0.25">
      <c r="B778" s="128" t="e">
        <f t="shared" ref="B778" si="2323">B777</f>
        <v>#VALUE!</v>
      </c>
      <c r="C778" s="128" t="e">
        <f t="shared" ref="C778" ca="1" si="2324">C777</f>
        <v>#NAME?</v>
      </c>
      <c r="D778" s="127">
        <f t="shared" ca="1" si="2194"/>
        <v>1</v>
      </c>
      <c r="E778" s="198"/>
      <c r="F778" s="93"/>
      <c r="G778" s="200"/>
      <c r="H778"/>
      <c r="I778"/>
      <c r="J778"/>
      <c r="K778" s="66"/>
      <c r="L778" s="29" t="s">
        <v>360</v>
      </c>
      <c r="M778" s="30" t="e">
        <f t="shared" ref="M778" si="2325">AVERAGE($P777:$XX777)</f>
        <v>#DIV/0!</v>
      </c>
      <c r="N778" s="71"/>
      <c r="O778" s="27" t="str">
        <f t="shared" ref="O778" si="2326">"1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193"/>
        <v>#VALUE!</v>
      </c>
      <c r="C779" s="128" t="e">
        <f t="shared" ca="1" si="2194"/>
        <v>#NAME?</v>
      </c>
      <c r="D779" s="127">
        <f t="shared" ca="1" si="2194"/>
        <v>1</v>
      </c>
      <c r="E779" s="198"/>
      <c r="F779" s="93"/>
      <c r="G779" s="200"/>
      <c r="H779" s="134">
        <f t="shared" ref="H779" si="2327">COUNT($P779:$XX779)</f>
        <v>0</v>
      </c>
      <c r="I779" s="132" t="e">
        <f t="shared" ref="I779" si="2328">_xlfn.STDEV.P($P778:$XX779)/AVERAGE($P778:$XX779)</f>
        <v>#DIV/0!</v>
      </c>
      <c r="J779" s="7">
        <f t="shared" ref="J779" si="2329">IF(AND(H779&gt;2,
OR(L771="MÉDIA SANEADA",L771="MEDIANA SANEADA",
AND(L771="PREÇO ESTIMADO",NOT(AND(P773="Orçamento",COUNTA(P771:XX771)=COUNTIF(P773:XX773,"Orçamento")))))),
ROW(),0)</f>
        <v>0</v>
      </c>
      <c r="K779" s="66"/>
      <c r="L779" s="29" t="s">
        <v>361</v>
      </c>
      <c r="M779" s="30" t="e">
        <f t="shared" ref="M779" si="2330">MEDIAN($P777:$XX777)</f>
        <v>#NUM!</v>
      </c>
      <c r="N779" s="71"/>
      <c r="O779" s="27" t="str">
        <f t="shared" ref="O779" si="2331">"1 RODADA"</f>
        <v>1 RODADA</v>
      </c>
      <c r="P779" s="107" t="str">
        <f t="shared" ref="P779:AI779" si="2332">IF(P777="","",IF((_xlfn.STDEV.P($P776:$XX777)/AVERAGE($P776:$XX777))&lt;=25%,P777,IF(OR(P777&gt;(AVERAGE($P776:$XX777)+_xlfn.STDEV.P($P776:$XX777)),P777&lt;(AVERAGE($P776:$XX777)-_xlfn.STDEV.P($P776:$XX777))),"DESCARTADO",P777)))</f>
        <v/>
      </c>
      <c r="Q779" s="107" t="str">
        <f t="shared" si="2332"/>
        <v/>
      </c>
      <c r="R779" s="107" t="str">
        <f t="shared" si="2332"/>
        <v/>
      </c>
      <c r="S779" s="107" t="str">
        <f t="shared" si="2332"/>
        <v/>
      </c>
      <c r="T779" s="107" t="str">
        <f t="shared" si="2332"/>
        <v/>
      </c>
      <c r="U779" s="107" t="str">
        <f t="shared" si="2332"/>
        <v/>
      </c>
      <c r="V779" s="107" t="str">
        <f t="shared" si="2332"/>
        <v/>
      </c>
      <c r="W779" s="107" t="str">
        <f t="shared" si="2332"/>
        <v/>
      </c>
      <c r="X779" s="107" t="str">
        <f t="shared" si="2332"/>
        <v/>
      </c>
      <c r="Y779" s="107" t="str">
        <f t="shared" si="2332"/>
        <v/>
      </c>
      <c r="Z779" s="107" t="str">
        <f t="shared" si="2332"/>
        <v/>
      </c>
      <c r="AA779" s="107" t="str">
        <f t="shared" si="2332"/>
        <v/>
      </c>
      <c r="AB779" s="107" t="str">
        <f t="shared" si="2332"/>
        <v/>
      </c>
      <c r="AC779" s="107" t="str">
        <f t="shared" si="2332"/>
        <v/>
      </c>
      <c r="AD779" s="107" t="str">
        <f t="shared" si="2332"/>
        <v/>
      </c>
      <c r="AE779" s="107" t="str">
        <f t="shared" si="2332"/>
        <v/>
      </c>
      <c r="AF779" s="107" t="str">
        <f t="shared" si="2332"/>
        <v/>
      </c>
      <c r="AG779" s="107" t="str">
        <f t="shared" si="2332"/>
        <v/>
      </c>
      <c r="AH779" s="107" t="str">
        <f t="shared" si="2332"/>
        <v/>
      </c>
      <c r="AI779" s="107" t="str">
        <f t="shared" si="2332"/>
        <v/>
      </c>
    </row>
    <row r="780" spans="1:167" hidden="1" x14ac:dyDescent="0.25">
      <c r="B780" s="128" t="e">
        <f t="shared" si="2193"/>
        <v>#VALUE!</v>
      </c>
      <c r="C780" s="128" t="e">
        <f t="shared" ca="1" si="2194"/>
        <v>#NAME?</v>
      </c>
      <c r="D780" s="127">
        <f t="shared" ca="1" si="2194"/>
        <v>1</v>
      </c>
      <c r="E780" s="198"/>
      <c r="F780" s="93"/>
      <c r="G780" s="200"/>
      <c r="H780"/>
      <c r="I780"/>
      <c r="J780"/>
      <c r="L780" s="29" t="s">
        <v>38</v>
      </c>
      <c r="M780" s="30" t="str">
        <f t="shared" ref="M780" si="2333">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34">"2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193"/>
        <v>#VALUE!</v>
      </c>
      <c r="C781" s="128" t="e">
        <f t="shared" ca="1" si="2194"/>
        <v>#NAME?</v>
      </c>
      <c r="D781" s="127">
        <f t="shared" ca="1" si="2194"/>
        <v>1</v>
      </c>
      <c r="E781" s="198"/>
      <c r="F781" s="93"/>
      <c r="G781" s="200"/>
      <c r="H781" s="134">
        <f t="shared" ref="H781" si="2335">COUNT($P781:$XX781)</f>
        <v>0</v>
      </c>
      <c r="I781" s="132" t="e">
        <f t="shared" ref="I781" si="2336">_xlfn.STDEV.P($P780:$XX781)/AVERAGE($P780:$XX781)</f>
        <v>#DIV/0!</v>
      </c>
      <c r="J781" s="7">
        <f t="shared" ref="J781" si="2337">IF(AND(H781&gt;2,
OR(L771="MÉDIA SANEADA",L771="MEDIANA SANEADA",
AND(L771="PREÇO ESTIMADO",NOT(AND(P773="Orçamento",COUNTA(P771:XX771)=COUNTIF(P773:XX773,"Orçamento")))))),
ROW(),0)</f>
        <v>0</v>
      </c>
      <c r="K781" s="66"/>
      <c r="L781" s="29" t="s">
        <v>362</v>
      </c>
      <c r="M781" s="30" t="e">
        <f t="shared" ref="M781" si="2338" xml:space="preserve">
IF(H779&gt;2,MEDIAN(P778:XX779),
IF(H781&gt;2,MEDIAN(P780:XX781),
IF(H783&gt;2,MEDIAN(P782:XX783),
IF(H785&gt;2,MEDIAN(P784:XX785),
IF(H787&gt;2,MEDIAN(P786:XX787),
IF(H789&gt;2,MEDIAN(P788:XX789),
MEDIAN(P776:XX777)))))))</f>
        <v>#NUM!</v>
      </c>
      <c r="N781" s="71"/>
      <c r="O781" s="27" t="str">
        <f t="shared" ref="O781" si="2339">"2 RODADA"</f>
        <v>2 RODADA</v>
      </c>
      <c r="P781" s="107" t="str">
        <f t="shared" ref="P781:AI781" si="2340">IF(P779="","",IF((_xlfn.STDEV.P($P778:$XX779)/AVERAGE($P778:$XX779))&lt;=25%,P779,IF(OR(P779&gt;(AVERAGE($P778:$XX779)+_xlfn.STDEV.P($P778:$XX779)),P779&lt;(AVERAGE($P778:$XX779)-_xlfn.STDEV.P($P778:$XX779))),"DESCARTADO",P779)))</f>
        <v/>
      </c>
      <c r="Q781" s="107" t="str">
        <f t="shared" si="2340"/>
        <v/>
      </c>
      <c r="R781" s="107" t="str">
        <f t="shared" si="2340"/>
        <v/>
      </c>
      <c r="S781" s="107" t="str">
        <f t="shared" si="2340"/>
        <v/>
      </c>
      <c r="T781" s="107" t="str">
        <f t="shared" si="2340"/>
        <v/>
      </c>
      <c r="U781" s="107" t="str">
        <f t="shared" si="2340"/>
        <v/>
      </c>
      <c r="V781" s="107" t="str">
        <f t="shared" si="2340"/>
        <v/>
      </c>
      <c r="W781" s="107" t="str">
        <f t="shared" si="2340"/>
        <v/>
      </c>
      <c r="X781" s="107" t="str">
        <f t="shared" si="2340"/>
        <v/>
      </c>
      <c r="Y781" s="107" t="str">
        <f t="shared" si="2340"/>
        <v/>
      </c>
      <c r="Z781" s="107" t="str">
        <f t="shared" si="2340"/>
        <v/>
      </c>
      <c r="AA781" s="107" t="str">
        <f t="shared" si="2340"/>
        <v/>
      </c>
      <c r="AB781" s="107" t="str">
        <f t="shared" si="2340"/>
        <v/>
      </c>
      <c r="AC781" s="107" t="str">
        <f t="shared" si="2340"/>
        <v/>
      </c>
      <c r="AD781" s="107" t="str">
        <f t="shared" si="2340"/>
        <v/>
      </c>
      <c r="AE781" s="107" t="str">
        <f t="shared" si="2340"/>
        <v/>
      </c>
      <c r="AF781" s="107" t="str">
        <f t="shared" si="2340"/>
        <v/>
      </c>
      <c r="AG781" s="107" t="str">
        <f t="shared" si="2340"/>
        <v/>
      </c>
      <c r="AH781" s="107" t="str">
        <f t="shared" si="2340"/>
        <v/>
      </c>
      <c r="AI781" s="107" t="str">
        <f t="shared" si="2340"/>
        <v/>
      </c>
    </row>
    <row r="782" spans="1:167" hidden="1" x14ac:dyDescent="0.25">
      <c r="B782" s="128" t="e">
        <f t="shared" si="2193"/>
        <v>#VALUE!</v>
      </c>
      <c r="C782" s="128" t="e">
        <f t="shared" ca="1" si="2194"/>
        <v>#NAME?</v>
      </c>
      <c r="D782" s="127">
        <f t="shared" ca="1" si="2194"/>
        <v>1</v>
      </c>
      <c r="E782" s="198"/>
      <c r="F782" s="93"/>
      <c r="G782" s="200"/>
      <c r="H782"/>
      <c r="I782"/>
      <c r="J782"/>
      <c r="K782" s="66"/>
      <c r="L782" s="29" t="s">
        <v>359</v>
      </c>
      <c r="M782" s="30" t="e">
        <f t="shared" ref="M782" si="2341">HARMEAN($P776:$XX777)</f>
        <v>#N/A</v>
      </c>
      <c r="N782" s="71"/>
      <c r="O782" s="27" t="str">
        <f t="shared" ref="O782" si="2342">"3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193"/>
        <v>#VALUE!</v>
      </c>
      <c r="C783" s="128" t="e">
        <f t="shared" ca="1" si="2194"/>
        <v>#NAME?</v>
      </c>
      <c r="D783" s="127">
        <f t="shared" ca="1" si="2194"/>
        <v>1</v>
      </c>
      <c r="E783" s="198"/>
      <c r="F783" s="93"/>
      <c r="G783" s="200"/>
      <c r="H783" s="134">
        <f t="shared" ref="H783" si="2343">COUNT($P783:$XX783)</f>
        <v>0</v>
      </c>
      <c r="I783" s="132" t="e">
        <f t="shared" ref="I783" si="2344">_xlfn.STDEV.P($P782:$XX783)/AVERAGE($P782:$XX783)</f>
        <v>#DIV/0!</v>
      </c>
      <c r="J783" s="7">
        <f t="shared" ref="J783" si="2345">IF(AND(H783&gt;2,
OR(L771="MÉDIA SANEADA",L771="MEDIANA SANEADA",
AND(L771="PREÇO ESTIMADO",NOT(AND(P773="Orçamento",COUNTA(P771:XX771)=COUNTIF(P773:XX773,"Orçamento")))))),
ROW(),0)</f>
        <v>0</v>
      </c>
      <c r="K783" s="66"/>
      <c r="L783" s="29" t="s">
        <v>41</v>
      </c>
      <c r="M783" s="30" t="str">
        <f t="shared" ref="M783" si="2346">IFERROR(_xlfn.QUARTILE.EXC($P777:$XX777,1),"")</f>
        <v/>
      </c>
      <c r="N783" s="71"/>
      <c r="O783" s="27" t="str">
        <f t="shared" ref="O783" si="2347">"3 RODADA"</f>
        <v>3 RODADA</v>
      </c>
      <c r="P783" s="107" t="str">
        <f t="shared" ref="P783:AI783" si="2348">IF(P781="","",IF((_xlfn.STDEV.P($P780:$XX781)/AVERAGE($P780:$XX781))&lt;=25%,P781,IF(OR(P781&gt;(AVERAGE($P780:$XX781)+_xlfn.STDEV.P($P780:$XX781)),P781&lt;(AVERAGE($P780:$XX781)-_xlfn.STDEV.P($P780:$XX781))),"DESCARTADO",P781)))</f>
        <v/>
      </c>
      <c r="Q783" s="107" t="str">
        <f t="shared" si="2348"/>
        <v/>
      </c>
      <c r="R783" s="107" t="str">
        <f t="shared" si="2348"/>
        <v/>
      </c>
      <c r="S783" s="107" t="str">
        <f t="shared" si="2348"/>
        <v/>
      </c>
      <c r="T783" s="107" t="str">
        <f t="shared" si="2348"/>
        <v/>
      </c>
      <c r="U783" s="107" t="str">
        <f t="shared" si="2348"/>
        <v/>
      </c>
      <c r="V783" s="107" t="str">
        <f t="shared" si="2348"/>
        <v/>
      </c>
      <c r="W783" s="107" t="str">
        <f t="shared" si="2348"/>
        <v/>
      </c>
      <c r="X783" s="107" t="str">
        <f t="shared" si="2348"/>
        <v/>
      </c>
      <c r="Y783" s="107" t="str">
        <f t="shared" si="2348"/>
        <v/>
      </c>
      <c r="Z783" s="107" t="str">
        <f t="shared" si="2348"/>
        <v/>
      </c>
      <c r="AA783" s="107" t="str">
        <f t="shared" si="2348"/>
        <v/>
      </c>
      <c r="AB783" s="107" t="str">
        <f t="shared" si="2348"/>
        <v/>
      </c>
      <c r="AC783" s="107" t="str">
        <f t="shared" si="2348"/>
        <v/>
      </c>
      <c r="AD783" s="107" t="str">
        <f t="shared" si="2348"/>
        <v/>
      </c>
      <c r="AE783" s="107" t="str">
        <f t="shared" si="2348"/>
        <v/>
      </c>
      <c r="AF783" s="107" t="str">
        <f t="shared" si="2348"/>
        <v/>
      </c>
      <c r="AG783" s="107" t="str">
        <f t="shared" si="2348"/>
        <v/>
      </c>
      <c r="AH783" s="107" t="str">
        <f t="shared" si="2348"/>
        <v/>
      </c>
      <c r="AI783" s="107" t="str">
        <f t="shared" si="2348"/>
        <v/>
      </c>
    </row>
    <row r="784" spans="1:167" hidden="1" x14ac:dyDescent="0.25">
      <c r="B784" s="128" t="e">
        <f t="shared" si="2193"/>
        <v>#VALUE!</v>
      </c>
      <c r="C784" s="128" t="e">
        <f t="shared" ca="1" si="2194"/>
        <v>#NAME?</v>
      </c>
      <c r="D784" s="127">
        <f t="shared" ca="1" si="2194"/>
        <v>1</v>
      </c>
      <c r="E784" s="198"/>
      <c r="F784" s="93"/>
      <c r="G784" s="200"/>
      <c r="H784"/>
      <c r="I784"/>
      <c r="J784"/>
      <c r="K784" s="66"/>
      <c r="L784" s="29" t="s">
        <v>39</v>
      </c>
      <c r="M784" s="30" t="str">
        <f t="shared" ref="M784" si="2349">IFERROR(_xlfn.QUARTILE.EXC($P777:$XX777,3),"")</f>
        <v/>
      </c>
      <c r="N784" s="71"/>
      <c r="O784" s="27" t="str">
        <f t="shared" ref="O784" si="2350">"4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193"/>
        <v>#VALUE!</v>
      </c>
      <c r="C785" s="128" t="e">
        <f t="shared" ca="1" si="2194"/>
        <v>#NAME?</v>
      </c>
      <c r="D785" s="127">
        <f t="shared" ca="1" si="2194"/>
        <v>1</v>
      </c>
      <c r="E785" s="198"/>
      <c r="F785" s="93"/>
      <c r="G785" s="200"/>
      <c r="H785" s="134">
        <f t="shared" ref="H785" si="2351">COUNT($P785:$XX785)</f>
        <v>0</v>
      </c>
      <c r="I785" s="132" t="e">
        <f t="shared" ref="I785" si="2352">_xlfn.STDEV.P($P784:$XX785)/AVERAGE($P784:$XX785)</f>
        <v>#DIV/0!</v>
      </c>
      <c r="J785" s="7">
        <f t="shared" ref="J785" si="2353">IF(AND(H785&gt;2,
OR(L771="MÉDIA SANEADA",L771="MEDIANA SANEADA",
AND(L771="PREÇO ESTIMADO",NOT(AND(P773="Orçamento",COUNTA(P771:XX771)=COUNTIF(P773:XX773,"Orçamento")))))),
ROW(),0)</f>
        <v>0</v>
      </c>
      <c r="K785" s="66"/>
      <c r="L785" s="29" t="s">
        <v>42</v>
      </c>
      <c r="M785" s="30">
        <f t="shared" ref="M785" si="2354">MIN($P777:$XX777)</f>
        <v>0</v>
      </c>
      <c r="N785" s="71"/>
      <c r="O785" s="27" t="str">
        <f t="shared" ref="O785" si="2355">"4 RODADA"</f>
        <v>4 RODADA</v>
      </c>
      <c r="P785" s="107" t="str">
        <f t="shared" ref="P785:AI785" si="2356">IF(P783="","",IF((_xlfn.STDEV.P($P782:$XX783)/AVERAGE($P782:$XX783))&lt;=25%,P783,IF(OR(P783&gt;(AVERAGE($P782:$XX783)+_xlfn.STDEV.P($P782:$XX783)),P783&lt;(AVERAGE($P782:$XX783)-_xlfn.STDEV.P($P782:$XX783))),"DESCARTADO",P783)))</f>
        <v/>
      </c>
      <c r="Q785" s="107" t="str">
        <f t="shared" si="2356"/>
        <v/>
      </c>
      <c r="R785" s="107" t="str">
        <f t="shared" si="2356"/>
        <v/>
      </c>
      <c r="S785" s="107" t="str">
        <f t="shared" si="2356"/>
        <v/>
      </c>
      <c r="T785" s="107" t="str">
        <f t="shared" si="2356"/>
        <v/>
      </c>
      <c r="U785" s="107" t="str">
        <f t="shared" si="2356"/>
        <v/>
      </c>
      <c r="V785" s="107" t="str">
        <f t="shared" si="2356"/>
        <v/>
      </c>
      <c r="W785" s="107" t="str">
        <f t="shared" si="2356"/>
        <v/>
      </c>
      <c r="X785" s="107" t="str">
        <f t="shared" si="2356"/>
        <v/>
      </c>
      <c r="Y785" s="107" t="str">
        <f t="shared" si="2356"/>
        <v/>
      </c>
      <c r="Z785" s="107" t="str">
        <f t="shared" si="2356"/>
        <v/>
      </c>
      <c r="AA785" s="107" t="str">
        <f t="shared" si="2356"/>
        <v/>
      </c>
      <c r="AB785" s="107" t="str">
        <f t="shared" si="2356"/>
        <v/>
      </c>
      <c r="AC785" s="107" t="str">
        <f t="shared" si="2356"/>
        <v/>
      </c>
      <c r="AD785" s="107" t="str">
        <f t="shared" si="2356"/>
        <v/>
      </c>
      <c r="AE785" s="107" t="str">
        <f t="shared" si="2356"/>
        <v/>
      </c>
      <c r="AF785" s="107" t="str">
        <f t="shared" si="2356"/>
        <v/>
      </c>
      <c r="AG785" s="107" t="str">
        <f t="shared" si="2356"/>
        <v/>
      </c>
      <c r="AH785" s="107" t="str">
        <f t="shared" si="2356"/>
        <v/>
      </c>
      <c r="AI785" s="107" t="str">
        <f t="shared" si="2356"/>
        <v/>
      </c>
    </row>
    <row r="786" spans="1:167" hidden="1" x14ac:dyDescent="0.25">
      <c r="B786" s="128" t="e">
        <f t="shared" si="2193"/>
        <v>#VALUE!</v>
      </c>
      <c r="C786" s="128" t="e">
        <f t="shared" ca="1" si="2194"/>
        <v>#NAME?</v>
      </c>
      <c r="D786" s="127">
        <f t="shared" ca="1" si="2194"/>
        <v>1</v>
      </c>
      <c r="E786" s="198"/>
      <c r="F786" s="93"/>
      <c r="G786" s="200"/>
      <c r="H786"/>
      <c r="I786"/>
      <c r="J786"/>
      <c r="K786" s="66"/>
      <c r="L786" s="29" t="s">
        <v>40</v>
      </c>
      <c r="M786" s="30">
        <f t="shared" ref="M786" si="2357">MAX($P777:$XX777)</f>
        <v>0</v>
      </c>
      <c r="N786" s="71"/>
      <c r="O786" s="27" t="str">
        <f t="shared" ref="O786" si="2358">"5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193"/>
        <v>#VALUE!</v>
      </c>
      <c r="C787" s="128" t="e">
        <f t="shared" ca="1" si="2194"/>
        <v>#NAME?</v>
      </c>
      <c r="D787" s="127">
        <f t="shared" ca="1" si="2194"/>
        <v>1</v>
      </c>
      <c r="E787" s="198"/>
      <c r="F787" s="93"/>
      <c r="G787" s="200"/>
      <c r="H787" s="134">
        <f t="shared" ref="H787" si="2359">COUNT($P787:$XX787)</f>
        <v>0</v>
      </c>
      <c r="I787" s="132" t="e">
        <f t="shared" ref="I787" si="2360">_xlfn.STDEV.P($P786:$XX787)/AVERAGE($P786:$XX787)</f>
        <v>#DIV/0!</v>
      </c>
      <c r="J787" s="7">
        <f t="shared" ref="J787" si="2361">IF(AND(H787&gt;2,
OR(L771="MÉDIA SANEADA",L771="MEDIANA SANEADA",
AND(L771="PREÇO ESTIMADO",NOT(AND(P773="Orçamento",COUNTA(P771:XX771)=COUNTIF(P773:XX773,"Orçamento")))))),
ROW(),0)</f>
        <v>0</v>
      </c>
      <c r="K787" s="66"/>
      <c r="N787" s="71"/>
      <c r="O787" s="27" t="str">
        <f t="shared" ref="O787" si="2362">"5 RODADA"</f>
        <v>5 RODADA</v>
      </c>
      <c r="P787" s="107" t="str">
        <f t="shared" ref="P787:AI787" si="2363">IF(P785="","",IF((_xlfn.STDEV.P($P784:$XX785)/AVERAGE($P784:$XX785))&lt;=25%,P785,IF(OR(P785&gt;(AVERAGE($P784:$XX785)+_xlfn.STDEV.P($P784:$XX785)),P785&lt;(AVERAGE($P784:$XX785)-_xlfn.STDEV.P($P784:$XX785))),"DESCARTADO",P785)))</f>
        <v/>
      </c>
      <c r="Q787" s="107" t="str">
        <f t="shared" si="2363"/>
        <v/>
      </c>
      <c r="R787" s="107" t="str">
        <f t="shared" si="2363"/>
        <v/>
      </c>
      <c r="S787" s="107" t="str">
        <f t="shared" si="2363"/>
        <v/>
      </c>
      <c r="T787" s="107" t="str">
        <f t="shared" si="2363"/>
        <v/>
      </c>
      <c r="U787" s="107" t="str">
        <f t="shared" si="2363"/>
        <v/>
      </c>
      <c r="V787" s="107" t="str">
        <f t="shared" si="2363"/>
        <v/>
      </c>
      <c r="W787" s="107" t="str">
        <f t="shared" si="2363"/>
        <v/>
      </c>
      <c r="X787" s="107" t="str">
        <f t="shared" si="2363"/>
        <v/>
      </c>
      <c r="Y787" s="107" t="str">
        <f t="shared" si="2363"/>
        <v/>
      </c>
      <c r="Z787" s="107" t="str">
        <f t="shared" si="2363"/>
        <v/>
      </c>
      <c r="AA787" s="107" t="str">
        <f t="shared" si="2363"/>
        <v/>
      </c>
      <c r="AB787" s="107" t="str">
        <f t="shared" si="2363"/>
        <v/>
      </c>
      <c r="AC787" s="107" t="str">
        <f t="shared" si="2363"/>
        <v/>
      </c>
      <c r="AD787" s="107" t="str">
        <f t="shared" si="2363"/>
        <v/>
      </c>
      <c r="AE787" s="107" t="str">
        <f t="shared" si="2363"/>
        <v/>
      </c>
      <c r="AF787" s="107" t="str">
        <f t="shared" si="2363"/>
        <v/>
      </c>
      <c r="AG787" s="107" t="str">
        <f t="shared" si="2363"/>
        <v/>
      </c>
      <c r="AH787" s="107" t="str">
        <f t="shared" si="2363"/>
        <v/>
      </c>
      <c r="AI787" s="107" t="str">
        <f t="shared" si="2363"/>
        <v/>
      </c>
    </row>
    <row r="788" spans="1:167" hidden="1" x14ac:dyDescent="0.25">
      <c r="B788" s="128" t="e">
        <f t="shared" si="2193"/>
        <v>#VALUE!</v>
      </c>
      <c r="C788" s="128" t="e">
        <f t="shared" ca="1" si="2194"/>
        <v>#NAME?</v>
      </c>
      <c r="D788" s="127">
        <f t="shared" ca="1" si="2194"/>
        <v>1</v>
      </c>
      <c r="E788" s="198"/>
      <c r="F788" s="93"/>
      <c r="G788" s="200"/>
      <c r="H788"/>
      <c r="I788"/>
      <c r="J788"/>
      <c r="K788" s="66"/>
      <c r="L788" s="22"/>
      <c r="M788" s="22"/>
      <c r="N788" s="71"/>
      <c r="O788" s="27" t="str">
        <f t="shared" ref="O788" si="2364">"6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193"/>
        <v>#VALUE!</v>
      </c>
      <c r="C789" s="128" t="e">
        <f t="shared" ca="1" si="2194"/>
        <v>#NAME?</v>
      </c>
      <c r="D789" s="127">
        <f t="shared" ca="1" si="2194"/>
        <v>1</v>
      </c>
      <c r="E789" s="198"/>
      <c r="F789" s="93"/>
      <c r="G789" s="200"/>
      <c r="H789" s="134">
        <f t="shared" ref="H789" si="2365">COUNT($P789:$XX789)</f>
        <v>0</v>
      </c>
      <c r="I789" s="132" t="e">
        <f t="shared" ref="I789" si="2366">_xlfn.STDEV.P($P788:$XX789)/AVERAGE($P788:$XX789)</f>
        <v>#DIV/0!</v>
      </c>
      <c r="J789" s="7">
        <f t="shared" ref="J789" si="2367">IF(AND(H789&gt;2,
OR(L771="MÉDIA SANEADA",L771="MEDIANA SANEADA",
AND(L771="PREÇO ESTIMADO",NOT(AND(P773="Orçamento",COUNTA(P771:XX771)=COUNTIF(P773:XX773,"Orçamento")))))),
ROW(),0)</f>
        <v>0</v>
      </c>
      <c r="N789" s="71"/>
      <c r="O789" s="27" t="str">
        <f t="shared" ref="O789" si="2368">"6 RODADA"</f>
        <v>6 RODADA</v>
      </c>
      <c r="P789" s="107" t="str">
        <f t="shared" ref="P789:AI789" si="2369">IFERROR(IF(P787="","",IF((_xlfn.STDEV.P($P786:$XX787)/AVERAGE($P786:$XX787))&lt;=25%,P787,IF(OR(P787&gt;(AVERAGE($P786:$XX787)+_xlfn.STDEV.P($P786:$XX787)),P787&lt;(AVERAGE($P786:$XX787)-_xlfn.STDEV.P($P786:$XX787))),"DESCARTADO",P787))),)</f>
        <v/>
      </c>
      <c r="Q789" s="107" t="str">
        <f t="shared" si="2369"/>
        <v/>
      </c>
      <c r="R789" s="107" t="str">
        <f t="shared" si="2369"/>
        <v/>
      </c>
      <c r="S789" s="107" t="str">
        <f t="shared" si="2369"/>
        <v/>
      </c>
      <c r="T789" s="107" t="str">
        <f t="shared" si="2369"/>
        <v/>
      </c>
      <c r="U789" s="107" t="str">
        <f t="shared" si="2369"/>
        <v/>
      </c>
      <c r="V789" s="107" t="str">
        <f t="shared" si="2369"/>
        <v/>
      </c>
      <c r="W789" s="107" t="str">
        <f t="shared" si="2369"/>
        <v/>
      </c>
      <c r="X789" s="107" t="str">
        <f t="shared" si="2369"/>
        <v/>
      </c>
      <c r="Y789" s="107" t="str">
        <f t="shared" si="2369"/>
        <v/>
      </c>
      <c r="Z789" s="107" t="str">
        <f t="shared" si="2369"/>
        <v/>
      </c>
      <c r="AA789" s="107" t="str">
        <f t="shared" si="2369"/>
        <v/>
      </c>
      <c r="AB789" s="107" t="str">
        <f t="shared" si="2369"/>
        <v/>
      </c>
      <c r="AC789" s="107" t="str">
        <f t="shared" si="2369"/>
        <v/>
      </c>
      <c r="AD789" s="107" t="str">
        <f t="shared" si="2369"/>
        <v/>
      </c>
      <c r="AE789" s="107" t="str">
        <f t="shared" si="2369"/>
        <v/>
      </c>
      <c r="AF789" s="107" t="str">
        <f t="shared" si="2369"/>
        <v/>
      </c>
      <c r="AG789" s="107" t="str">
        <f t="shared" si="2369"/>
        <v/>
      </c>
      <c r="AH789" s="107" t="str">
        <f t="shared" si="2369"/>
        <v/>
      </c>
      <c r="AI789" s="107" t="str">
        <f t="shared" si="2369"/>
        <v/>
      </c>
    </row>
    <row r="790" spans="1:167" x14ac:dyDescent="0.25">
      <c r="B790" s="128" t="e">
        <f t="shared" si="2193"/>
        <v>#VALUE!</v>
      </c>
      <c r="C790" s="128" t="e">
        <f t="shared" ca="1" si="2194"/>
        <v>#NAME?</v>
      </c>
      <c r="D790" s="127">
        <f t="shared" ca="1" si="2194"/>
        <v>1</v>
      </c>
      <c r="E790" s="198"/>
      <c r="F790" s="136"/>
      <c r="G790" s="200"/>
      <c r="H790" s="203"/>
      <c r="I790" s="203"/>
      <c r="J790" s="204"/>
      <c r="K790" s="67"/>
      <c r="L790" s="1" t="s">
        <v>43</v>
      </c>
      <c r="M790" s="143" t="str">
        <f t="shared" ref="M790" si="2370">IFERROR(ROUND(M771*M773,2),"")</f>
        <v/>
      </c>
      <c r="O790" s="27" t="s">
        <v>363</v>
      </c>
      <c r="P790" s="107" t="str">
        <f t="shared" ref="P790:R790" si="2371">INDEX(P777:P789,MATCH(MAX($J777:$J789),$J777:$J789,0))</f>
        <v/>
      </c>
      <c r="Q790" s="107" t="str">
        <f t="shared" si="2371"/>
        <v/>
      </c>
      <c r="R790" s="107" t="str">
        <f t="shared" si="2371"/>
        <v/>
      </c>
      <c r="S790" s="107" t="str">
        <f t="shared" si="2306"/>
        <v/>
      </c>
      <c r="T790" s="107" t="str">
        <f t="shared" si="2306"/>
        <v/>
      </c>
      <c r="U790" s="107" t="str">
        <f t="shared" si="2306"/>
        <v/>
      </c>
      <c r="V790" s="107" t="str">
        <f t="shared" si="2306"/>
        <v/>
      </c>
      <c r="W790" s="107" t="str">
        <f t="shared" si="2306"/>
        <v/>
      </c>
      <c r="X790" s="107" t="str">
        <f t="shared" si="2306"/>
        <v/>
      </c>
      <c r="Y790" s="107" t="str">
        <f t="shared" si="2306"/>
        <v/>
      </c>
      <c r="Z790" s="107" t="str">
        <f t="shared" si="2306"/>
        <v/>
      </c>
      <c r="AA790" s="107" t="str">
        <f t="shared" si="2306"/>
        <v/>
      </c>
      <c r="AB790" s="107" t="str">
        <f t="shared" si="2306"/>
        <v/>
      </c>
      <c r="AC790" s="107" t="str">
        <f t="shared" si="2306"/>
        <v/>
      </c>
      <c r="AD790" s="107" t="str">
        <f t="shared" si="2306"/>
        <v/>
      </c>
      <c r="AE790" s="107" t="str">
        <f t="shared" si="2306"/>
        <v/>
      </c>
      <c r="AF790" s="107" t="str">
        <f t="shared" si="2306"/>
        <v/>
      </c>
      <c r="AG790" s="107" t="str">
        <f t="shared" si="2306"/>
        <v/>
      </c>
      <c r="AH790" s="107" t="str">
        <f t="shared" si="2306"/>
        <v/>
      </c>
      <c r="AI790" s="107" t="str">
        <f t="shared" si="2306"/>
        <v/>
      </c>
    </row>
    <row r="792" spans="1:167" s="117" customFormat="1" ht="15" customHeight="1" x14ac:dyDescent="0.25">
      <c r="A792" s="120"/>
      <c r="B792" s="127" t="e">
        <f t="shared" ref="B792" si="2372">LARGE(IFERROR(IF(B790+1&gt;$H$8,"",B790+1),""),1)</f>
        <v>#VALUE!</v>
      </c>
      <c r="C792" s="127" t="e">
        <f ca="1">IF(_xlfn.ISFORMULA(E796),MAX(INDEX('BASE FORMAÇÃO'!A:A,B792+1),1),E796)</f>
        <v>#NAME?</v>
      </c>
      <c r="D792" s="127">
        <f t="shared" ref="D792" ca="1" si="2373">IFERROR(IF(C792=C782,D782+1,1),1)</f>
        <v>1</v>
      </c>
      <c r="E792" s="38" t="s">
        <v>9</v>
      </c>
      <c r="F792" s="73"/>
      <c r="G792" s="38" t="s">
        <v>15</v>
      </c>
      <c r="H792" s="135" t="e">
        <f>INDEX('BASE FORMAÇÃO'!B:B,B792+1)</f>
        <v>#VALUE!</v>
      </c>
      <c r="I792" s="181" t="s">
        <v>16</v>
      </c>
      <c r="J792" s="6" t="e">
        <f>INDEX('BASE FORMAÇÃO'!K:K,B792+1)</f>
        <v>#VALUE!</v>
      </c>
      <c r="K792" s="65"/>
      <c r="L792" s="182" t="s">
        <v>10</v>
      </c>
      <c r="M792" s="184" t="str">
        <f>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374">B792</f>
        <v>#VALUE!</v>
      </c>
      <c r="C793" s="128" t="e">
        <f t="shared" ca="1" si="2374"/>
        <v>#NAME?</v>
      </c>
      <c r="D793" s="127">
        <f t="shared" ca="1" si="2374"/>
        <v>1</v>
      </c>
      <c r="E793" s="186">
        <f t="shared" ref="E793" ca="1" si="2375">D792</f>
        <v>1</v>
      </c>
      <c r="F793" s="92"/>
      <c r="G793" s="188" t="s">
        <v>1</v>
      </c>
      <c r="H793" s="191" t="e">
        <f>INDEX('BASE FORMAÇÃO'!C:C,B792+1)</f>
        <v>#VALUE!</v>
      </c>
      <c r="I793" s="191"/>
      <c r="J793" s="192"/>
      <c r="K793" s="66"/>
      <c r="L793" s="183"/>
      <c r="M793" s="185"/>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376">B793</f>
        <v>#VALUE!</v>
      </c>
      <c r="C794" s="128" t="e">
        <f t="shared" ca="1" si="2376"/>
        <v>#NAME?</v>
      </c>
      <c r="D794" s="127">
        <f t="shared" ca="1" si="2376"/>
        <v>1</v>
      </c>
      <c r="E794" s="187"/>
      <c r="F794" s="93"/>
      <c r="G794" s="189"/>
      <c r="H794" s="193"/>
      <c r="I794" s="193"/>
      <c r="J794" s="194"/>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377">B794</f>
        <v>#VALUE!</v>
      </c>
      <c r="C795" s="128" t="e">
        <f t="shared" ca="1" si="2377"/>
        <v>#NAME?</v>
      </c>
      <c r="D795" s="127">
        <f t="shared" ca="1" si="2194"/>
        <v>1</v>
      </c>
      <c r="E795" s="38" t="s">
        <v>313</v>
      </c>
      <c r="F795" s="93"/>
      <c r="G795" s="190"/>
      <c r="H795" s="195"/>
      <c r="I795" s="195"/>
      <c r="J795" s="196"/>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378">B794</f>
        <v>#VALUE!</v>
      </c>
      <c r="C796" s="128" t="e">
        <f t="shared" ca="1" si="2378"/>
        <v>#NAME?</v>
      </c>
      <c r="D796" s="127">
        <f t="shared" ca="1" si="2194"/>
        <v>1</v>
      </c>
      <c r="E796" s="197" t="e">
        <f t="shared" ref="E796" ca="1" si="2379">C792</f>
        <v>#NAME?</v>
      </c>
      <c r="F796" s="93"/>
      <c r="G796" s="199" t="s">
        <v>304</v>
      </c>
      <c r="H796" s="201"/>
      <c r="I796" s="202"/>
      <c r="J796" s="202"/>
      <c r="K796" s="67"/>
      <c r="L796" s="28" t="s">
        <v>303</v>
      </c>
      <c r="M796" s="133" t="str">
        <f t="shared" ref="M796" si="2380">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381">B796</f>
        <v>#VALUE!</v>
      </c>
      <c r="C797" s="128" t="e">
        <f t="shared" ref="C797" ca="1" si="2382">C796</f>
        <v>#NAME?</v>
      </c>
      <c r="D797" s="127">
        <f t="shared" ca="1" si="2194"/>
        <v>1</v>
      </c>
      <c r="E797" s="198"/>
      <c r="F797" s="93"/>
      <c r="G797" s="200"/>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383">B797</f>
        <v>#VALUE!</v>
      </c>
      <c r="C798" s="128" t="e">
        <f t="shared" ca="1" si="2383"/>
        <v>#NAME?</v>
      </c>
      <c r="D798" s="127">
        <f t="shared" ca="1" si="2194"/>
        <v>1</v>
      </c>
      <c r="E798" s="198"/>
      <c r="F798" s="93"/>
      <c r="G798" s="200"/>
      <c r="H798" s="134">
        <f t="shared" ref="H798" si="2384">COUNT($P798:$XX798)</f>
        <v>0</v>
      </c>
      <c r="I798" s="132" t="e">
        <f t="shared" ref="I798" si="2385">_xlfn.STDEV.P($P797:$XX798)/AVERAGE($P797:$XX798)</f>
        <v>#DIV/0!</v>
      </c>
      <c r="J798" s="7">
        <f>ROW()</f>
        <v>798</v>
      </c>
      <c r="K798" s="67"/>
      <c r="L798" s="29" t="s">
        <v>10</v>
      </c>
      <c r="M798" s="30" t="str">
        <f t="shared" ref="M798" si="2386">IFERROR(
IF(COUNTA(P792:AI792)=COUNTIF(P794:XX794,"Orçamento"),MIN(M803,M800),
IF(M801&lt;&gt;"",M801,
IF(M802&lt;&gt;"",M802,
M800
))),"")</f>
        <v/>
      </c>
      <c r="N798" s="71"/>
      <c r="O798" s="27" t="s">
        <v>376</v>
      </c>
      <c r="P798" s="106" t="str">
        <f t="shared" ref="P798:AI798" si="2387">IFERROR(IF(P796="",
            "",
            IF(COUNT($P796:$XX796)&lt;=4,
               P796,
               IF(OR(P796&gt;(QUARTILE($P796:$XX796,3)+(QUARTILE($P796:$XX796,3)-QUARTILE($P796:$XX796,1))),
                     P796&lt;(QUARTILE($P796:$XX796,1)-(QUARTILE($P796:$XX796,3)-QUARTILE($P796:$XX796,1)))
                  ),
               "DESCARTADO",P796)
             )
  ),P796)</f>
        <v/>
      </c>
      <c r="Q798" s="106" t="str">
        <f t="shared" si="2387"/>
        <v/>
      </c>
      <c r="R798" s="106" t="str">
        <f t="shared" si="2387"/>
        <v/>
      </c>
      <c r="S798" s="106" t="str">
        <f t="shared" si="2387"/>
        <v/>
      </c>
      <c r="T798" s="106" t="str">
        <f t="shared" si="2387"/>
        <v/>
      </c>
      <c r="U798" s="106" t="str">
        <f t="shared" si="2387"/>
        <v/>
      </c>
      <c r="V798" s="106" t="str">
        <f t="shared" si="2387"/>
        <v/>
      </c>
      <c r="W798" s="106" t="str">
        <f t="shared" si="2387"/>
        <v/>
      </c>
      <c r="X798" s="106" t="str">
        <f t="shared" si="2387"/>
        <v/>
      </c>
      <c r="Y798" s="106" t="str">
        <f t="shared" si="2387"/>
        <v/>
      </c>
      <c r="Z798" s="106" t="str">
        <f t="shared" si="2387"/>
        <v/>
      </c>
      <c r="AA798" s="106" t="str">
        <f t="shared" si="2387"/>
        <v/>
      </c>
      <c r="AB798" s="106" t="str">
        <f t="shared" si="2387"/>
        <v/>
      </c>
      <c r="AC798" s="106" t="str">
        <f t="shared" si="2387"/>
        <v/>
      </c>
      <c r="AD798" s="106" t="str">
        <f t="shared" si="2387"/>
        <v/>
      </c>
      <c r="AE798" s="106" t="str">
        <f t="shared" si="2387"/>
        <v/>
      </c>
      <c r="AF798" s="106" t="str">
        <f t="shared" si="2387"/>
        <v/>
      </c>
      <c r="AG798" s="106" t="str">
        <f t="shared" si="2387"/>
        <v/>
      </c>
      <c r="AH798" s="106" t="str">
        <f t="shared" si="2387"/>
        <v/>
      </c>
      <c r="AI798" s="106" t="str">
        <f t="shared" si="2387"/>
        <v/>
      </c>
    </row>
    <row r="799" spans="1:167" hidden="1" x14ac:dyDescent="0.25">
      <c r="B799" s="128" t="e">
        <f t="shared" ref="B799:B853" si="2388">B798</f>
        <v>#VALUE!</v>
      </c>
      <c r="C799" s="128" t="e">
        <f t="shared" ref="C799:D862" ca="1" si="2389">C798</f>
        <v>#NAME?</v>
      </c>
      <c r="D799" s="127">
        <f t="shared" ca="1" si="2194"/>
        <v>1</v>
      </c>
      <c r="E799" s="198"/>
      <c r="F799" s="93"/>
      <c r="G799" s="200"/>
      <c r="H799"/>
      <c r="I799"/>
      <c r="J799"/>
      <c r="K799" s="66"/>
      <c r="L799" s="29" t="s">
        <v>360</v>
      </c>
      <c r="M799" s="30" t="e">
        <f t="shared" ref="M799" si="2390">AVERAGE($P798:$XX798)</f>
        <v>#DIV/0!</v>
      </c>
      <c r="N799" s="71"/>
      <c r="O799" s="27" t="str">
        <f t="shared" ref="O799" si="2391">"1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388"/>
        <v>#VALUE!</v>
      </c>
      <c r="C800" s="128" t="e">
        <f t="shared" ca="1" si="2389"/>
        <v>#NAME?</v>
      </c>
      <c r="D800" s="127">
        <f t="shared" ca="1" si="2389"/>
        <v>1</v>
      </c>
      <c r="E800" s="198"/>
      <c r="F800" s="93"/>
      <c r="G800" s="200"/>
      <c r="H800" s="134">
        <f t="shared" ref="H800" si="2392">COUNT($P800:$XX800)</f>
        <v>0</v>
      </c>
      <c r="I800" s="132" t="e">
        <f t="shared" ref="I800" si="2393">_xlfn.STDEV.P($P799:$XX800)/AVERAGE($P799:$XX800)</f>
        <v>#DIV/0!</v>
      </c>
      <c r="J800" s="7">
        <f t="shared" ref="J800" si="2394">IF(AND(H800&gt;2,
OR(L792="MÉDIA SANEADA",L792="MEDIANA SANEADA",
AND(L792="PREÇO ESTIMADO",NOT(AND(P794="Orçamento",COUNTA(P792:XX792)=COUNTIF(P794:XX794,"Orçamento")))))),
ROW(),0)</f>
        <v>0</v>
      </c>
      <c r="K800" s="66"/>
      <c r="L800" s="29" t="s">
        <v>361</v>
      </c>
      <c r="M800" s="30" t="e">
        <f t="shared" ref="M800" si="2395">MEDIAN($P798:$XX798)</f>
        <v>#NUM!</v>
      </c>
      <c r="N800" s="71"/>
      <c r="O800" s="27" t="str">
        <f t="shared" ref="O800" si="2396">"1 RODADA"</f>
        <v>1 RODADA</v>
      </c>
      <c r="P800" s="107" t="str">
        <f t="shared" ref="P800:AI800" si="2397">IF(P798="","",IF((_xlfn.STDEV.P($P797:$XX798)/AVERAGE($P797:$XX798))&lt;=25%,P798,IF(OR(P798&gt;(AVERAGE($P797:$XX798)+_xlfn.STDEV.P($P797:$XX798)),P798&lt;(AVERAGE($P797:$XX798)-_xlfn.STDEV.P($P797:$XX798))),"DESCARTADO",P798)))</f>
        <v/>
      </c>
      <c r="Q800" s="107" t="str">
        <f t="shared" si="2397"/>
        <v/>
      </c>
      <c r="R800" s="107" t="str">
        <f t="shared" si="2397"/>
        <v/>
      </c>
      <c r="S800" s="107" t="str">
        <f t="shared" si="2397"/>
        <v/>
      </c>
      <c r="T800" s="107" t="str">
        <f t="shared" si="2397"/>
        <v/>
      </c>
      <c r="U800" s="107" t="str">
        <f t="shared" si="2397"/>
        <v/>
      </c>
      <c r="V800" s="107" t="str">
        <f t="shared" si="2397"/>
        <v/>
      </c>
      <c r="W800" s="107" t="str">
        <f t="shared" si="2397"/>
        <v/>
      </c>
      <c r="X800" s="107" t="str">
        <f t="shared" si="2397"/>
        <v/>
      </c>
      <c r="Y800" s="107" t="str">
        <f t="shared" si="2397"/>
        <v/>
      </c>
      <c r="Z800" s="107" t="str">
        <f t="shared" si="2397"/>
        <v/>
      </c>
      <c r="AA800" s="107" t="str">
        <f t="shared" si="2397"/>
        <v/>
      </c>
      <c r="AB800" s="107" t="str">
        <f t="shared" si="2397"/>
        <v/>
      </c>
      <c r="AC800" s="107" t="str">
        <f t="shared" si="2397"/>
        <v/>
      </c>
      <c r="AD800" s="107" t="str">
        <f t="shared" si="2397"/>
        <v/>
      </c>
      <c r="AE800" s="107" t="str">
        <f t="shared" si="2397"/>
        <v/>
      </c>
      <c r="AF800" s="107" t="str">
        <f t="shared" si="2397"/>
        <v/>
      </c>
      <c r="AG800" s="107" t="str">
        <f t="shared" si="2397"/>
        <v/>
      </c>
      <c r="AH800" s="107" t="str">
        <f t="shared" si="2397"/>
        <v/>
      </c>
      <c r="AI800" s="107" t="str">
        <f t="shared" si="2397"/>
        <v/>
      </c>
    </row>
    <row r="801" spans="1:167" hidden="1" x14ac:dyDescent="0.25">
      <c r="B801" s="128" t="e">
        <f t="shared" si="2388"/>
        <v>#VALUE!</v>
      </c>
      <c r="C801" s="128" t="e">
        <f t="shared" ca="1" si="2389"/>
        <v>#NAME?</v>
      </c>
      <c r="D801" s="127">
        <f t="shared" ca="1" si="2389"/>
        <v>1</v>
      </c>
      <c r="E801" s="198"/>
      <c r="F801" s="93"/>
      <c r="G801" s="200"/>
      <c r="H801"/>
      <c r="I801"/>
      <c r="J801"/>
      <c r="L801" s="29" t="s">
        <v>38</v>
      </c>
      <c r="M801" s="30" t="str">
        <f t="shared" ref="M801" si="2398">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399">"2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388"/>
        <v>#VALUE!</v>
      </c>
      <c r="C802" s="128" t="e">
        <f t="shared" ca="1" si="2389"/>
        <v>#NAME?</v>
      </c>
      <c r="D802" s="127">
        <f t="shared" ca="1" si="2389"/>
        <v>1</v>
      </c>
      <c r="E802" s="198"/>
      <c r="F802" s="93"/>
      <c r="G802" s="200"/>
      <c r="H802" s="134">
        <f t="shared" ref="H802" si="2400">COUNT($P802:$XX802)</f>
        <v>0</v>
      </c>
      <c r="I802" s="132" t="e">
        <f t="shared" ref="I802" si="2401">_xlfn.STDEV.P($P801:$XX802)/AVERAGE($P801:$XX802)</f>
        <v>#DIV/0!</v>
      </c>
      <c r="J802" s="7">
        <f t="shared" ref="J802" si="2402">IF(AND(H802&gt;2,
OR(L792="MÉDIA SANEADA",L792="MEDIANA SANEADA",
AND(L792="PREÇO ESTIMADO",NOT(AND(P794="Orçamento",COUNTA(P792:XX792)=COUNTIF(P794:XX794,"Orçamento")))))),
ROW(),0)</f>
        <v>0</v>
      </c>
      <c r="K802" s="66"/>
      <c r="L802" s="29" t="s">
        <v>362</v>
      </c>
      <c r="M802" s="30" t="e">
        <f t="shared" ref="M802" si="2403" xml:space="preserve">
IF(H800&gt;2,MEDIAN(P799:XX800),
IF(H802&gt;2,MEDIAN(P801:XX802),
IF(H804&gt;2,MEDIAN(P803:XX804),
IF(H806&gt;2,MEDIAN(P805:XX806),
IF(H808&gt;2,MEDIAN(P807:XX808),
IF(H810&gt;2,MEDIAN(P809:XX810),
MEDIAN(P797:XX798)))))))</f>
        <v>#NUM!</v>
      </c>
      <c r="N802" s="71"/>
      <c r="O802" s="27" t="str">
        <f t="shared" ref="O802" si="2404">"2 RODADA"</f>
        <v>2 RODADA</v>
      </c>
      <c r="P802" s="107" t="str">
        <f t="shared" ref="P802:AI802" si="2405">IF(P800="","",IF((_xlfn.STDEV.P($P799:$XX800)/AVERAGE($P799:$XX800))&lt;=25%,P800,IF(OR(P800&gt;(AVERAGE($P799:$XX800)+_xlfn.STDEV.P($P799:$XX800)),P800&lt;(AVERAGE($P799:$XX800)-_xlfn.STDEV.P($P799:$XX800))),"DESCARTADO",P800)))</f>
        <v/>
      </c>
      <c r="Q802" s="107" t="str">
        <f t="shared" si="2405"/>
        <v/>
      </c>
      <c r="R802" s="107" t="str">
        <f t="shared" si="2405"/>
        <v/>
      </c>
      <c r="S802" s="107" t="str">
        <f t="shared" si="2405"/>
        <v/>
      </c>
      <c r="T802" s="107" t="str">
        <f t="shared" si="2405"/>
        <v/>
      </c>
      <c r="U802" s="107" t="str">
        <f t="shared" si="2405"/>
        <v/>
      </c>
      <c r="V802" s="107" t="str">
        <f t="shared" si="2405"/>
        <v/>
      </c>
      <c r="W802" s="107" t="str">
        <f t="shared" si="2405"/>
        <v/>
      </c>
      <c r="X802" s="107" t="str">
        <f t="shared" si="2405"/>
        <v/>
      </c>
      <c r="Y802" s="107" t="str">
        <f t="shared" si="2405"/>
        <v/>
      </c>
      <c r="Z802" s="107" t="str">
        <f t="shared" si="2405"/>
        <v/>
      </c>
      <c r="AA802" s="107" t="str">
        <f t="shared" si="2405"/>
        <v/>
      </c>
      <c r="AB802" s="107" t="str">
        <f t="shared" si="2405"/>
        <v/>
      </c>
      <c r="AC802" s="107" t="str">
        <f t="shared" si="2405"/>
        <v/>
      </c>
      <c r="AD802" s="107" t="str">
        <f t="shared" si="2405"/>
        <v/>
      </c>
      <c r="AE802" s="107" t="str">
        <f t="shared" si="2405"/>
        <v/>
      </c>
      <c r="AF802" s="107" t="str">
        <f t="shared" si="2405"/>
        <v/>
      </c>
      <c r="AG802" s="107" t="str">
        <f t="shared" si="2405"/>
        <v/>
      </c>
      <c r="AH802" s="107" t="str">
        <f t="shared" si="2405"/>
        <v/>
      </c>
      <c r="AI802" s="107" t="str">
        <f t="shared" si="2405"/>
        <v/>
      </c>
    </row>
    <row r="803" spans="1:167" hidden="1" x14ac:dyDescent="0.25">
      <c r="B803" s="128" t="e">
        <f t="shared" si="2388"/>
        <v>#VALUE!</v>
      </c>
      <c r="C803" s="128" t="e">
        <f t="shared" ca="1" si="2389"/>
        <v>#NAME?</v>
      </c>
      <c r="D803" s="127">
        <f t="shared" ca="1" si="2389"/>
        <v>1</v>
      </c>
      <c r="E803" s="198"/>
      <c r="F803" s="93"/>
      <c r="G803" s="200"/>
      <c r="H803"/>
      <c r="I803"/>
      <c r="J803"/>
      <c r="K803" s="66"/>
      <c r="L803" s="29" t="s">
        <v>359</v>
      </c>
      <c r="M803" s="30" t="e">
        <f t="shared" ref="M803" si="2406">HARMEAN($P797:$XX798)</f>
        <v>#N/A</v>
      </c>
      <c r="N803" s="71"/>
      <c r="O803" s="27" t="str">
        <f t="shared" ref="O803" si="2407">"3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388"/>
        <v>#VALUE!</v>
      </c>
      <c r="C804" s="128" t="e">
        <f t="shared" ca="1" si="2389"/>
        <v>#NAME?</v>
      </c>
      <c r="D804" s="127">
        <f t="shared" ca="1" si="2389"/>
        <v>1</v>
      </c>
      <c r="E804" s="198"/>
      <c r="F804" s="93"/>
      <c r="G804" s="200"/>
      <c r="H804" s="134">
        <f t="shared" ref="H804" si="2408">COUNT($P804:$XX804)</f>
        <v>0</v>
      </c>
      <c r="I804" s="132" t="e">
        <f t="shared" ref="I804" si="2409">_xlfn.STDEV.P($P803:$XX804)/AVERAGE($P803:$XX804)</f>
        <v>#DIV/0!</v>
      </c>
      <c r="J804" s="7">
        <f t="shared" ref="J804" si="2410">IF(AND(H804&gt;2,
OR(L792="MÉDIA SANEADA",L792="MEDIANA SANEADA",
AND(L792="PREÇO ESTIMADO",NOT(AND(P794="Orçamento",COUNTA(P792:XX792)=COUNTIF(P794:XX794,"Orçamento")))))),
ROW(),0)</f>
        <v>0</v>
      </c>
      <c r="K804" s="66"/>
      <c r="L804" s="29" t="s">
        <v>41</v>
      </c>
      <c r="M804" s="30" t="str">
        <f t="shared" ref="M804" si="2411">IFERROR(_xlfn.QUARTILE.EXC($P798:$XX798,1),"")</f>
        <v/>
      </c>
      <c r="N804" s="71"/>
      <c r="O804" s="27" t="str">
        <f t="shared" ref="O804" si="2412">"3 RODADA"</f>
        <v>3 RODADA</v>
      </c>
      <c r="P804" s="107" t="str">
        <f t="shared" ref="P804:AI804" si="2413">IF(P802="","",IF((_xlfn.STDEV.P($P801:$XX802)/AVERAGE($P801:$XX802))&lt;=25%,P802,IF(OR(P802&gt;(AVERAGE($P801:$XX802)+_xlfn.STDEV.P($P801:$XX802)),P802&lt;(AVERAGE($P801:$XX802)-_xlfn.STDEV.P($P801:$XX802))),"DESCARTADO",P802)))</f>
        <v/>
      </c>
      <c r="Q804" s="107" t="str">
        <f t="shared" si="2413"/>
        <v/>
      </c>
      <c r="R804" s="107" t="str">
        <f t="shared" si="2413"/>
        <v/>
      </c>
      <c r="S804" s="107" t="str">
        <f t="shared" si="2413"/>
        <v/>
      </c>
      <c r="T804" s="107" t="str">
        <f t="shared" si="2413"/>
        <v/>
      </c>
      <c r="U804" s="107" t="str">
        <f t="shared" si="2413"/>
        <v/>
      </c>
      <c r="V804" s="107" t="str">
        <f t="shared" si="2413"/>
        <v/>
      </c>
      <c r="W804" s="107" t="str">
        <f t="shared" si="2413"/>
        <v/>
      </c>
      <c r="X804" s="107" t="str">
        <f t="shared" si="2413"/>
        <v/>
      </c>
      <c r="Y804" s="107" t="str">
        <f t="shared" si="2413"/>
        <v/>
      </c>
      <c r="Z804" s="107" t="str">
        <f t="shared" si="2413"/>
        <v/>
      </c>
      <c r="AA804" s="107" t="str">
        <f t="shared" si="2413"/>
        <v/>
      </c>
      <c r="AB804" s="107" t="str">
        <f t="shared" si="2413"/>
        <v/>
      </c>
      <c r="AC804" s="107" t="str">
        <f t="shared" si="2413"/>
        <v/>
      </c>
      <c r="AD804" s="107" t="str">
        <f t="shared" si="2413"/>
        <v/>
      </c>
      <c r="AE804" s="107" t="str">
        <f t="shared" si="2413"/>
        <v/>
      </c>
      <c r="AF804" s="107" t="str">
        <f t="shared" si="2413"/>
        <v/>
      </c>
      <c r="AG804" s="107" t="str">
        <f t="shared" si="2413"/>
        <v/>
      </c>
      <c r="AH804" s="107" t="str">
        <f t="shared" si="2413"/>
        <v/>
      </c>
      <c r="AI804" s="107" t="str">
        <f t="shared" si="2413"/>
        <v/>
      </c>
    </row>
    <row r="805" spans="1:167" hidden="1" x14ac:dyDescent="0.25">
      <c r="B805" s="128" t="e">
        <f t="shared" si="2388"/>
        <v>#VALUE!</v>
      </c>
      <c r="C805" s="128" t="e">
        <f t="shared" ca="1" si="2389"/>
        <v>#NAME?</v>
      </c>
      <c r="D805" s="127">
        <f t="shared" ca="1" si="2389"/>
        <v>1</v>
      </c>
      <c r="E805" s="198"/>
      <c r="F805" s="93"/>
      <c r="G805" s="200"/>
      <c r="H805"/>
      <c r="I805"/>
      <c r="J805"/>
      <c r="K805" s="66"/>
      <c r="L805" s="29" t="s">
        <v>39</v>
      </c>
      <c r="M805" s="30" t="str">
        <f t="shared" ref="M805" si="2414">IFERROR(_xlfn.QUARTILE.EXC($P798:$XX798,3),"")</f>
        <v/>
      </c>
      <c r="N805" s="71"/>
      <c r="O805" s="27" t="str">
        <f t="shared" ref="O805" si="2415">"4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388"/>
        <v>#VALUE!</v>
      </c>
      <c r="C806" s="128" t="e">
        <f t="shared" ca="1" si="2389"/>
        <v>#NAME?</v>
      </c>
      <c r="D806" s="127">
        <f t="shared" ca="1" si="2389"/>
        <v>1</v>
      </c>
      <c r="E806" s="198"/>
      <c r="F806" s="93"/>
      <c r="G806" s="200"/>
      <c r="H806" s="134">
        <f t="shared" ref="H806" si="2416">COUNT($P806:$XX806)</f>
        <v>0</v>
      </c>
      <c r="I806" s="132" t="e">
        <f t="shared" ref="I806" si="2417">_xlfn.STDEV.P($P805:$XX806)/AVERAGE($P805:$XX806)</f>
        <v>#DIV/0!</v>
      </c>
      <c r="J806" s="7">
        <f t="shared" ref="J806" si="2418">IF(AND(H806&gt;2,
OR(L792="MÉDIA SANEADA",L792="MEDIANA SANEADA",
AND(L792="PREÇO ESTIMADO",NOT(AND(P794="Orçamento",COUNTA(P792:XX792)=COUNTIF(P794:XX794,"Orçamento")))))),
ROW(),0)</f>
        <v>0</v>
      </c>
      <c r="K806" s="66"/>
      <c r="L806" s="29" t="s">
        <v>42</v>
      </c>
      <c r="M806" s="30">
        <f t="shared" ref="M806" si="2419">MIN($P798:$XX798)</f>
        <v>0</v>
      </c>
      <c r="N806" s="71"/>
      <c r="O806" s="27" t="str">
        <f t="shared" ref="O806" si="2420">"4 RODADA"</f>
        <v>4 RODADA</v>
      </c>
      <c r="P806" s="107" t="str">
        <f t="shared" ref="P806:AI806" si="2421">IF(P804="","",IF((_xlfn.STDEV.P($P803:$XX804)/AVERAGE($P803:$XX804))&lt;=25%,P804,IF(OR(P804&gt;(AVERAGE($P803:$XX804)+_xlfn.STDEV.P($P803:$XX804)),P804&lt;(AVERAGE($P803:$XX804)-_xlfn.STDEV.P($P803:$XX804))),"DESCARTADO",P804)))</f>
        <v/>
      </c>
      <c r="Q806" s="107" t="str">
        <f t="shared" si="2421"/>
        <v/>
      </c>
      <c r="R806" s="107" t="str">
        <f t="shared" si="2421"/>
        <v/>
      </c>
      <c r="S806" s="107" t="str">
        <f t="shared" si="2421"/>
        <v/>
      </c>
      <c r="T806" s="107" t="str">
        <f t="shared" si="2421"/>
        <v/>
      </c>
      <c r="U806" s="107" t="str">
        <f t="shared" si="2421"/>
        <v/>
      </c>
      <c r="V806" s="107" t="str">
        <f t="shared" si="2421"/>
        <v/>
      </c>
      <c r="W806" s="107" t="str">
        <f t="shared" si="2421"/>
        <v/>
      </c>
      <c r="X806" s="107" t="str">
        <f t="shared" si="2421"/>
        <v/>
      </c>
      <c r="Y806" s="107" t="str">
        <f t="shared" si="2421"/>
        <v/>
      </c>
      <c r="Z806" s="107" t="str">
        <f t="shared" si="2421"/>
        <v/>
      </c>
      <c r="AA806" s="107" t="str">
        <f t="shared" si="2421"/>
        <v/>
      </c>
      <c r="AB806" s="107" t="str">
        <f t="shared" si="2421"/>
        <v/>
      </c>
      <c r="AC806" s="107" t="str">
        <f t="shared" si="2421"/>
        <v/>
      </c>
      <c r="AD806" s="107" t="str">
        <f t="shared" si="2421"/>
        <v/>
      </c>
      <c r="AE806" s="107" t="str">
        <f t="shared" si="2421"/>
        <v/>
      </c>
      <c r="AF806" s="107" t="str">
        <f t="shared" si="2421"/>
        <v/>
      </c>
      <c r="AG806" s="107" t="str">
        <f t="shared" si="2421"/>
        <v/>
      </c>
      <c r="AH806" s="107" t="str">
        <f t="shared" si="2421"/>
        <v/>
      </c>
      <c r="AI806" s="107" t="str">
        <f t="shared" si="2421"/>
        <v/>
      </c>
    </row>
    <row r="807" spans="1:167" hidden="1" x14ac:dyDescent="0.25">
      <c r="B807" s="128" t="e">
        <f t="shared" si="2388"/>
        <v>#VALUE!</v>
      </c>
      <c r="C807" s="128" t="e">
        <f t="shared" ca="1" si="2389"/>
        <v>#NAME?</v>
      </c>
      <c r="D807" s="127">
        <f t="shared" ca="1" si="2389"/>
        <v>1</v>
      </c>
      <c r="E807" s="198"/>
      <c r="F807" s="93"/>
      <c r="G807" s="200"/>
      <c r="H807"/>
      <c r="I807"/>
      <c r="J807"/>
      <c r="K807" s="66"/>
      <c r="L807" s="29" t="s">
        <v>40</v>
      </c>
      <c r="M807" s="30">
        <f t="shared" ref="M807" si="2422">MAX($P798:$XX798)</f>
        <v>0</v>
      </c>
      <c r="N807" s="71"/>
      <c r="O807" s="27" t="str">
        <f t="shared" ref="O807" si="2423">"5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388"/>
        <v>#VALUE!</v>
      </c>
      <c r="C808" s="128" t="e">
        <f t="shared" ca="1" si="2389"/>
        <v>#NAME?</v>
      </c>
      <c r="D808" s="127">
        <f t="shared" ca="1" si="2389"/>
        <v>1</v>
      </c>
      <c r="E808" s="198"/>
      <c r="F808" s="93"/>
      <c r="G808" s="200"/>
      <c r="H808" s="134">
        <f t="shared" ref="H808" si="2424">COUNT($P808:$XX808)</f>
        <v>0</v>
      </c>
      <c r="I808" s="132" t="e">
        <f t="shared" ref="I808" si="2425">_xlfn.STDEV.P($P807:$XX808)/AVERAGE($P807:$XX808)</f>
        <v>#DIV/0!</v>
      </c>
      <c r="J808" s="7">
        <f t="shared" ref="J808" si="2426">IF(AND(H808&gt;2,
OR(L792="MÉDIA SANEADA",L792="MEDIANA SANEADA",
AND(L792="PREÇO ESTIMADO",NOT(AND(P794="Orçamento",COUNTA(P792:XX792)=COUNTIF(P794:XX794,"Orçamento")))))),
ROW(),0)</f>
        <v>0</v>
      </c>
      <c r="K808" s="66"/>
      <c r="N808" s="71"/>
      <c r="O808" s="27" t="str">
        <f t="shared" ref="O808" si="2427">"5 RODADA"</f>
        <v>5 RODADA</v>
      </c>
      <c r="P808" s="107" t="str">
        <f t="shared" ref="P808:AI808" si="2428">IF(P806="","",IF((_xlfn.STDEV.P($P805:$XX806)/AVERAGE($P805:$XX806))&lt;=25%,P806,IF(OR(P806&gt;(AVERAGE($P805:$XX806)+_xlfn.STDEV.P($P805:$XX806)),P806&lt;(AVERAGE($P805:$XX806)-_xlfn.STDEV.P($P805:$XX806))),"DESCARTADO",P806)))</f>
        <v/>
      </c>
      <c r="Q808" s="107" t="str">
        <f t="shared" si="2428"/>
        <v/>
      </c>
      <c r="R808" s="107" t="str">
        <f t="shared" si="2428"/>
        <v/>
      </c>
      <c r="S808" s="107" t="str">
        <f t="shared" si="2428"/>
        <v/>
      </c>
      <c r="T808" s="107" t="str">
        <f t="shared" si="2428"/>
        <v/>
      </c>
      <c r="U808" s="107" t="str">
        <f t="shared" si="2428"/>
        <v/>
      </c>
      <c r="V808" s="107" t="str">
        <f t="shared" si="2428"/>
        <v/>
      </c>
      <c r="W808" s="107" t="str">
        <f t="shared" si="2428"/>
        <v/>
      </c>
      <c r="X808" s="107" t="str">
        <f t="shared" si="2428"/>
        <v/>
      </c>
      <c r="Y808" s="107" t="str">
        <f t="shared" si="2428"/>
        <v/>
      </c>
      <c r="Z808" s="107" t="str">
        <f t="shared" si="2428"/>
        <v/>
      </c>
      <c r="AA808" s="107" t="str">
        <f t="shared" si="2428"/>
        <v/>
      </c>
      <c r="AB808" s="107" t="str">
        <f t="shared" si="2428"/>
        <v/>
      </c>
      <c r="AC808" s="107" t="str">
        <f t="shared" si="2428"/>
        <v/>
      </c>
      <c r="AD808" s="107" t="str">
        <f t="shared" si="2428"/>
        <v/>
      </c>
      <c r="AE808" s="107" t="str">
        <f t="shared" si="2428"/>
        <v/>
      </c>
      <c r="AF808" s="107" t="str">
        <f t="shared" si="2428"/>
        <v/>
      </c>
      <c r="AG808" s="107" t="str">
        <f t="shared" si="2428"/>
        <v/>
      </c>
      <c r="AH808" s="107" t="str">
        <f t="shared" si="2428"/>
        <v/>
      </c>
      <c r="AI808" s="107" t="str">
        <f t="shared" si="2428"/>
        <v/>
      </c>
    </row>
    <row r="809" spans="1:167" hidden="1" x14ac:dyDescent="0.25">
      <c r="B809" s="128" t="e">
        <f t="shared" si="2388"/>
        <v>#VALUE!</v>
      </c>
      <c r="C809" s="128" t="e">
        <f t="shared" ca="1" si="2389"/>
        <v>#NAME?</v>
      </c>
      <c r="D809" s="127">
        <f t="shared" ca="1" si="2389"/>
        <v>1</v>
      </c>
      <c r="E809" s="198"/>
      <c r="F809" s="93"/>
      <c r="G809" s="200"/>
      <c r="H809"/>
      <c r="I809"/>
      <c r="J809"/>
      <c r="K809" s="66"/>
      <c r="L809" s="22"/>
      <c r="M809" s="22"/>
      <c r="N809" s="71"/>
      <c r="O809" s="27" t="str">
        <f t="shared" ref="O809" si="2429">"6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388"/>
        <v>#VALUE!</v>
      </c>
      <c r="C810" s="128" t="e">
        <f t="shared" ca="1" si="2389"/>
        <v>#NAME?</v>
      </c>
      <c r="D810" s="127">
        <f t="shared" ca="1" si="2389"/>
        <v>1</v>
      </c>
      <c r="E810" s="198"/>
      <c r="F810" s="93"/>
      <c r="G810" s="200"/>
      <c r="H810" s="134">
        <f t="shared" ref="H810" si="2430">COUNT($P810:$XX810)</f>
        <v>0</v>
      </c>
      <c r="I810" s="132" t="e">
        <f t="shared" ref="I810" si="2431">_xlfn.STDEV.P($P809:$XX810)/AVERAGE($P809:$XX810)</f>
        <v>#DIV/0!</v>
      </c>
      <c r="J810" s="7">
        <f t="shared" ref="J810" si="2432">IF(AND(H810&gt;2,
OR(L792="MÉDIA SANEADA",L792="MEDIANA SANEADA",
AND(L792="PREÇO ESTIMADO",NOT(AND(P794="Orçamento",COUNTA(P792:XX792)=COUNTIF(P794:XX794,"Orçamento")))))),
ROW(),0)</f>
        <v>0</v>
      </c>
      <c r="N810" s="71"/>
      <c r="O810" s="27" t="str">
        <f t="shared" ref="O810" si="2433">"6 RODADA"</f>
        <v>6 RODADA</v>
      </c>
      <c r="P810" s="107" t="str">
        <f t="shared" ref="P810:AI810" si="2434">IFERROR(IF(P808="","",IF((_xlfn.STDEV.P($P807:$XX808)/AVERAGE($P807:$XX808))&lt;=25%,P808,IF(OR(P808&gt;(AVERAGE($P807:$XX808)+_xlfn.STDEV.P($P807:$XX808)),P808&lt;(AVERAGE($P807:$XX808)-_xlfn.STDEV.P($P807:$XX808))),"DESCARTADO",P808))),)</f>
        <v/>
      </c>
      <c r="Q810" s="107" t="str">
        <f t="shared" si="2434"/>
        <v/>
      </c>
      <c r="R810" s="107" t="str">
        <f t="shared" si="2434"/>
        <v/>
      </c>
      <c r="S810" s="107" t="str">
        <f t="shared" si="2434"/>
        <v/>
      </c>
      <c r="T810" s="107" t="str">
        <f t="shared" si="2434"/>
        <v/>
      </c>
      <c r="U810" s="107" t="str">
        <f t="shared" si="2434"/>
        <v/>
      </c>
      <c r="V810" s="107" t="str">
        <f t="shared" si="2434"/>
        <v/>
      </c>
      <c r="W810" s="107" t="str">
        <f t="shared" si="2434"/>
        <v/>
      </c>
      <c r="X810" s="107" t="str">
        <f t="shared" si="2434"/>
        <v/>
      </c>
      <c r="Y810" s="107" t="str">
        <f t="shared" si="2434"/>
        <v/>
      </c>
      <c r="Z810" s="107" t="str">
        <f t="shared" si="2434"/>
        <v/>
      </c>
      <c r="AA810" s="107" t="str">
        <f t="shared" si="2434"/>
        <v/>
      </c>
      <c r="AB810" s="107" t="str">
        <f t="shared" si="2434"/>
        <v/>
      </c>
      <c r="AC810" s="107" t="str">
        <f t="shared" si="2434"/>
        <v/>
      </c>
      <c r="AD810" s="107" t="str">
        <f t="shared" si="2434"/>
        <v/>
      </c>
      <c r="AE810" s="107" t="str">
        <f t="shared" si="2434"/>
        <v/>
      </c>
      <c r="AF810" s="107" t="str">
        <f t="shared" si="2434"/>
        <v/>
      </c>
      <c r="AG810" s="107" t="str">
        <f t="shared" si="2434"/>
        <v/>
      </c>
      <c r="AH810" s="107" t="str">
        <f t="shared" si="2434"/>
        <v/>
      </c>
      <c r="AI810" s="107" t="str">
        <f t="shared" si="2434"/>
        <v/>
      </c>
    </row>
    <row r="811" spans="1:167" x14ac:dyDescent="0.25">
      <c r="B811" s="128" t="e">
        <f t="shared" si="2388"/>
        <v>#VALUE!</v>
      </c>
      <c r="C811" s="128" t="e">
        <f t="shared" ca="1" si="2389"/>
        <v>#NAME?</v>
      </c>
      <c r="D811" s="127">
        <f t="shared" ca="1" si="2389"/>
        <v>1</v>
      </c>
      <c r="E811" s="198"/>
      <c r="F811" s="136"/>
      <c r="G811" s="200"/>
      <c r="H811" s="203"/>
      <c r="I811" s="203"/>
      <c r="J811" s="204"/>
      <c r="K811" s="67"/>
      <c r="L811" s="1" t="s">
        <v>43</v>
      </c>
      <c r="M811" s="143" t="str">
        <f t="shared" ref="M811" si="2435">IFERROR(ROUND(M792*M794,2),"")</f>
        <v/>
      </c>
      <c r="O811" s="27" t="s">
        <v>363</v>
      </c>
      <c r="P811" s="107" t="str">
        <f t="shared" ref="P811:AI832" si="2436">INDEX(P798:P810,MATCH(MAX($J798:$J810),$J798:$J810,0))</f>
        <v/>
      </c>
      <c r="Q811" s="107" t="str">
        <f t="shared" si="2436"/>
        <v/>
      </c>
      <c r="R811" s="107" t="str">
        <f t="shared" si="2436"/>
        <v/>
      </c>
      <c r="S811" s="107" t="str">
        <f t="shared" si="2436"/>
        <v/>
      </c>
      <c r="T811" s="107" t="str">
        <f t="shared" si="2436"/>
        <v/>
      </c>
      <c r="U811" s="107" t="str">
        <f t="shared" si="2436"/>
        <v/>
      </c>
      <c r="V811" s="107" t="str">
        <f t="shared" si="2436"/>
        <v/>
      </c>
      <c r="W811" s="107" t="str">
        <f t="shared" si="2436"/>
        <v/>
      </c>
      <c r="X811" s="107" t="str">
        <f t="shared" si="2436"/>
        <v/>
      </c>
      <c r="Y811" s="107" t="str">
        <f t="shared" si="2436"/>
        <v/>
      </c>
      <c r="Z811" s="107" t="str">
        <f t="shared" si="2436"/>
        <v/>
      </c>
      <c r="AA811" s="107" t="str">
        <f t="shared" si="2436"/>
        <v/>
      </c>
      <c r="AB811" s="107" t="str">
        <f t="shared" si="2436"/>
        <v/>
      </c>
      <c r="AC811" s="107" t="str">
        <f t="shared" si="2436"/>
        <v/>
      </c>
      <c r="AD811" s="107" t="str">
        <f t="shared" si="2436"/>
        <v/>
      </c>
      <c r="AE811" s="107" t="str">
        <f t="shared" si="2436"/>
        <v/>
      </c>
      <c r="AF811" s="107" t="str">
        <f t="shared" si="2436"/>
        <v/>
      </c>
      <c r="AG811" s="107" t="str">
        <f t="shared" si="2436"/>
        <v/>
      </c>
      <c r="AH811" s="107" t="str">
        <f t="shared" si="2436"/>
        <v/>
      </c>
      <c r="AI811" s="107" t="str">
        <f t="shared" si="2436"/>
        <v/>
      </c>
    </row>
    <row r="813" spans="1:167" s="117" customFormat="1" ht="15" customHeight="1" x14ac:dyDescent="0.25">
      <c r="A813" s="120"/>
      <c r="B813" s="127" t="e">
        <f t="shared" ref="B813" si="2437">LARGE(IFERROR(IF(B811+1&gt;$H$8,"",B811+1),""),1)</f>
        <v>#VALUE!</v>
      </c>
      <c r="C813" s="127" t="e">
        <f ca="1">IF(_xlfn.ISFORMULA(E817),MAX(INDEX('BASE FORMAÇÃO'!A:A,B813+1),1),E817)</f>
        <v>#NAME?</v>
      </c>
      <c r="D813" s="127">
        <f t="shared" ref="D813" ca="1" si="2438">IFERROR(IF(C813=C803,D803+1,1),1)</f>
        <v>1</v>
      </c>
      <c r="E813" s="38" t="s">
        <v>9</v>
      </c>
      <c r="F813" s="73"/>
      <c r="G813" s="38" t="s">
        <v>15</v>
      </c>
      <c r="H813" s="135" t="e">
        <f>INDEX('BASE FORMAÇÃO'!B:B,B813+1)</f>
        <v>#VALUE!</v>
      </c>
      <c r="I813" s="181" t="s">
        <v>16</v>
      </c>
      <c r="J813" s="6" t="e">
        <f>INDEX('BASE FORMAÇÃO'!K:K,B813+1)</f>
        <v>#VALUE!</v>
      </c>
      <c r="K813" s="65"/>
      <c r="L813" s="182" t="s">
        <v>10</v>
      </c>
      <c r="M813" s="184" t="str">
        <f>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39">B813</f>
        <v>#VALUE!</v>
      </c>
      <c r="C814" s="128" t="e">
        <f t="shared" ca="1" si="2439"/>
        <v>#NAME?</v>
      </c>
      <c r="D814" s="127">
        <f t="shared" ca="1" si="2439"/>
        <v>1</v>
      </c>
      <c r="E814" s="186">
        <f t="shared" ref="E814" ca="1" si="2440">D813</f>
        <v>1</v>
      </c>
      <c r="F814" s="92"/>
      <c r="G814" s="188" t="s">
        <v>1</v>
      </c>
      <c r="H814" s="191" t="e">
        <f>INDEX('BASE FORMAÇÃO'!C:C,B813+1)</f>
        <v>#VALUE!</v>
      </c>
      <c r="I814" s="191"/>
      <c r="J814" s="192"/>
      <c r="K814" s="66"/>
      <c r="L814" s="183"/>
      <c r="M814" s="185"/>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41">B814</f>
        <v>#VALUE!</v>
      </c>
      <c r="C815" s="128" t="e">
        <f t="shared" ca="1" si="2441"/>
        <v>#NAME?</v>
      </c>
      <c r="D815" s="127">
        <f t="shared" ca="1" si="2441"/>
        <v>1</v>
      </c>
      <c r="E815" s="187"/>
      <c r="F815" s="93"/>
      <c r="G815" s="189"/>
      <c r="H815" s="193"/>
      <c r="I815" s="193"/>
      <c r="J815" s="194"/>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42">B815</f>
        <v>#VALUE!</v>
      </c>
      <c r="C816" s="128" t="e">
        <f t="shared" ca="1" si="2442"/>
        <v>#NAME?</v>
      </c>
      <c r="D816" s="127">
        <f t="shared" ca="1" si="2389"/>
        <v>1</v>
      </c>
      <c r="E816" s="38" t="s">
        <v>313</v>
      </c>
      <c r="F816" s="93"/>
      <c r="G816" s="190"/>
      <c r="H816" s="195"/>
      <c r="I816" s="195"/>
      <c r="J816" s="196"/>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43">B815</f>
        <v>#VALUE!</v>
      </c>
      <c r="C817" s="128" t="e">
        <f t="shared" ca="1" si="2443"/>
        <v>#NAME?</v>
      </c>
      <c r="D817" s="127">
        <f t="shared" ca="1" si="2389"/>
        <v>1</v>
      </c>
      <c r="E817" s="197" t="e">
        <f t="shared" ref="E817" ca="1" si="2444">C813</f>
        <v>#NAME?</v>
      </c>
      <c r="F817" s="93"/>
      <c r="G817" s="199" t="s">
        <v>304</v>
      </c>
      <c r="H817" s="201"/>
      <c r="I817" s="202"/>
      <c r="J817" s="202"/>
      <c r="K817" s="67"/>
      <c r="L817" s="28" t="s">
        <v>303</v>
      </c>
      <c r="M817" s="133" t="str">
        <f t="shared" ref="M817" si="2445">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46">B817</f>
        <v>#VALUE!</v>
      </c>
      <c r="C818" s="128" t="e">
        <f t="shared" ref="C818" ca="1" si="2447">C817</f>
        <v>#NAME?</v>
      </c>
      <c r="D818" s="127">
        <f t="shared" ca="1" si="2389"/>
        <v>1</v>
      </c>
      <c r="E818" s="198"/>
      <c r="F818" s="93"/>
      <c r="G818" s="200"/>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48">B818</f>
        <v>#VALUE!</v>
      </c>
      <c r="C819" s="128" t="e">
        <f t="shared" ca="1" si="2448"/>
        <v>#NAME?</v>
      </c>
      <c r="D819" s="127">
        <f t="shared" ca="1" si="2389"/>
        <v>1</v>
      </c>
      <c r="E819" s="198"/>
      <c r="F819" s="93"/>
      <c r="G819" s="200"/>
      <c r="H819" s="134">
        <f t="shared" ref="H819" si="2449">COUNT($P819:$XX819)</f>
        <v>0</v>
      </c>
      <c r="I819" s="132" t="e">
        <f t="shared" ref="I819" si="2450">_xlfn.STDEV.P($P818:$XX819)/AVERAGE($P818:$XX819)</f>
        <v>#DIV/0!</v>
      </c>
      <c r="J819" s="7">
        <f>ROW()</f>
        <v>819</v>
      </c>
      <c r="K819" s="67"/>
      <c r="L819" s="29" t="s">
        <v>10</v>
      </c>
      <c r="M819" s="30" t="str">
        <f t="shared" ref="M819" si="2451">IFERROR(
IF(COUNTA(P813:AI813)=COUNTIF(P815:XX815,"Orçamento"),MIN(M824,M821),
IF(M822&lt;&gt;"",M822,
IF(M823&lt;&gt;"",M823,
M821
))),"")</f>
        <v/>
      </c>
      <c r="N819" s="71"/>
      <c r="O819" s="27" t="s">
        <v>376</v>
      </c>
      <c r="P819" s="106" t="str">
        <f t="shared" ref="P819:AI819" si="2452">IFERROR(IF(P817="",
            "",
            IF(COUNT($P817:$XX817)&lt;=4,
               P817,
               IF(OR(P817&gt;(QUARTILE($P817:$XX817,3)+(QUARTILE($P817:$XX817,3)-QUARTILE($P817:$XX817,1))),
                     P817&lt;(QUARTILE($P817:$XX817,1)-(QUARTILE($P817:$XX817,3)-QUARTILE($P817:$XX817,1)))
                  ),
               "DESCARTADO",P817)
             )
  ),P817)</f>
        <v/>
      </c>
      <c r="Q819" s="106" t="str">
        <f t="shared" si="2452"/>
        <v/>
      </c>
      <c r="R819" s="106" t="str">
        <f t="shared" si="2452"/>
        <v/>
      </c>
      <c r="S819" s="106" t="str">
        <f t="shared" si="2452"/>
        <v/>
      </c>
      <c r="T819" s="106" t="str">
        <f t="shared" si="2452"/>
        <v/>
      </c>
      <c r="U819" s="106" t="str">
        <f t="shared" si="2452"/>
        <v/>
      </c>
      <c r="V819" s="106" t="str">
        <f t="shared" si="2452"/>
        <v/>
      </c>
      <c r="W819" s="106" t="str">
        <f t="shared" si="2452"/>
        <v/>
      </c>
      <c r="X819" s="106" t="str">
        <f t="shared" si="2452"/>
        <v/>
      </c>
      <c r="Y819" s="106" t="str">
        <f t="shared" si="2452"/>
        <v/>
      </c>
      <c r="Z819" s="106" t="str">
        <f t="shared" si="2452"/>
        <v/>
      </c>
      <c r="AA819" s="106" t="str">
        <f t="shared" si="2452"/>
        <v/>
      </c>
      <c r="AB819" s="106" t="str">
        <f t="shared" si="2452"/>
        <v/>
      </c>
      <c r="AC819" s="106" t="str">
        <f t="shared" si="2452"/>
        <v/>
      </c>
      <c r="AD819" s="106" t="str">
        <f t="shared" si="2452"/>
        <v/>
      </c>
      <c r="AE819" s="106" t="str">
        <f t="shared" si="2452"/>
        <v/>
      </c>
      <c r="AF819" s="106" t="str">
        <f t="shared" si="2452"/>
        <v/>
      </c>
      <c r="AG819" s="106" t="str">
        <f t="shared" si="2452"/>
        <v/>
      </c>
      <c r="AH819" s="106" t="str">
        <f t="shared" si="2452"/>
        <v/>
      </c>
      <c r="AI819" s="106" t="str">
        <f t="shared" si="2452"/>
        <v/>
      </c>
    </row>
    <row r="820" spans="2:35" hidden="1" x14ac:dyDescent="0.25">
      <c r="B820" s="128" t="e">
        <f t="shared" ref="B820" si="2453">B819</f>
        <v>#VALUE!</v>
      </c>
      <c r="C820" s="128" t="e">
        <f t="shared" ref="C820" ca="1" si="2454">C819</f>
        <v>#NAME?</v>
      </c>
      <c r="D820" s="127">
        <f t="shared" ca="1" si="2389"/>
        <v>1</v>
      </c>
      <c r="E820" s="198"/>
      <c r="F820" s="93"/>
      <c r="G820" s="200"/>
      <c r="H820"/>
      <c r="I820"/>
      <c r="J820"/>
      <c r="K820" s="66"/>
      <c r="L820" s="29" t="s">
        <v>360</v>
      </c>
      <c r="M820" s="30" t="e">
        <f t="shared" ref="M820" si="2455">AVERAGE($P819:$XX819)</f>
        <v>#DIV/0!</v>
      </c>
      <c r="N820" s="71"/>
      <c r="O820" s="27" t="str">
        <f t="shared" ref="O820" si="2456">"1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388"/>
        <v>#VALUE!</v>
      </c>
      <c r="C821" s="128" t="e">
        <f t="shared" ca="1" si="2389"/>
        <v>#NAME?</v>
      </c>
      <c r="D821" s="127">
        <f t="shared" ca="1" si="2389"/>
        <v>1</v>
      </c>
      <c r="E821" s="198"/>
      <c r="F821" s="93"/>
      <c r="G821" s="200"/>
      <c r="H821" s="134">
        <f t="shared" ref="H821" si="2457">COUNT($P821:$XX821)</f>
        <v>0</v>
      </c>
      <c r="I821" s="132" t="e">
        <f t="shared" ref="I821" si="2458">_xlfn.STDEV.P($P820:$XX821)/AVERAGE($P820:$XX821)</f>
        <v>#DIV/0!</v>
      </c>
      <c r="J821" s="7">
        <f t="shared" ref="J821" si="2459">IF(AND(H821&gt;2,
OR(L813="MÉDIA SANEADA",L813="MEDIANA SANEADA",
AND(L813="PREÇO ESTIMADO",NOT(AND(P815="Orçamento",COUNTA(P813:XX813)=COUNTIF(P815:XX815,"Orçamento")))))),
ROW(),0)</f>
        <v>0</v>
      </c>
      <c r="K821" s="66"/>
      <c r="L821" s="29" t="s">
        <v>361</v>
      </c>
      <c r="M821" s="30" t="e">
        <f t="shared" ref="M821" si="2460">MEDIAN($P819:$XX819)</f>
        <v>#NUM!</v>
      </c>
      <c r="N821" s="71"/>
      <c r="O821" s="27" t="str">
        <f t="shared" ref="O821" si="2461">"1 RODADA"</f>
        <v>1 RODADA</v>
      </c>
      <c r="P821" s="107" t="str">
        <f t="shared" ref="P821:AI821" si="2462">IF(P819="","",IF((_xlfn.STDEV.P($P818:$XX819)/AVERAGE($P818:$XX819))&lt;=25%,P819,IF(OR(P819&gt;(AVERAGE($P818:$XX819)+_xlfn.STDEV.P($P818:$XX819)),P819&lt;(AVERAGE($P818:$XX819)-_xlfn.STDEV.P($P818:$XX819))),"DESCARTADO",P819)))</f>
        <v/>
      </c>
      <c r="Q821" s="107" t="str">
        <f t="shared" si="2462"/>
        <v/>
      </c>
      <c r="R821" s="107" t="str">
        <f t="shared" si="2462"/>
        <v/>
      </c>
      <c r="S821" s="107" t="str">
        <f t="shared" si="2462"/>
        <v/>
      </c>
      <c r="T821" s="107" t="str">
        <f t="shared" si="2462"/>
        <v/>
      </c>
      <c r="U821" s="107" t="str">
        <f t="shared" si="2462"/>
        <v/>
      </c>
      <c r="V821" s="107" t="str">
        <f t="shared" si="2462"/>
        <v/>
      </c>
      <c r="W821" s="107" t="str">
        <f t="shared" si="2462"/>
        <v/>
      </c>
      <c r="X821" s="107" t="str">
        <f t="shared" si="2462"/>
        <v/>
      </c>
      <c r="Y821" s="107" t="str">
        <f t="shared" si="2462"/>
        <v/>
      </c>
      <c r="Z821" s="107" t="str">
        <f t="shared" si="2462"/>
        <v/>
      </c>
      <c r="AA821" s="107" t="str">
        <f t="shared" si="2462"/>
        <v/>
      </c>
      <c r="AB821" s="107" t="str">
        <f t="shared" si="2462"/>
        <v/>
      </c>
      <c r="AC821" s="107" t="str">
        <f t="shared" si="2462"/>
        <v/>
      </c>
      <c r="AD821" s="107" t="str">
        <f t="shared" si="2462"/>
        <v/>
      </c>
      <c r="AE821" s="107" t="str">
        <f t="shared" si="2462"/>
        <v/>
      </c>
      <c r="AF821" s="107" t="str">
        <f t="shared" si="2462"/>
        <v/>
      </c>
      <c r="AG821" s="107" t="str">
        <f t="shared" si="2462"/>
        <v/>
      </c>
      <c r="AH821" s="107" t="str">
        <f t="shared" si="2462"/>
        <v/>
      </c>
      <c r="AI821" s="107" t="str">
        <f t="shared" si="2462"/>
        <v/>
      </c>
    </row>
    <row r="822" spans="2:35" hidden="1" x14ac:dyDescent="0.25">
      <c r="B822" s="128" t="e">
        <f t="shared" si="2388"/>
        <v>#VALUE!</v>
      </c>
      <c r="C822" s="128" t="e">
        <f t="shared" ca="1" si="2389"/>
        <v>#NAME?</v>
      </c>
      <c r="D822" s="127">
        <f t="shared" ca="1" si="2389"/>
        <v>1</v>
      </c>
      <c r="E822" s="198"/>
      <c r="F822" s="93"/>
      <c r="G822" s="200"/>
      <c r="H822"/>
      <c r="I822"/>
      <c r="J822"/>
      <c r="L822" s="29" t="s">
        <v>38</v>
      </c>
      <c r="M822" s="30" t="str">
        <f t="shared" ref="M822" si="2463">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464">"2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388"/>
        <v>#VALUE!</v>
      </c>
      <c r="C823" s="128" t="e">
        <f t="shared" ca="1" si="2389"/>
        <v>#NAME?</v>
      </c>
      <c r="D823" s="127">
        <f t="shared" ca="1" si="2389"/>
        <v>1</v>
      </c>
      <c r="E823" s="198"/>
      <c r="F823" s="93"/>
      <c r="G823" s="200"/>
      <c r="H823" s="134">
        <f t="shared" ref="H823" si="2465">COUNT($P823:$XX823)</f>
        <v>0</v>
      </c>
      <c r="I823" s="132" t="e">
        <f t="shared" ref="I823" si="2466">_xlfn.STDEV.P($P822:$XX823)/AVERAGE($P822:$XX823)</f>
        <v>#DIV/0!</v>
      </c>
      <c r="J823" s="7">
        <f t="shared" ref="J823" si="2467">IF(AND(H823&gt;2,
OR(L813="MÉDIA SANEADA",L813="MEDIANA SANEADA",
AND(L813="PREÇO ESTIMADO",NOT(AND(P815="Orçamento",COUNTA(P813:XX813)=COUNTIF(P815:XX815,"Orçamento")))))),
ROW(),0)</f>
        <v>0</v>
      </c>
      <c r="K823" s="66"/>
      <c r="L823" s="29" t="s">
        <v>362</v>
      </c>
      <c r="M823" s="30" t="e">
        <f t="shared" ref="M823" si="2468" xml:space="preserve">
IF(H821&gt;2,MEDIAN(P820:XX821),
IF(H823&gt;2,MEDIAN(P822:XX823),
IF(H825&gt;2,MEDIAN(P824:XX825),
IF(H827&gt;2,MEDIAN(P826:XX827),
IF(H829&gt;2,MEDIAN(P828:XX829),
IF(H831&gt;2,MEDIAN(P830:XX831),
MEDIAN(P818:XX819)))))))</f>
        <v>#NUM!</v>
      </c>
      <c r="N823" s="71"/>
      <c r="O823" s="27" t="str">
        <f t="shared" ref="O823" si="2469">"2 RODADA"</f>
        <v>2 RODADA</v>
      </c>
      <c r="P823" s="107" t="str">
        <f t="shared" ref="P823:AI823" si="2470">IF(P821="","",IF((_xlfn.STDEV.P($P820:$XX821)/AVERAGE($P820:$XX821))&lt;=25%,P821,IF(OR(P821&gt;(AVERAGE($P820:$XX821)+_xlfn.STDEV.P($P820:$XX821)),P821&lt;(AVERAGE($P820:$XX821)-_xlfn.STDEV.P($P820:$XX821))),"DESCARTADO",P821)))</f>
        <v/>
      </c>
      <c r="Q823" s="107" t="str">
        <f t="shared" si="2470"/>
        <v/>
      </c>
      <c r="R823" s="107" t="str">
        <f t="shared" si="2470"/>
        <v/>
      </c>
      <c r="S823" s="107" t="str">
        <f t="shared" si="2470"/>
        <v/>
      </c>
      <c r="T823" s="107" t="str">
        <f t="shared" si="2470"/>
        <v/>
      </c>
      <c r="U823" s="107" t="str">
        <f t="shared" si="2470"/>
        <v/>
      </c>
      <c r="V823" s="107" t="str">
        <f t="shared" si="2470"/>
        <v/>
      </c>
      <c r="W823" s="107" t="str">
        <f t="shared" si="2470"/>
        <v/>
      </c>
      <c r="X823" s="107" t="str">
        <f t="shared" si="2470"/>
        <v/>
      </c>
      <c r="Y823" s="107" t="str">
        <f t="shared" si="2470"/>
        <v/>
      </c>
      <c r="Z823" s="107" t="str">
        <f t="shared" si="2470"/>
        <v/>
      </c>
      <c r="AA823" s="107" t="str">
        <f t="shared" si="2470"/>
        <v/>
      </c>
      <c r="AB823" s="107" t="str">
        <f t="shared" si="2470"/>
        <v/>
      </c>
      <c r="AC823" s="107" t="str">
        <f t="shared" si="2470"/>
        <v/>
      </c>
      <c r="AD823" s="107" t="str">
        <f t="shared" si="2470"/>
        <v/>
      </c>
      <c r="AE823" s="107" t="str">
        <f t="shared" si="2470"/>
        <v/>
      </c>
      <c r="AF823" s="107" t="str">
        <f t="shared" si="2470"/>
        <v/>
      </c>
      <c r="AG823" s="107" t="str">
        <f t="shared" si="2470"/>
        <v/>
      </c>
      <c r="AH823" s="107" t="str">
        <f t="shared" si="2470"/>
        <v/>
      </c>
      <c r="AI823" s="107" t="str">
        <f t="shared" si="2470"/>
        <v/>
      </c>
    </row>
    <row r="824" spans="2:35" hidden="1" x14ac:dyDescent="0.25">
      <c r="B824" s="128" t="e">
        <f t="shared" si="2388"/>
        <v>#VALUE!</v>
      </c>
      <c r="C824" s="128" t="e">
        <f t="shared" ca="1" si="2389"/>
        <v>#NAME?</v>
      </c>
      <c r="D824" s="127">
        <f t="shared" ca="1" si="2389"/>
        <v>1</v>
      </c>
      <c r="E824" s="198"/>
      <c r="F824" s="93"/>
      <c r="G824" s="200"/>
      <c r="H824"/>
      <c r="I824"/>
      <c r="J824"/>
      <c r="K824" s="66"/>
      <c r="L824" s="29" t="s">
        <v>359</v>
      </c>
      <c r="M824" s="30" t="e">
        <f t="shared" ref="M824" si="2471">HARMEAN($P818:$XX819)</f>
        <v>#N/A</v>
      </c>
      <c r="N824" s="71"/>
      <c r="O824" s="27" t="str">
        <f t="shared" ref="O824" si="2472">"3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388"/>
        <v>#VALUE!</v>
      </c>
      <c r="C825" s="128" t="e">
        <f t="shared" ca="1" si="2389"/>
        <v>#NAME?</v>
      </c>
      <c r="D825" s="127">
        <f t="shared" ca="1" si="2389"/>
        <v>1</v>
      </c>
      <c r="E825" s="198"/>
      <c r="F825" s="93"/>
      <c r="G825" s="200"/>
      <c r="H825" s="134">
        <f t="shared" ref="H825" si="2473">COUNT($P825:$XX825)</f>
        <v>0</v>
      </c>
      <c r="I825" s="132" t="e">
        <f t="shared" ref="I825" si="2474">_xlfn.STDEV.P($P824:$XX825)/AVERAGE($P824:$XX825)</f>
        <v>#DIV/0!</v>
      </c>
      <c r="J825" s="7">
        <f t="shared" ref="J825" si="2475">IF(AND(H825&gt;2,
OR(L813="MÉDIA SANEADA",L813="MEDIANA SANEADA",
AND(L813="PREÇO ESTIMADO",NOT(AND(P815="Orçamento",COUNTA(P813:XX813)=COUNTIF(P815:XX815,"Orçamento")))))),
ROW(),0)</f>
        <v>0</v>
      </c>
      <c r="K825" s="66"/>
      <c r="L825" s="29" t="s">
        <v>41</v>
      </c>
      <c r="M825" s="30" t="str">
        <f t="shared" ref="M825" si="2476">IFERROR(_xlfn.QUARTILE.EXC($P819:$XX819,1),"")</f>
        <v/>
      </c>
      <c r="N825" s="71"/>
      <c r="O825" s="27" t="str">
        <f t="shared" ref="O825" si="2477">"3 RODADA"</f>
        <v>3 RODADA</v>
      </c>
      <c r="P825" s="107" t="str">
        <f t="shared" ref="P825:AI825" si="2478">IF(P823="","",IF((_xlfn.STDEV.P($P822:$XX823)/AVERAGE($P822:$XX823))&lt;=25%,P823,IF(OR(P823&gt;(AVERAGE($P822:$XX823)+_xlfn.STDEV.P($P822:$XX823)),P823&lt;(AVERAGE($P822:$XX823)-_xlfn.STDEV.P($P822:$XX823))),"DESCARTADO",P823)))</f>
        <v/>
      </c>
      <c r="Q825" s="107" t="str">
        <f t="shared" si="2478"/>
        <v/>
      </c>
      <c r="R825" s="107" t="str">
        <f t="shared" si="2478"/>
        <v/>
      </c>
      <c r="S825" s="107" t="str">
        <f t="shared" si="2478"/>
        <v/>
      </c>
      <c r="T825" s="107" t="str">
        <f t="shared" si="2478"/>
        <v/>
      </c>
      <c r="U825" s="107" t="str">
        <f t="shared" si="2478"/>
        <v/>
      </c>
      <c r="V825" s="107" t="str">
        <f t="shared" si="2478"/>
        <v/>
      </c>
      <c r="W825" s="107" t="str">
        <f t="shared" si="2478"/>
        <v/>
      </c>
      <c r="X825" s="107" t="str">
        <f t="shared" si="2478"/>
        <v/>
      </c>
      <c r="Y825" s="107" t="str">
        <f t="shared" si="2478"/>
        <v/>
      </c>
      <c r="Z825" s="107" t="str">
        <f t="shared" si="2478"/>
        <v/>
      </c>
      <c r="AA825" s="107" t="str">
        <f t="shared" si="2478"/>
        <v/>
      </c>
      <c r="AB825" s="107" t="str">
        <f t="shared" si="2478"/>
        <v/>
      </c>
      <c r="AC825" s="107" t="str">
        <f t="shared" si="2478"/>
        <v/>
      </c>
      <c r="AD825" s="107" t="str">
        <f t="shared" si="2478"/>
        <v/>
      </c>
      <c r="AE825" s="107" t="str">
        <f t="shared" si="2478"/>
        <v/>
      </c>
      <c r="AF825" s="107" t="str">
        <f t="shared" si="2478"/>
        <v/>
      </c>
      <c r="AG825" s="107" t="str">
        <f t="shared" si="2478"/>
        <v/>
      </c>
      <c r="AH825" s="107" t="str">
        <f t="shared" si="2478"/>
        <v/>
      </c>
      <c r="AI825" s="107" t="str">
        <f t="shared" si="2478"/>
        <v/>
      </c>
    </row>
    <row r="826" spans="2:35" hidden="1" x14ac:dyDescent="0.25">
      <c r="B826" s="128" t="e">
        <f t="shared" si="2388"/>
        <v>#VALUE!</v>
      </c>
      <c r="C826" s="128" t="e">
        <f t="shared" ca="1" si="2389"/>
        <v>#NAME?</v>
      </c>
      <c r="D826" s="127">
        <f t="shared" ca="1" si="2389"/>
        <v>1</v>
      </c>
      <c r="E826" s="198"/>
      <c r="F826" s="93"/>
      <c r="G826" s="200"/>
      <c r="H826"/>
      <c r="I826"/>
      <c r="J826"/>
      <c r="K826" s="66"/>
      <c r="L826" s="29" t="s">
        <v>39</v>
      </c>
      <c r="M826" s="30" t="str">
        <f t="shared" ref="M826" si="2479">IFERROR(_xlfn.QUARTILE.EXC($P819:$XX819,3),"")</f>
        <v/>
      </c>
      <c r="N826" s="71"/>
      <c r="O826" s="27" t="str">
        <f t="shared" ref="O826" si="2480">"4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388"/>
        <v>#VALUE!</v>
      </c>
      <c r="C827" s="128" t="e">
        <f t="shared" ca="1" si="2389"/>
        <v>#NAME?</v>
      </c>
      <c r="D827" s="127">
        <f t="shared" ca="1" si="2389"/>
        <v>1</v>
      </c>
      <c r="E827" s="198"/>
      <c r="F827" s="93"/>
      <c r="G827" s="200"/>
      <c r="H827" s="134">
        <f t="shared" ref="H827" si="2481">COUNT($P827:$XX827)</f>
        <v>0</v>
      </c>
      <c r="I827" s="132" t="e">
        <f t="shared" ref="I827" si="2482">_xlfn.STDEV.P($P826:$XX827)/AVERAGE($P826:$XX827)</f>
        <v>#DIV/0!</v>
      </c>
      <c r="J827" s="7">
        <f t="shared" ref="J827" si="2483">IF(AND(H827&gt;2,
OR(L813="MÉDIA SANEADA",L813="MEDIANA SANEADA",
AND(L813="PREÇO ESTIMADO",NOT(AND(P815="Orçamento",COUNTA(P813:XX813)=COUNTIF(P815:XX815,"Orçamento")))))),
ROW(),0)</f>
        <v>0</v>
      </c>
      <c r="K827" s="66"/>
      <c r="L827" s="29" t="s">
        <v>42</v>
      </c>
      <c r="M827" s="30">
        <f t="shared" ref="M827" si="2484">MIN($P819:$XX819)</f>
        <v>0</v>
      </c>
      <c r="N827" s="71"/>
      <c r="O827" s="27" t="str">
        <f t="shared" ref="O827" si="2485">"4 RODADA"</f>
        <v>4 RODADA</v>
      </c>
      <c r="P827" s="107" t="str">
        <f t="shared" ref="P827:AI827" si="2486">IF(P825="","",IF((_xlfn.STDEV.P($P824:$XX825)/AVERAGE($P824:$XX825))&lt;=25%,P825,IF(OR(P825&gt;(AVERAGE($P824:$XX825)+_xlfn.STDEV.P($P824:$XX825)),P825&lt;(AVERAGE($P824:$XX825)-_xlfn.STDEV.P($P824:$XX825))),"DESCARTADO",P825)))</f>
        <v/>
      </c>
      <c r="Q827" s="107" t="str">
        <f t="shared" si="2486"/>
        <v/>
      </c>
      <c r="R827" s="107" t="str">
        <f t="shared" si="2486"/>
        <v/>
      </c>
      <c r="S827" s="107" t="str">
        <f t="shared" si="2486"/>
        <v/>
      </c>
      <c r="T827" s="107" t="str">
        <f t="shared" si="2486"/>
        <v/>
      </c>
      <c r="U827" s="107" t="str">
        <f t="shared" si="2486"/>
        <v/>
      </c>
      <c r="V827" s="107" t="str">
        <f t="shared" si="2486"/>
        <v/>
      </c>
      <c r="W827" s="107" t="str">
        <f t="shared" si="2486"/>
        <v/>
      </c>
      <c r="X827" s="107" t="str">
        <f t="shared" si="2486"/>
        <v/>
      </c>
      <c r="Y827" s="107" t="str">
        <f t="shared" si="2486"/>
        <v/>
      </c>
      <c r="Z827" s="107" t="str">
        <f t="shared" si="2486"/>
        <v/>
      </c>
      <c r="AA827" s="107" t="str">
        <f t="shared" si="2486"/>
        <v/>
      </c>
      <c r="AB827" s="107" t="str">
        <f t="shared" si="2486"/>
        <v/>
      </c>
      <c r="AC827" s="107" t="str">
        <f t="shared" si="2486"/>
        <v/>
      </c>
      <c r="AD827" s="107" t="str">
        <f t="shared" si="2486"/>
        <v/>
      </c>
      <c r="AE827" s="107" t="str">
        <f t="shared" si="2486"/>
        <v/>
      </c>
      <c r="AF827" s="107" t="str">
        <f t="shared" si="2486"/>
        <v/>
      </c>
      <c r="AG827" s="107" t="str">
        <f t="shared" si="2486"/>
        <v/>
      </c>
      <c r="AH827" s="107" t="str">
        <f t="shared" si="2486"/>
        <v/>
      </c>
      <c r="AI827" s="107" t="str">
        <f t="shared" si="2486"/>
        <v/>
      </c>
    </row>
    <row r="828" spans="2:35" hidden="1" x14ac:dyDescent="0.25">
      <c r="B828" s="128" t="e">
        <f t="shared" si="2388"/>
        <v>#VALUE!</v>
      </c>
      <c r="C828" s="128" t="e">
        <f t="shared" ca="1" si="2389"/>
        <v>#NAME?</v>
      </c>
      <c r="D828" s="127">
        <f t="shared" ca="1" si="2389"/>
        <v>1</v>
      </c>
      <c r="E828" s="198"/>
      <c r="F828" s="93"/>
      <c r="G828" s="200"/>
      <c r="H828"/>
      <c r="I828"/>
      <c r="J828"/>
      <c r="K828" s="66"/>
      <c r="L828" s="29" t="s">
        <v>40</v>
      </c>
      <c r="M828" s="30">
        <f t="shared" ref="M828" si="2487">MAX($P819:$XX819)</f>
        <v>0</v>
      </c>
      <c r="N828" s="71"/>
      <c r="O828" s="27" t="str">
        <f t="shared" ref="O828" si="2488">"5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388"/>
        <v>#VALUE!</v>
      </c>
      <c r="C829" s="128" t="e">
        <f t="shared" ca="1" si="2389"/>
        <v>#NAME?</v>
      </c>
      <c r="D829" s="127">
        <f t="shared" ca="1" si="2389"/>
        <v>1</v>
      </c>
      <c r="E829" s="198"/>
      <c r="F829" s="93"/>
      <c r="G829" s="200"/>
      <c r="H829" s="134">
        <f t="shared" ref="H829" si="2489">COUNT($P829:$XX829)</f>
        <v>0</v>
      </c>
      <c r="I829" s="132" t="e">
        <f t="shared" ref="I829" si="2490">_xlfn.STDEV.P($P828:$XX829)/AVERAGE($P828:$XX829)</f>
        <v>#DIV/0!</v>
      </c>
      <c r="J829" s="7">
        <f t="shared" ref="J829" si="2491">IF(AND(H829&gt;2,
OR(L813="MÉDIA SANEADA",L813="MEDIANA SANEADA",
AND(L813="PREÇO ESTIMADO",NOT(AND(P815="Orçamento",COUNTA(P813:XX813)=COUNTIF(P815:XX815,"Orçamento")))))),
ROW(),0)</f>
        <v>0</v>
      </c>
      <c r="K829" s="66"/>
      <c r="N829" s="71"/>
      <c r="O829" s="27" t="str">
        <f t="shared" ref="O829" si="2492">"5 RODADA"</f>
        <v>5 RODADA</v>
      </c>
      <c r="P829" s="107" t="str">
        <f t="shared" ref="P829:AI829" si="2493">IF(P827="","",IF((_xlfn.STDEV.P($P826:$XX827)/AVERAGE($P826:$XX827))&lt;=25%,P827,IF(OR(P827&gt;(AVERAGE($P826:$XX827)+_xlfn.STDEV.P($P826:$XX827)),P827&lt;(AVERAGE($P826:$XX827)-_xlfn.STDEV.P($P826:$XX827))),"DESCARTADO",P827)))</f>
        <v/>
      </c>
      <c r="Q829" s="107" t="str">
        <f t="shared" si="2493"/>
        <v/>
      </c>
      <c r="R829" s="107" t="str">
        <f t="shared" si="2493"/>
        <v/>
      </c>
      <c r="S829" s="107" t="str">
        <f t="shared" si="2493"/>
        <v/>
      </c>
      <c r="T829" s="107" t="str">
        <f t="shared" si="2493"/>
        <v/>
      </c>
      <c r="U829" s="107" t="str">
        <f t="shared" si="2493"/>
        <v/>
      </c>
      <c r="V829" s="107" t="str">
        <f t="shared" si="2493"/>
        <v/>
      </c>
      <c r="W829" s="107" t="str">
        <f t="shared" si="2493"/>
        <v/>
      </c>
      <c r="X829" s="107" t="str">
        <f t="shared" si="2493"/>
        <v/>
      </c>
      <c r="Y829" s="107" t="str">
        <f t="shared" si="2493"/>
        <v/>
      </c>
      <c r="Z829" s="107" t="str">
        <f t="shared" si="2493"/>
        <v/>
      </c>
      <c r="AA829" s="107" t="str">
        <f t="shared" si="2493"/>
        <v/>
      </c>
      <c r="AB829" s="107" t="str">
        <f t="shared" si="2493"/>
        <v/>
      </c>
      <c r="AC829" s="107" t="str">
        <f t="shared" si="2493"/>
        <v/>
      </c>
      <c r="AD829" s="107" t="str">
        <f t="shared" si="2493"/>
        <v/>
      </c>
      <c r="AE829" s="107" t="str">
        <f t="shared" si="2493"/>
        <v/>
      </c>
      <c r="AF829" s="107" t="str">
        <f t="shared" si="2493"/>
        <v/>
      </c>
      <c r="AG829" s="107" t="str">
        <f t="shared" si="2493"/>
        <v/>
      </c>
      <c r="AH829" s="107" t="str">
        <f t="shared" si="2493"/>
        <v/>
      </c>
      <c r="AI829" s="107" t="str">
        <f t="shared" si="2493"/>
        <v/>
      </c>
    </row>
    <row r="830" spans="2:35" hidden="1" x14ac:dyDescent="0.25">
      <c r="B830" s="128" t="e">
        <f t="shared" si="2388"/>
        <v>#VALUE!</v>
      </c>
      <c r="C830" s="128" t="e">
        <f t="shared" ca="1" si="2389"/>
        <v>#NAME?</v>
      </c>
      <c r="D830" s="127">
        <f t="shared" ca="1" si="2389"/>
        <v>1</v>
      </c>
      <c r="E830" s="198"/>
      <c r="F830" s="93"/>
      <c r="G830" s="200"/>
      <c r="H830"/>
      <c r="I830"/>
      <c r="J830"/>
      <c r="K830" s="66"/>
      <c r="L830" s="22"/>
      <c r="M830" s="22"/>
      <c r="N830" s="71"/>
      <c r="O830" s="27" t="str">
        <f t="shared" ref="O830" si="2494">"6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388"/>
        <v>#VALUE!</v>
      </c>
      <c r="C831" s="128" t="e">
        <f t="shared" ca="1" si="2389"/>
        <v>#NAME?</v>
      </c>
      <c r="D831" s="127">
        <f t="shared" ca="1" si="2389"/>
        <v>1</v>
      </c>
      <c r="E831" s="198"/>
      <c r="F831" s="93"/>
      <c r="G831" s="200"/>
      <c r="H831" s="134">
        <f t="shared" ref="H831" si="2495">COUNT($P831:$XX831)</f>
        <v>0</v>
      </c>
      <c r="I831" s="132" t="e">
        <f t="shared" ref="I831" si="2496">_xlfn.STDEV.P($P830:$XX831)/AVERAGE($P830:$XX831)</f>
        <v>#DIV/0!</v>
      </c>
      <c r="J831" s="7">
        <f t="shared" ref="J831" si="2497">IF(AND(H831&gt;2,
OR(L813="MÉDIA SANEADA",L813="MEDIANA SANEADA",
AND(L813="PREÇO ESTIMADO",NOT(AND(P815="Orçamento",COUNTA(P813:XX813)=COUNTIF(P815:XX815,"Orçamento")))))),
ROW(),0)</f>
        <v>0</v>
      </c>
      <c r="N831" s="71"/>
      <c r="O831" s="27" t="str">
        <f t="shared" ref="O831" si="2498">"6 RODADA"</f>
        <v>6 RODADA</v>
      </c>
      <c r="P831" s="107" t="str">
        <f t="shared" ref="P831:AI831" si="2499">IFERROR(IF(P829="","",IF((_xlfn.STDEV.P($P828:$XX829)/AVERAGE($P828:$XX829))&lt;=25%,P829,IF(OR(P829&gt;(AVERAGE($P828:$XX829)+_xlfn.STDEV.P($P828:$XX829)),P829&lt;(AVERAGE($P828:$XX829)-_xlfn.STDEV.P($P828:$XX829))),"DESCARTADO",P829))),)</f>
        <v/>
      </c>
      <c r="Q831" s="107" t="str">
        <f t="shared" si="2499"/>
        <v/>
      </c>
      <c r="R831" s="107" t="str">
        <f t="shared" si="2499"/>
        <v/>
      </c>
      <c r="S831" s="107" t="str">
        <f t="shared" si="2499"/>
        <v/>
      </c>
      <c r="T831" s="107" t="str">
        <f t="shared" si="2499"/>
        <v/>
      </c>
      <c r="U831" s="107" t="str">
        <f t="shared" si="2499"/>
        <v/>
      </c>
      <c r="V831" s="107" t="str">
        <f t="shared" si="2499"/>
        <v/>
      </c>
      <c r="W831" s="107" t="str">
        <f t="shared" si="2499"/>
        <v/>
      </c>
      <c r="X831" s="107" t="str">
        <f t="shared" si="2499"/>
        <v/>
      </c>
      <c r="Y831" s="107" t="str">
        <f t="shared" si="2499"/>
        <v/>
      </c>
      <c r="Z831" s="107" t="str">
        <f t="shared" si="2499"/>
        <v/>
      </c>
      <c r="AA831" s="107" t="str">
        <f t="shared" si="2499"/>
        <v/>
      </c>
      <c r="AB831" s="107" t="str">
        <f t="shared" si="2499"/>
        <v/>
      </c>
      <c r="AC831" s="107" t="str">
        <f t="shared" si="2499"/>
        <v/>
      </c>
      <c r="AD831" s="107" t="str">
        <f t="shared" si="2499"/>
        <v/>
      </c>
      <c r="AE831" s="107" t="str">
        <f t="shared" si="2499"/>
        <v/>
      </c>
      <c r="AF831" s="107" t="str">
        <f t="shared" si="2499"/>
        <v/>
      </c>
      <c r="AG831" s="107" t="str">
        <f t="shared" si="2499"/>
        <v/>
      </c>
      <c r="AH831" s="107" t="str">
        <f t="shared" si="2499"/>
        <v/>
      </c>
      <c r="AI831" s="107" t="str">
        <f t="shared" si="2499"/>
        <v/>
      </c>
    </row>
    <row r="832" spans="2:35" x14ac:dyDescent="0.25">
      <c r="B832" s="128" t="e">
        <f t="shared" si="2388"/>
        <v>#VALUE!</v>
      </c>
      <c r="C832" s="128" t="e">
        <f t="shared" ca="1" si="2389"/>
        <v>#NAME?</v>
      </c>
      <c r="D832" s="127">
        <f t="shared" ca="1" si="2389"/>
        <v>1</v>
      </c>
      <c r="E832" s="198"/>
      <c r="F832" s="136"/>
      <c r="G832" s="200"/>
      <c r="H832" s="203"/>
      <c r="I832" s="203"/>
      <c r="J832" s="204"/>
      <c r="K832" s="67"/>
      <c r="L832" s="1" t="s">
        <v>43</v>
      </c>
      <c r="M832" s="143" t="str">
        <f t="shared" ref="M832" si="2500">IFERROR(ROUND(M813*M815,2),"")</f>
        <v/>
      </c>
      <c r="O832" s="27" t="s">
        <v>363</v>
      </c>
      <c r="P832" s="107" t="str">
        <f t="shared" ref="P832:R832" si="2501">INDEX(P819:P831,MATCH(MAX($J819:$J831),$J819:$J831,0))</f>
        <v/>
      </c>
      <c r="Q832" s="107" t="str">
        <f t="shared" si="2501"/>
        <v/>
      </c>
      <c r="R832" s="107" t="str">
        <f t="shared" si="2501"/>
        <v/>
      </c>
      <c r="S832" s="107" t="str">
        <f t="shared" si="2436"/>
        <v/>
      </c>
      <c r="T832" s="107" t="str">
        <f t="shared" si="2436"/>
        <v/>
      </c>
      <c r="U832" s="107" t="str">
        <f t="shared" si="2436"/>
        <v/>
      </c>
      <c r="V832" s="107" t="str">
        <f t="shared" si="2436"/>
        <v/>
      </c>
      <c r="W832" s="107" t="str">
        <f t="shared" si="2436"/>
        <v/>
      </c>
      <c r="X832" s="107" t="str">
        <f t="shared" si="2436"/>
        <v/>
      </c>
      <c r="Y832" s="107" t="str">
        <f t="shared" si="2436"/>
        <v/>
      </c>
      <c r="Z832" s="107" t="str">
        <f t="shared" si="2436"/>
        <v/>
      </c>
      <c r="AA832" s="107" t="str">
        <f t="shared" si="2436"/>
        <v/>
      </c>
      <c r="AB832" s="107" t="str">
        <f t="shared" si="2436"/>
        <v/>
      </c>
      <c r="AC832" s="107" t="str">
        <f t="shared" si="2436"/>
        <v/>
      </c>
      <c r="AD832" s="107" t="str">
        <f t="shared" si="2436"/>
        <v/>
      </c>
      <c r="AE832" s="107" t="str">
        <f t="shared" si="2436"/>
        <v/>
      </c>
      <c r="AF832" s="107" t="str">
        <f t="shared" si="2436"/>
        <v/>
      </c>
      <c r="AG832" s="107" t="str">
        <f t="shared" si="2436"/>
        <v/>
      </c>
      <c r="AH832" s="107" t="str">
        <f t="shared" si="2436"/>
        <v/>
      </c>
      <c r="AI832" s="107" t="str">
        <f t="shared" si="2436"/>
        <v/>
      </c>
    </row>
    <row r="834" spans="1:167" s="117" customFormat="1" ht="15" customHeight="1" x14ac:dyDescent="0.25">
      <c r="A834" s="120"/>
      <c r="B834" s="127" t="e">
        <f t="shared" ref="B834" si="2502">LARGE(IFERROR(IF(B832+1&gt;$H$8,"",B832+1),""),1)</f>
        <v>#VALUE!</v>
      </c>
      <c r="C834" s="127" t="e">
        <f ca="1">IF(_xlfn.ISFORMULA(E838),MAX(INDEX('BASE FORMAÇÃO'!A:A,B834+1),1),E838)</f>
        <v>#NAME?</v>
      </c>
      <c r="D834" s="127">
        <f t="shared" ref="D834" ca="1" si="2503">IFERROR(IF(C834=C824,D824+1,1),1)</f>
        <v>1</v>
      </c>
      <c r="E834" s="38" t="s">
        <v>9</v>
      </c>
      <c r="F834" s="73"/>
      <c r="G834" s="38" t="s">
        <v>15</v>
      </c>
      <c r="H834" s="135" t="e">
        <f>INDEX('BASE FORMAÇÃO'!B:B,B834+1)</f>
        <v>#VALUE!</v>
      </c>
      <c r="I834" s="181" t="s">
        <v>16</v>
      </c>
      <c r="J834" s="6" t="e">
        <f>INDEX('BASE FORMAÇÃO'!K:K,B834+1)</f>
        <v>#VALUE!</v>
      </c>
      <c r="K834" s="65"/>
      <c r="L834" s="182" t="s">
        <v>10</v>
      </c>
      <c r="M834" s="184" t="str">
        <f>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04">B834</f>
        <v>#VALUE!</v>
      </c>
      <c r="C835" s="128" t="e">
        <f t="shared" ca="1" si="2504"/>
        <v>#NAME?</v>
      </c>
      <c r="D835" s="127">
        <f t="shared" ca="1" si="2504"/>
        <v>1</v>
      </c>
      <c r="E835" s="186">
        <f t="shared" ref="E835" ca="1" si="2505">D834</f>
        <v>1</v>
      </c>
      <c r="F835" s="92"/>
      <c r="G835" s="188" t="s">
        <v>1</v>
      </c>
      <c r="H835" s="191" t="e">
        <f>INDEX('BASE FORMAÇÃO'!C:C,B834+1)</f>
        <v>#VALUE!</v>
      </c>
      <c r="I835" s="191"/>
      <c r="J835" s="192"/>
      <c r="K835" s="66"/>
      <c r="L835" s="183"/>
      <c r="M835" s="185"/>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06">B835</f>
        <v>#VALUE!</v>
      </c>
      <c r="C836" s="128" t="e">
        <f t="shared" ca="1" si="2506"/>
        <v>#NAME?</v>
      </c>
      <c r="D836" s="127">
        <f t="shared" ca="1" si="2506"/>
        <v>1</v>
      </c>
      <c r="E836" s="187"/>
      <c r="F836" s="93"/>
      <c r="G836" s="189"/>
      <c r="H836" s="193"/>
      <c r="I836" s="193"/>
      <c r="J836" s="194"/>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07">B836</f>
        <v>#VALUE!</v>
      </c>
      <c r="C837" s="128" t="e">
        <f t="shared" ca="1" si="2507"/>
        <v>#NAME?</v>
      </c>
      <c r="D837" s="127">
        <f t="shared" ca="1" si="2389"/>
        <v>1</v>
      </c>
      <c r="E837" s="38" t="s">
        <v>313</v>
      </c>
      <c r="F837" s="93"/>
      <c r="G837" s="190"/>
      <c r="H837" s="195"/>
      <c r="I837" s="195"/>
      <c r="J837" s="196"/>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08">B836</f>
        <v>#VALUE!</v>
      </c>
      <c r="C838" s="128" t="e">
        <f t="shared" ca="1" si="2508"/>
        <v>#NAME?</v>
      </c>
      <c r="D838" s="127">
        <f t="shared" ca="1" si="2389"/>
        <v>1</v>
      </c>
      <c r="E838" s="197" t="e">
        <f t="shared" ref="E838" ca="1" si="2509">C834</f>
        <v>#NAME?</v>
      </c>
      <c r="F838" s="93"/>
      <c r="G838" s="199" t="s">
        <v>304</v>
      </c>
      <c r="H838" s="201"/>
      <c r="I838" s="202"/>
      <c r="J838" s="202"/>
      <c r="K838" s="67"/>
      <c r="L838" s="28" t="s">
        <v>303</v>
      </c>
      <c r="M838" s="133" t="str">
        <f t="shared" ref="M838" si="2510">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11">B838</f>
        <v>#VALUE!</v>
      </c>
      <c r="C839" s="128" t="e">
        <f t="shared" ref="C839" ca="1" si="2512">C838</f>
        <v>#NAME?</v>
      </c>
      <c r="D839" s="127">
        <f t="shared" ca="1" si="2389"/>
        <v>1</v>
      </c>
      <c r="E839" s="198"/>
      <c r="F839" s="93"/>
      <c r="G839" s="200"/>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13">B839</f>
        <v>#VALUE!</v>
      </c>
      <c r="C840" s="128" t="e">
        <f t="shared" ca="1" si="2513"/>
        <v>#NAME?</v>
      </c>
      <c r="D840" s="127">
        <f t="shared" ca="1" si="2389"/>
        <v>1</v>
      </c>
      <c r="E840" s="198"/>
      <c r="F840" s="93"/>
      <c r="G840" s="200"/>
      <c r="H840" s="134">
        <f t="shared" ref="H840" si="2514">COUNT($P840:$XX840)</f>
        <v>0</v>
      </c>
      <c r="I840" s="132" t="e">
        <f t="shared" ref="I840" si="2515">_xlfn.STDEV.P($P839:$XX840)/AVERAGE($P839:$XX840)</f>
        <v>#DIV/0!</v>
      </c>
      <c r="J840" s="7">
        <f>ROW()</f>
        <v>840</v>
      </c>
      <c r="K840" s="67"/>
      <c r="L840" s="29" t="s">
        <v>10</v>
      </c>
      <c r="M840" s="30" t="str">
        <f t="shared" ref="M840" si="2516">IFERROR(
IF(COUNTA(P834:AI834)=COUNTIF(P836:XX836,"Orçamento"),MIN(M845,M842),
IF(M843&lt;&gt;"",M843,
IF(M844&lt;&gt;"",M844,
M842
))),"")</f>
        <v/>
      </c>
      <c r="N840" s="71"/>
      <c r="O840" s="27" t="s">
        <v>376</v>
      </c>
      <c r="P840" s="106" t="str">
        <f t="shared" ref="P840:AI840" si="2517">IFERROR(IF(P838="",
            "",
            IF(COUNT($P838:$XX838)&lt;=4,
               P838,
               IF(OR(P838&gt;(QUARTILE($P838:$XX838,3)+(QUARTILE($P838:$XX838,3)-QUARTILE($P838:$XX838,1))),
                     P838&lt;(QUARTILE($P838:$XX838,1)-(QUARTILE($P838:$XX838,3)-QUARTILE($P838:$XX838,1)))
                  ),
               "DESCARTADO",P838)
             )
  ),P838)</f>
        <v/>
      </c>
      <c r="Q840" s="106" t="str">
        <f t="shared" si="2517"/>
        <v/>
      </c>
      <c r="R840" s="106" t="str">
        <f t="shared" si="2517"/>
        <v/>
      </c>
      <c r="S840" s="106" t="str">
        <f t="shared" si="2517"/>
        <v/>
      </c>
      <c r="T840" s="106" t="str">
        <f t="shared" si="2517"/>
        <v/>
      </c>
      <c r="U840" s="106" t="str">
        <f t="shared" si="2517"/>
        <v/>
      </c>
      <c r="V840" s="106" t="str">
        <f t="shared" si="2517"/>
        <v/>
      </c>
      <c r="W840" s="106" t="str">
        <f t="shared" si="2517"/>
        <v/>
      </c>
      <c r="X840" s="106" t="str">
        <f t="shared" si="2517"/>
        <v/>
      </c>
      <c r="Y840" s="106" t="str">
        <f t="shared" si="2517"/>
        <v/>
      </c>
      <c r="Z840" s="106" t="str">
        <f t="shared" si="2517"/>
        <v/>
      </c>
      <c r="AA840" s="106" t="str">
        <f t="shared" si="2517"/>
        <v/>
      </c>
      <c r="AB840" s="106" t="str">
        <f t="shared" si="2517"/>
        <v/>
      </c>
      <c r="AC840" s="106" t="str">
        <f t="shared" si="2517"/>
        <v/>
      </c>
      <c r="AD840" s="106" t="str">
        <f t="shared" si="2517"/>
        <v/>
      </c>
      <c r="AE840" s="106" t="str">
        <f t="shared" si="2517"/>
        <v/>
      </c>
      <c r="AF840" s="106" t="str">
        <f t="shared" si="2517"/>
        <v/>
      </c>
      <c r="AG840" s="106" t="str">
        <f t="shared" si="2517"/>
        <v/>
      </c>
      <c r="AH840" s="106" t="str">
        <f t="shared" si="2517"/>
        <v/>
      </c>
      <c r="AI840" s="106" t="str">
        <f t="shared" si="2517"/>
        <v/>
      </c>
    </row>
    <row r="841" spans="1:167" hidden="1" x14ac:dyDescent="0.25">
      <c r="B841" s="128" t="e">
        <f t="shared" ref="B841" si="2518">B840</f>
        <v>#VALUE!</v>
      </c>
      <c r="C841" s="128" t="e">
        <f t="shared" ref="C841" ca="1" si="2519">C840</f>
        <v>#NAME?</v>
      </c>
      <c r="D841" s="127">
        <f t="shared" ca="1" si="2389"/>
        <v>1</v>
      </c>
      <c r="E841" s="198"/>
      <c r="F841" s="93"/>
      <c r="G841" s="200"/>
      <c r="H841"/>
      <c r="I841"/>
      <c r="J841"/>
      <c r="K841" s="66"/>
      <c r="L841" s="29" t="s">
        <v>360</v>
      </c>
      <c r="M841" s="30" t="e">
        <f t="shared" ref="M841" si="2520">AVERAGE($P840:$XX840)</f>
        <v>#DIV/0!</v>
      </c>
      <c r="N841" s="71"/>
      <c r="O841" s="27" t="str">
        <f t="shared" ref="O841" si="2521">"1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388"/>
        <v>#VALUE!</v>
      </c>
      <c r="C842" s="128" t="e">
        <f t="shared" ca="1" si="2389"/>
        <v>#NAME?</v>
      </c>
      <c r="D842" s="127">
        <f t="shared" ca="1" si="2389"/>
        <v>1</v>
      </c>
      <c r="E842" s="198"/>
      <c r="F842" s="93"/>
      <c r="G842" s="200"/>
      <c r="H842" s="134">
        <f t="shared" ref="H842" si="2522">COUNT($P842:$XX842)</f>
        <v>0</v>
      </c>
      <c r="I842" s="132" t="e">
        <f t="shared" ref="I842" si="2523">_xlfn.STDEV.P($P841:$XX842)/AVERAGE($P841:$XX842)</f>
        <v>#DIV/0!</v>
      </c>
      <c r="J842" s="7">
        <f t="shared" ref="J842" si="2524">IF(AND(H842&gt;2,
OR(L834="MÉDIA SANEADA",L834="MEDIANA SANEADA",
AND(L834="PREÇO ESTIMADO",NOT(AND(P836="Orçamento",COUNTA(P834:XX834)=COUNTIF(P836:XX836,"Orçamento")))))),
ROW(),0)</f>
        <v>0</v>
      </c>
      <c r="K842" s="66"/>
      <c r="L842" s="29" t="s">
        <v>361</v>
      </c>
      <c r="M842" s="30" t="e">
        <f t="shared" ref="M842" si="2525">MEDIAN($P840:$XX840)</f>
        <v>#NUM!</v>
      </c>
      <c r="N842" s="71"/>
      <c r="O842" s="27" t="str">
        <f t="shared" ref="O842" si="2526">"1 RODADA"</f>
        <v>1 RODADA</v>
      </c>
      <c r="P842" s="107" t="str">
        <f t="shared" ref="P842:AI842" si="2527">IF(P840="","",IF((_xlfn.STDEV.P($P839:$XX840)/AVERAGE($P839:$XX840))&lt;=25%,P840,IF(OR(P840&gt;(AVERAGE($P839:$XX840)+_xlfn.STDEV.P($P839:$XX840)),P840&lt;(AVERAGE($P839:$XX840)-_xlfn.STDEV.P($P839:$XX840))),"DESCARTADO",P840)))</f>
        <v/>
      </c>
      <c r="Q842" s="107" t="str">
        <f t="shared" si="2527"/>
        <v/>
      </c>
      <c r="R842" s="107" t="str">
        <f t="shared" si="2527"/>
        <v/>
      </c>
      <c r="S842" s="107" t="str">
        <f t="shared" si="2527"/>
        <v/>
      </c>
      <c r="T842" s="107" t="str">
        <f t="shared" si="2527"/>
        <v/>
      </c>
      <c r="U842" s="107" t="str">
        <f t="shared" si="2527"/>
        <v/>
      </c>
      <c r="V842" s="107" t="str">
        <f t="shared" si="2527"/>
        <v/>
      </c>
      <c r="W842" s="107" t="str">
        <f t="shared" si="2527"/>
        <v/>
      </c>
      <c r="X842" s="107" t="str">
        <f t="shared" si="2527"/>
        <v/>
      </c>
      <c r="Y842" s="107" t="str">
        <f t="shared" si="2527"/>
        <v/>
      </c>
      <c r="Z842" s="107" t="str">
        <f t="shared" si="2527"/>
        <v/>
      </c>
      <c r="AA842" s="107" t="str">
        <f t="shared" si="2527"/>
        <v/>
      </c>
      <c r="AB842" s="107" t="str">
        <f t="shared" si="2527"/>
        <v/>
      </c>
      <c r="AC842" s="107" t="str">
        <f t="shared" si="2527"/>
        <v/>
      </c>
      <c r="AD842" s="107" t="str">
        <f t="shared" si="2527"/>
        <v/>
      </c>
      <c r="AE842" s="107" t="str">
        <f t="shared" si="2527"/>
        <v/>
      </c>
      <c r="AF842" s="107" t="str">
        <f t="shared" si="2527"/>
        <v/>
      </c>
      <c r="AG842" s="107" t="str">
        <f t="shared" si="2527"/>
        <v/>
      </c>
      <c r="AH842" s="107" t="str">
        <f t="shared" si="2527"/>
        <v/>
      </c>
      <c r="AI842" s="107" t="str">
        <f t="shared" si="2527"/>
        <v/>
      </c>
    </row>
    <row r="843" spans="1:167" hidden="1" x14ac:dyDescent="0.25">
      <c r="B843" s="128" t="e">
        <f t="shared" si="2388"/>
        <v>#VALUE!</v>
      </c>
      <c r="C843" s="128" t="e">
        <f t="shared" ca="1" si="2389"/>
        <v>#NAME?</v>
      </c>
      <c r="D843" s="127">
        <f t="shared" ca="1" si="2389"/>
        <v>1</v>
      </c>
      <c r="E843" s="198"/>
      <c r="F843" s="93"/>
      <c r="G843" s="200"/>
      <c r="H843"/>
      <c r="I843"/>
      <c r="J843"/>
      <c r="L843" s="29" t="s">
        <v>38</v>
      </c>
      <c r="M843" s="30" t="str">
        <f t="shared" ref="M843" si="2528">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29">"2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388"/>
        <v>#VALUE!</v>
      </c>
      <c r="C844" s="128" t="e">
        <f t="shared" ca="1" si="2389"/>
        <v>#NAME?</v>
      </c>
      <c r="D844" s="127">
        <f t="shared" ca="1" si="2389"/>
        <v>1</v>
      </c>
      <c r="E844" s="198"/>
      <c r="F844" s="93"/>
      <c r="G844" s="200"/>
      <c r="H844" s="134">
        <f t="shared" ref="H844" si="2530">COUNT($P844:$XX844)</f>
        <v>0</v>
      </c>
      <c r="I844" s="132" t="e">
        <f t="shared" ref="I844" si="2531">_xlfn.STDEV.P($P843:$XX844)/AVERAGE($P843:$XX844)</f>
        <v>#DIV/0!</v>
      </c>
      <c r="J844" s="7">
        <f t="shared" ref="J844" si="2532">IF(AND(H844&gt;2,
OR(L834="MÉDIA SANEADA",L834="MEDIANA SANEADA",
AND(L834="PREÇO ESTIMADO",NOT(AND(P836="Orçamento",COUNTA(P834:XX834)=COUNTIF(P836:XX836,"Orçamento")))))),
ROW(),0)</f>
        <v>0</v>
      </c>
      <c r="K844" s="66"/>
      <c r="L844" s="29" t="s">
        <v>362</v>
      </c>
      <c r="M844" s="30" t="e">
        <f t="shared" ref="M844" si="2533" xml:space="preserve">
IF(H842&gt;2,MEDIAN(P841:XX842),
IF(H844&gt;2,MEDIAN(P843:XX844),
IF(H846&gt;2,MEDIAN(P845:XX846),
IF(H848&gt;2,MEDIAN(P847:XX848),
IF(H850&gt;2,MEDIAN(P849:XX850),
IF(H852&gt;2,MEDIAN(P851:XX852),
MEDIAN(P839:XX840)))))))</f>
        <v>#NUM!</v>
      </c>
      <c r="N844" s="71"/>
      <c r="O844" s="27" t="str">
        <f t="shared" ref="O844" si="2534">"2 RODADA"</f>
        <v>2 RODADA</v>
      </c>
      <c r="P844" s="107" t="str">
        <f t="shared" ref="P844:AI844" si="2535">IF(P842="","",IF((_xlfn.STDEV.P($P841:$XX842)/AVERAGE($P841:$XX842))&lt;=25%,P842,IF(OR(P842&gt;(AVERAGE($P841:$XX842)+_xlfn.STDEV.P($P841:$XX842)),P842&lt;(AVERAGE($P841:$XX842)-_xlfn.STDEV.P($P841:$XX842))),"DESCARTADO",P842)))</f>
        <v/>
      </c>
      <c r="Q844" s="107" t="str">
        <f t="shared" si="2535"/>
        <v/>
      </c>
      <c r="R844" s="107" t="str">
        <f t="shared" si="2535"/>
        <v/>
      </c>
      <c r="S844" s="107" t="str">
        <f t="shared" si="2535"/>
        <v/>
      </c>
      <c r="T844" s="107" t="str">
        <f t="shared" si="2535"/>
        <v/>
      </c>
      <c r="U844" s="107" t="str">
        <f t="shared" si="2535"/>
        <v/>
      </c>
      <c r="V844" s="107" t="str">
        <f t="shared" si="2535"/>
        <v/>
      </c>
      <c r="W844" s="107" t="str">
        <f t="shared" si="2535"/>
        <v/>
      </c>
      <c r="X844" s="107" t="str">
        <f t="shared" si="2535"/>
        <v/>
      </c>
      <c r="Y844" s="107" t="str">
        <f t="shared" si="2535"/>
        <v/>
      </c>
      <c r="Z844" s="107" t="str">
        <f t="shared" si="2535"/>
        <v/>
      </c>
      <c r="AA844" s="107" t="str">
        <f t="shared" si="2535"/>
        <v/>
      </c>
      <c r="AB844" s="107" t="str">
        <f t="shared" si="2535"/>
        <v/>
      </c>
      <c r="AC844" s="107" t="str">
        <f t="shared" si="2535"/>
        <v/>
      </c>
      <c r="AD844" s="107" t="str">
        <f t="shared" si="2535"/>
        <v/>
      </c>
      <c r="AE844" s="107" t="str">
        <f t="shared" si="2535"/>
        <v/>
      </c>
      <c r="AF844" s="107" t="str">
        <f t="shared" si="2535"/>
        <v/>
      </c>
      <c r="AG844" s="107" t="str">
        <f t="shared" si="2535"/>
        <v/>
      </c>
      <c r="AH844" s="107" t="str">
        <f t="shared" si="2535"/>
        <v/>
      </c>
      <c r="AI844" s="107" t="str">
        <f t="shared" si="2535"/>
        <v/>
      </c>
    </row>
    <row r="845" spans="1:167" hidden="1" x14ac:dyDescent="0.25">
      <c r="B845" s="128" t="e">
        <f t="shared" si="2388"/>
        <v>#VALUE!</v>
      </c>
      <c r="C845" s="128" t="e">
        <f t="shared" ca="1" si="2389"/>
        <v>#NAME?</v>
      </c>
      <c r="D845" s="127">
        <f t="shared" ca="1" si="2389"/>
        <v>1</v>
      </c>
      <c r="E845" s="198"/>
      <c r="F845" s="93"/>
      <c r="G845" s="200"/>
      <c r="H845"/>
      <c r="I845"/>
      <c r="J845"/>
      <c r="K845" s="66"/>
      <c r="L845" s="29" t="s">
        <v>359</v>
      </c>
      <c r="M845" s="30" t="e">
        <f t="shared" ref="M845" si="2536">HARMEAN($P839:$XX840)</f>
        <v>#N/A</v>
      </c>
      <c r="N845" s="71"/>
      <c r="O845" s="27" t="str">
        <f t="shared" ref="O845" si="2537">"3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388"/>
        <v>#VALUE!</v>
      </c>
      <c r="C846" s="128" t="e">
        <f t="shared" ca="1" si="2389"/>
        <v>#NAME?</v>
      </c>
      <c r="D846" s="127">
        <f t="shared" ca="1" si="2389"/>
        <v>1</v>
      </c>
      <c r="E846" s="198"/>
      <c r="F846" s="93"/>
      <c r="G846" s="200"/>
      <c r="H846" s="134">
        <f t="shared" ref="H846" si="2538">COUNT($P846:$XX846)</f>
        <v>0</v>
      </c>
      <c r="I846" s="132" t="e">
        <f t="shared" ref="I846" si="2539">_xlfn.STDEV.P($P845:$XX846)/AVERAGE($P845:$XX846)</f>
        <v>#DIV/0!</v>
      </c>
      <c r="J846" s="7">
        <f t="shared" ref="J846" si="2540">IF(AND(H846&gt;2,
OR(L834="MÉDIA SANEADA",L834="MEDIANA SANEADA",
AND(L834="PREÇO ESTIMADO",NOT(AND(P836="Orçamento",COUNTA(P834:XX834)=COUNTIF(P836:XX836,"Orçamento")))))),
ROW(),0)</f>
        <v>0</v>
      </c>
      <c r="K846" s="66"/>
      <c r="L846" s="29" t="s">
        <v>41</v>
      </c>
      <c r="M846" s="30" t="str">
        <f t="shared" ref="M846" si="2541">IFERROR(_xlfn.QUARTILE.EXC($P840:$XX840,1),"")</f>
        <v/>
      </c>
      <c r="N846" s="71"/>
      <c r="O846" s="27" t="str">
        <f t="shared" ref="O846" si="2542">"3 RODADA"</f>
        <v>3 RODADA</v>
      </c>
      <c r="P846" s="107" t="str">
        <f t="shared" ref="P846:AI846" si="2543">IF(P844="","",IF((_xlfn.STDEV.P($P843:$XX844)/AVERAGE($P843:$XX844))&lt;=25%,P844,IF(OR(P844&gt;(AVERAGE($P843:$XX844)+_xlfn.STDEV.P($P843:$XX844)),P844&lt;(AVERAGE($P843:$XX844)-_xlfn.STDEV.P($P843:$XX844))),"DESCARTADO",P844)))</f>
        <v/>
      </c>
      <c r="Q846" s="107" t="str">
        <f t="shared" si="2543"/>
        <v/>
      </c>
      <c r="R846" s="107" t="str">
        <f t="shared" si="2543"/>
        <v/>
      </c>
      <c r="S846" s="107" t="str">
        <f t="shared" si="2543"/>
        <v/>
      </c>
      <c r="T846" s="107" t="str">
        <f t="shared" si="2543"/>
        <v/>
      </c>
      <c r="U846" s="107" t="str">
        <f t="shared" si="2543"/>
        <v/>
      </c>
      <c r="V846" s="107" t="str">
        <f t="shared" si="2543"/>
        <v/>
      </c>
      <c r="W846" s="107" t="str">
        <f t="shared" si="2543"/>
        <v/>
      </c>
      <c r="X846" s="107" t="str">
        <f t="shared" si="2543"/>
        <v/>
      </c>
      <c r="Y846" s="107" t="str">
        <f t="shared" si="2543"/>
        <v/>
      </c>
      <c r="Z846" s="107" t="str">
        <f t="shared" si="2543"/>
        <v/>
      </c>
      <c r="AA846" s="107" t="str">
        <f t="shared" si="2543"/>
        <v/>
      </c>
      <c r="AB846" s="107" t="str">
        <f t="shared" si="2543"/>
        <v/>
      </c>
      <c r="AC846" s="107" t="str">
        <f t="shared" si="2543"/>
        <v/>
      </c>
      <c r="AD846" s="107" t="str">
        <f t="shared" si="2543"/>
        <v/>
      </c>
      <c r="AE846" s="107" t="str">
        <f t="shared" si="2543"/>
        <v/>
      </c>
      <c r="AF846" s="107" t="str">
        <f t="shared" si="2543"/>
        <v/>
      </c>
      <c r="AG846" s="107" t="str">
        <f t="shared" si="2543"/>
        <v/>
      </c>
      <c r="AH846" s="107" t="str">
        <f t="shared" si="2543"/>
        <v/>
      </c>
      <c r="AI846" s="107" t="str">
        <f t="shared" si="2543"/>
        <v/>
      </c>
    </row>
    <row r="847" spans="1:167" hidden="1" x14ac:dyDescent="0.25">
      <c r="B847" s="128" t="e">
        <f t="shared" si="2388"/>
        <v>#VALUE!</v>
      </c>
      <c r="C847" s="128" t="e">
        <f t="shared" ca="1" si="2389"/>
        <v>#NAME?</v>
      </c>
      <c r="D847" s="127">
        <f t="shared" ca="1" si="2389"/>
        <v>1</v>
      </c>
      <c r="E847" s="198"/>
      <c r="F847" s="93"/>
      <c r="G847" s="200"/>
      <c r="H847"/>
      <c r="I847"/>
      <c r="J847"/>
      <c r="K847" s="66"/>
      <c r="L847" s="29" t="s">
        <v>39</v>
      </c>
      <c r="M847" s="30" t="str">
        <f t="shared" ref="M847" si="2544">IFERROR(_xlfn.QUARTILE.EXC($P840:$XX840,3),"")</f>
        <v/>
      </c>
      <c r="N847" s="71"/>
      <c r="O847" s="27" t="str">
        <f t="shared" ref="O847" si="2545">"4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388"/>
        <v>#VALUE!</v>
      </c>
      <c r="C848" s="128" t="e">
        <f t="shared" ca="1" si="2389"/>
        <v>#NAME?</v>
      </c>
      <c r="D848" s="127">
        <f t="shared" ca="1" si="2389"/>
        <v>1</v>
      </c>
      <c r="E848" s="198"/>
      <c r="F848" s="93"/>
      <c r="G848" s="200"/>
      <c r="H848" s="134">
        <f t="shared" ref="H848" si="2546">COUNT($P848:$XX848)</f>
        <v>0</v>
      </c>
      <c r="I848" s="132" t="e">
        <f t="shared" ref="I848" si="2547">_xlfn.STDEV.P($P847:$XX848)/AVERAGE($P847:$XX848)</f>
        <v>#DIV/0!</v>
      </c>
      <c r="J848" s="7">
        <f t="shared" ref="J848" si="2548">IF(AND(H848&gt;2,
OR(L834="MÉDIA SANEADA",L834="MEDIANA SANEADA",
AND(L834="PREÇO ESTIMADO",NOT(AND(P836="Orçamento",COUNTA(P834:XX834)=COUNTIF(P836:XX836,"Orçamento")))))),
ROW(),0)</f>
        <v>0</v>
      </c>
      <c r="K848" s="66"/>
      <c r="L848" s="29" t="s">
        <v>42</v>
      </c>
      <c r="M848" s="30">
        <f t="shared" ref="M848" si="2549">MIN($P840:$XX840)</f>
        <v>0</v>
      </c>
      <c r="N848" s="71"/>
      <c r="O848" s="27" t="str">
        <f t="shared" ref="O848" si="2550">"4 RODADA"</f>
        <v>4 RODADA</v>
      </c>
      <c r="P848" s="107" t="str">
        <f t="shared" ref="P848:AI848" si="2551">IF(P846="","",IF((_xlfn.STDEV.P($P845:$XX846)/AVERAGE($P845:$XX846))&lt;=25%,P846,IF(OR(P846&gt;(AVERAGE($P845:$XX846)+_xlfn.STDEV.P($P845:$XX846)),P846&lt;(AVERAGE($P845:$XX846)-_xlfn.STDEV.P($P845:$XX846))),"DESCARTADO",P846)))</f>
        <v/>
      </c>
      <c r="Q848" s="107" t="str">
        <f t="shared" si="2551"/>
        <v/>
      </c>
      <c r="R848" s="107" t="str">
        <f t="shared" si="2551"/>
        <v/>
      </c>
      <c r="S848" s="107" t="str">
        <f t="shared" si="2551"/>
        <v/>
      </c>
      <c r="T848" s="107" t="str">
        <f t="shared" si="2551"/>
        <v/>
      </c>
      <c r="U848" s="107" t="str">
        <f t="shared" si="2551"/>
        <v/>
      </c>
      <c r="V848" s="107" t="str">
        <f t="shared" si="2551"/>
        <v/>
      </c>
      <c r="W848" s="107" t="str">
        <f t="shared" si="2551"/>
        <v/>
      </c>
      <c r="X848" s="107" t="str">
        <f t="shared" si="2551"/>
        <v/>
      </c>
      <c r="Y848" s="107" t="str">
        <f t="shared" si="2551"/>
        <v/>
      </c>
      <c r="Z848" s="107" t="str">
        <f t="shared" si="2551"/>
        <v/>
      </c>
      <c r="AA848" s="107" t="str">
        <f t="shared" si="2551"/>
        <v/>
      </c>
      <c r="AB848" s="107" t="str">
        <f t="shared" si="2551"/>
        <v/>
      </c>
      <c r="AC848" s="107" t="str">
        <f t="shared" si="2551"/>
        <v/>
      </c>
      <c r="AD848" s="107" t="str">
        <f t="shared" si="2551"/>
        <v/>
      </c>
      <c r="AE848" s="107" t="str">
        <f t="shared" si="2551"/>
        <v/>
      </c>
      <c r="AF848" s="107" t="str">
        <f t="shared" si="2551"/>
        <v/>
      </c>
      <c r="AG848" s="107" t="str">
        <f t="shared" si="2551"/>
        <v/>
      </c>
      <c r="AH848" s="107" t="str">
        <f t="shared" si="2551"/>
        <v/>
      </c>
      <c r="AI848" s="107" t="str">
        <f t="shared" si="2551"/>
        <v/>
      </c>
    </row>
    <row r="849" spans="1:167" hidden="1" x14ac:dyDescent="0.25">
      <c r="B849" s="128" t="e">
        <f t="shared" si="2388"/>
        <v>#VALUE!</v>
      </c>
      <c r="C849" s="128" t="e">
        <f t="shared" ca="1" si="2389"/>
        <v>#NAME?</v>
      </c>
      <c r="D849" s="127">
        <f t="shared" ca="1" si="2389"/>
        <v>1</v>
      </c>
      <c r="E849" s="198"/>
      <c r="F849" s="93"/>
      <c r="G849" s="200"/>
      <c r="H849"/>
      <c r="I849"/>
      <c r="J849"/>
      <c r="K849" s="66"/>
      <c r="L849" s="29" t="s">
        <v>40</v>
      </c>
      <c r="M849" s="30">
        <f t="shared" ref="M849" si="2552">MAX($P840:$XX840)</f>
        <v>0</v>
      </c>
      <c r="N849" s="71"/>
      <c r="O849" s="27" t="str">
        <f t="shared" ref="O849" si="2553">"5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388"/>
        <v>#VALUE!</v>
      </c>
      <c r="C850" s="128" t="e">
        <f t="shared" ca="1" si="2389"/>
        <v>#NAME?</v>
      </c>
      <c r="D850" s="127">
        <f t="shared" ca="1" si="2389"/>
        <v>1</v>
      </c>
      <c r="E850" s="198"/>
      <c r="F850" s="93"/>
      <c r="G850" s="200"/>
      <c r="H850" s="134">
        <f t="shared" ref="H850" si="2554">COUNT($P850:$XX850)</f>
        <v>0</v>
      </c>
      <c r="I850" s="132" t="e">
        <f t="shared" ref="I850" si="2555">_xlfn.STDEV.P($P849:$XX850)/AVERAGE($P849:$XX850)</f>
        <v>#DIV/0!</v>
      </c>
      <c r="J850" s="7">
        <f t="shared" ref="J850" si="2556">IF(AND(H850&gt;2,
OR(L834="MÉDIA SANEADA",L834="MEDIANA SANEADA",
AND(L834="PREÇO ESTIMADO",NOT(AND(P836="Orçamento",COUNTA(P834:XX834)=COUNTIF(P836:XX836,"Orçamento")))))),
ROW(),0)</f>
        <v>0</v>
      </c>
      <c r="K850" s="66"/>
      <c r="N850" s="71"/>
      <c r="O850" s="27" t="str">
        <f t="shared" ref="O850" si="2557">"5 RODADA"</f>
        <v>5 RODADA</v>
      </c>
      <c r="P850" s="107" t="str">
        <f t="shared" ref="P850:AI850" si="2558">IF(P848="","",IF((_xlfn.STDEV.P($P847:$XX848)/AVERAGE($P847:$XX848))&lt;=25%,P848,IF(OR(P848&gt;(AVERAGE($P847:$XX848)+_xlfn.STDEV.P($P847:$XX848)),P848&lt;(AVERAGE($P847:$XX848)-_xlfn.STDEV.P($P847:$XX848))),"DESCARTADO",P848)))</f>
        <v/>
      </c>
      <c r="Q850" s="107" t="str">
        <f t="shared" si="2558"/>
        <v/>
      </c>
      <c r="R850" s="107" t="str">
        <f t="shared" si="2558"/>
        <v/>
      </c>
      <c r="S850" s="107" t="str">
        <f t="shared" si="2558"/>
        <v/>
      </c>
      <c r="T850" s="107" t="str">
        <f t="shared" si="2558"/>
        <v/>
      </c>
      <c r="U850" s="107" t="str">
        <f t="shared" si="2558"/>
        <v/>
      </c>
      <c r="V850" s="107" t="str">
        <f t="shared" si="2558"/>
        <v/>
      </c>
      <c r="W850" s="107" t="str">
        <f t="shared" si="2558"/>
        <v/>
      </c>
      <c r="X850" s="107" t="str">
        <f t="shared" si="2558"/>
        <v/>
      </c>
      <c r="Y850" s="107" t="str">
        <f t="shared" si="2558"/>
        <v/>
      </c>
      <c r="Z850" s="107" t="str">
        <f t="shared" si="2558"/>
        <v/>
      </c>
      <c r="AA850" s="107" t="str">
        <f t="shared" si="2558"/>
        <v/>
      </c>
      <c r="AB850" s="107" t="str">
        <f t="shared" si="2558"/>
        <v/>
      </c>
      <c r="AC850" s="107" t="str">
        <f t="shared" si="2558"/>
        <v/>
      </c>
      <c r="AD850" s="107" t="str">
        <f t="shared" si="2558"/>
        <v/>
      </c>
      <c r="AE850" s="107" t="str">
        <f t="shared" si="2558"/>
        <v/>
      </c>
      <c r="AF850" s="107" t="str">
        <f t="shared" si="2558"/>
        <v/>
      </c>
      <c r="AG850" s="107" t="str">
        <f t="shared" si="2558"/>
        <v/>
      </c>
      <c r="AH850" s="107" t="str">
        <f t="shared" si="2558"/>
        <v/>
      </c>
      <c r="AI850" s="107" t="str">
        <f t="shared" si="2558"/>
        <v/>
      </c>
    </row>
    <row r="851" spans="1:167" hidden="1" x14ac:dyDescent="0.25">
      <c r="B851" s="128" t="e">
        <f t="shared" si="2388"/>
        <v>#VALUE!</v>
      </c>
      <c r="C851" s="128" t="e">
        <f t="shared" ca="1" si="2389"/>
        <v>#NAME?</v>
      </c>
      <c r="D851" s="127">
        <f t="shared" ca="1" si="2389"/>
        <v>1</v>
      </c>
      <c r="E851" s="198"/>
      <c r="F851" s="93"/>
      <c r="G851" s="200"/>
      <c r="H851"/>
      <c r="I851"/>
      <c r="J851"/>
      <c r="K851" s="66"/>
      <c r="L851" s="22"/>
      <c r="M851" s="22"/>
      <c r="N851" s="71"/>
      <c r="O851" s="27" t="str">
        <f t="shared" ref="O851" si="2559">"6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388"/>
        <v>#VALUE!</v>
      </c>
      <c r="C852" s="128" t="e">
        <f t="shared" ca="1" si="2389"/>
        <v>#NAME?</v>
      </c>
      <c r="D852" s="127">
        <f t="shared" ca="1" si="2389"/>
        <v>1</v>
      </c>
      <c r="E852" s="198"/>
      <c r="F852" s="93"/>
      <c r="G852" s="200"/>
      <c r="H852" s="134">
        <f t="shared" ref="H852" si="2560">COUNT($P852:$XX852)</f>
        <v>0</v>
      </c>
      <c r="I852" s="132" t="e">
        <f t="shared" ref="I852" si="2561">_xlfn.STDEV.P($P851:$XX852)/AVERAGE($P851:$XX852)</f>
        <v>#DIV/0!</v>
      </c>
      <c r="J852" s="7">
        <f t="shared" ref="J852" si="2562">IF(AND(H852&gt;2,
OR(L834="MÉDIA SANEADA",L834="MEDIANA SANEADA",
AND(L834="PREÇO ESTIMADO",NOT(AND(P836="Orçamento",COUNTA(P834:XX834)=COUNTIF(P836:XX836,"Orçamento")))))),
ROW(),0)</f>
        <v>0</v>
      </c>
      <c r="N852" s="71"/>
      <c r="O852" s="27" t="str">
        <f t="shared" ref="O852" si="2563">"6 RODADA"</f>
        <v>6 RODADA</v>
      </c>
      <c r="P852" s="107" t="str">
        <f t="shared" ref="P852:AI852" si="2564">IFERROR(IF(P850="","",IF((_xlfn.STDEV.P($P849:$XX850)/AVERAGE($P849:$XX850))&lt;=25%,P850,IF(OR(P850&gt;(AVERAGE($P849:$XX850)+_xlfn.STDEV.P($P849:$XX850)),P850&lt;(AVERAGE($P849:$XX850)-_xlfn.STDEV.P($P849:$XX850))),"DESCARTADO",P850))),)</f>
        <v/>
      </c>
      <c r="Q852" s="107" t="str">
        <f t="shared" si="2564"/>
        <v/>
      </c>
      <c r="R852" s="107" t="str">
        <f t="shared" si="2564"/>
        <v/>
      </c>
      <c r="S852" s="107" t="str">
        <f t="shared" si="2564"/>
        <v/>
      </c>
      <c r="T852" s="107" t="str">
        <f t="shared" si="2564"/>
        <v/>
      </c>
      <c r="U852" s="107" t="str">
        <f t="shared" si="2564"/>
        <v/>
      </c>
      <c r="V852" s="107" t="str">
        <f t="shared" si="2564"/>
        <v/>
      </c>
      <c r="W852" s="107" t="str">
        <f t="shared" si="2564"/>
        <v/>
      </c>
      <c r="X852" s="107" t="str">
        <f t="shared" si="2564"/>
        <v/>
      </c>
      <c r="Y852" s="107" t="str">
        <f t="shared" si="2564"/>
        <v/>
      </c>
      <c r="Z852" s="107" t="str">
        <f t="shared" si="2564"/>
        <v/>
      </c>
      <c r="AA852" s="107" t="str">
        <f t="shared" si="2564"/>
        <v/>
      </c>
      <c r="AB852" s="107" t="str">
        <f t="shared" si="2564"/>
        <v/>
      </c>
      <c r="AC852" s="107" t="str">
        <f t="shared" si="2564"/>
        <v/>
      </c>
      <c r="AD852" s="107" t="str">
        <f t="shared" si="2564"/>
        <v/>
      </c>
      <c r="AE852" s="107" t="str">
        <f t="shared" si="2564"/>
        <v/>
      </c>
      <c r="AF852" s="107" t="str">
        <f t="shared" si="2564"/>
        <v/>
      </c>
      <c r="AG852" s="107" t="str">
        <f t="shared" si="2564"/>
        <v/>
      </c>
      <c r="AH852" s="107" t="str">
        <f t="shared" si="2564"/>
        <v/>
      </c>
      <c r="AI852" s="107" t="str">
        <f t="shared" si="2564"/>
        <v/>
      </c>
    </row>
    <row r="853" spans="1:167" x14ac:dyDescent="0.25">
      <c r="B853" s="128" t="e">
        <f t="shared" si="2388"/>
        <v>#VALUE!</v>
      </c>
      <c r="C853" s="128" t="e">
        <f t="shared" ca="1" si="2389"/>
        <v>#NAME?</v>
      </c>
      <c r="D853" s="127">
        <f t="shared" ca="1" si="2389"/>
        <v>1</v>
      </c>
      <c r="E853" s="198"/>
      <c r="F853" s="136"/>
      <c r="G853" s="200"/>
      <c r="H853" s="203"/>
      <c r="I853" s="203"/>
      <c r="J853" s="204"/>
      <c r="K853" s="67"/>
      <c r="L853" s="1" t="s">
        <v>43</v>
      </c>
      <c r="M853" s="143" t="str">
        <f t="shared" ref="M853" si="2565">IFERROR(ROUND(M834*M836,2),"")</f>
        <v/>
      </c>
      <c r="O853" s="27" t="s">
        <v>363</v>
      </c>
      <c r="P853" s="107" t="str">
        <f t="shared" ref="P853:AI874" si="2566">INDEX(P840:P852,MATCH(MAX($J840:$J852),$J840:$J852,0))</f>
        <v/>
      </c>
      <c r="Q853" s="107" t="str">
        <f t="shared" si="2566"/>
        <v/>
      </c>
      <c r="R853" s="107" t="str">
        <f t="shared" si="2566"/>
        <v/>
      </c>
      <c r="S853" s="107" t="str">
        <f t="shared" si="2566"/>
        <v/>
      </c>
      <c r="T853" s="107" t="str">
        <f t="shared" si="2566"/>
        <v/>
      </c>
      <c r="U853" s="107" t="str">
        <f t="shared" si="2566"/>
        <v/>
      </c>
      <c r="V853" s="107" t="str">
        <f t="shared" si="2566"/>
        <v/>
      </c>
      <c r="W853" s="107" t="str">
        <f t="shared" si="2566"/>
        <v/>
      </c>
      <c r="X853" s="107" t="str">
        <f t="shared" si="2566"/>
        <v/>
      </c>
      <c r="Y853" s="107" t="str">
        <f t="shared" si="2566"/>
        <v/>
      </c>
      <c r="Z853" s="107" t="str">
        <f t="shared" si="2566"/>
        <v/>
      </c>
      <c r="AA853" s="107" t="str">
        <f t="shared" si="2566"/>
        <v/>
      </c>
      <c r="AB853" s="107" t="str">
        <f t="shared" si="2566"/>
        <v/>
      </c>
      <c r="AC853" s="107" t="str">
        <f t="shared" si="2566"/>
        <v/>
      </c>
      <c r="AD853" s="107" t="str">
        <f t="shared" si="2566"/>
        <v/>
      </c>
      <c r="AE853" s="107" t="str">
        <f t="shared" si="2566"/>
        <v/>
      </c>
      <c r="AF853" s="107" t="str">
        <f t="shared" si="2566"/>
        <v/>
      </c>
      <c r="AG853" s="107" t="str">
        <f t="shared" si="2566"/>
        <v/>
      </c>
      <c r="AH853" s="107" t="str">
        <f t="shared" si="2566"/>
        <v/>
      </c>
      <c r="AI853" s="107" t="str">
        <f t="shared" si="2566"/>
        <v/>
      </c>
    </row>
    <row r="855" spans="1:167" s="117" customFormat="1" ht="15" customHeight="1" x14ac:dyDescent="0.25">
      <c r="A855" s="120"/>
      <c r="B855" s="127" t="e">
        <f t="shared" ref="B855" si="2567">LARGE(IFERROR(IF(B853+1&gt;$H$8,"",B853+1),""),1)</f>
        <v>#VALUE!</v>
      </c>
      <c r="C855" s="127" t="e">
        <f ca="1">IF(_xlfn.ISFORMULA(E859),MAX(INDEX('BASE FORMAÇÃO'!A:A,B855+1),1),E859)</f>
        <v>#NAME?</v>
      </c>
      <c r="D855" s="127">
        <f t="shared" ref="D855" ca="1" si="2568">IFERROR(IF(C855=C845,D845+1,1),1)</f>
        <v>1</v>
      </c>
      <c r="E855" s="38" t="s">
        <v>9</v>
      </c>
      <c r="F855" s="73"/>
      <c r="G855" s="38" t="s">
        <v>15</v>
      </c>
      <c r="H855" s="135" t="e">
        <f>INDEX('BASE FORMAÇÃO'!B:B,B855+1)</f>
        <v>#VALUE!</v>
      </c>
      <c r="I855" s="181" t="s">
        <v>16</v>
      </c>
      <c r="J855" s="6" t="e">
        <f>INDEX('BASE FORMAÇÃO'!K:K,B855+1)</f>
        <v>#VALUE!</v>
      </c>
      <c r="K855" s="65"/>
      <c r="L855" s="182" t="s">
        <v>10</v>
      </c>
      <c r="M855" s="184" t="str">
        <f>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569">B855</f>
        <v>#VALUE!</v>
      </c>
      <c r="C856" s="128" t="e">
        <f t="shared" ca="1" si="2569"/>
        <v>#NAME?</v>
      </c>
      <c r="D856" s="127">
        <f t="shared" ca="1" si="2569"/>
        <v>1</v>
      </c>
      <c r="E856" s="186">
        <f t="shared" ref="E856" ca="1" si="2570">D855</f>
        <v>1</v>
      </c>
      <c r="F856" s="92"/>
      <c r="G856" s="188" t="s">
        <v>1</v>
      </c>
      <c r="H856" s="191" t="e">
        <f>INDEX('BASE FORMAÇÃO'!C:C,B855+1)</f>
        <v>#VALUE!</v>
      </c>
      <c r="I856" s="191"/>
      <c r="J856" s="192"/>
      <c r="K856" s="66"/>
      <c r="L856" s="183"/>
      <c r="M856" s="185"/>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571">B856</f>
        <v>#VALUE!</v>
      </c>
      <c r="C857" s="128" t="e">
        <f t="shared" ca="1" si="2571"/>
        <v>#NAME?</v>
      </c>
      <c r="D857" s="127">
        <f t="shared" ca="1" si="2571"/>
        <v>1</v>
      </c>
      <c r="E857" s="187"/>
      <c r="F857" s="93"/>
      <c r="G857" s="189"/>
      <c r="H857" s="193"/>
      <c r="I857" s="193"/>
      <c r="J857" s="194"/>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572">B857</f>
        <v>#VALUE!</v>
      </c>
      <c r="C858" s="128" t="e">
        <f t="shared" ca="1" si="2572"/>
        <v>#NAME?</v>
      </c>
      <c r="D858" s="127">
        <f t="shared" ca="1" si="2389"/>
        <v>1</v>
      </c>
      <c r="E858" s="38" t="s">
        <v>313</v>
      </c>
      <c r="F858" s="93"/>
      <c r="G858" s="190"/>
      <c r="H858" s="195"/>
      <c r="I858" s="195"/>
      <c r="J858" s="196"/>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573">B857</f>
        <v>#VALUE!</v>
      </c>
      <c r="C859" s="128" t="e">
        <f t="shared" ca="1" si="2573"/>
        <v>#NAME?</v>
      </c>
      <c r="D859" s="127">
        <f t="shared" ca="1" si="2389"/>
        <v>1</v>
      </c>
      <c r="E859" s="197" t="e">
        <f t="shared" ref="E859" ca="1" si="2574">C855</f>
        <v>#NAME?</v>
      </c>
      <c r="F859" s="93"/>
      <c r="G859" s="199" t="s">
        <v>304</v>
      </c>
      <c r="H859" s="201"/>
      <c r="I859" s="202"/>
      <c r="J859" s="202"/>
      <c r="K859" s="67"/>
      <c r="L859" s="28" t="s">
        <v>303</v>
      </c>
      <c r="M859" s="133" t="str">
        <f t="shared" ref="M859" si="257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576">B859</f>
        <v>#VALUE!</v>
      </c>
      <c r="C860" s="128" t="e">
        <f t="shared" ref="C860" ca="1" si="2577">C859</f>
        <v>#NAME?</v>
      </c>
      <c r="D860" s="127">
        <f t="shared" ca="1" si="2389"/>
        <v>1</v>
      </c>
      <c r="E860" s="198"/>
      <c r="F860" s="93"/>
      <c r="G860" s="200"/>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578">B860</f>
        <v>#VALUE!</v>
      </c>
      <c r="C861" s="128" t="e">
        <f t="shared" ca="1" si="2578"/>
        <v>#NAME?</v>
      </c>
      <c r="D861" s="127">
        <f t="shared" ca="1" si="2389"/>
        <v>1</v>
      </c>
      <c r="E861" s="198"/>
      <c r="F861" s="93"/>
      <c r="G861" s="200"/>
      <c r="H861" s="134">
        <f t="shared" ref="H861" si="2579">COUNT($P861:$XX861)</f>
        <v>0</v>
      </c>
      <c r="I861" s="132" t="e">
        <f t="shared" ref="I861" si="2580">_xlfn.STDEV.P($P860:$XX861)/AVERAGE($P860:$XX861)</f>
        <v>#DIV/0!</v>
      </c>
      <c r="J861" s="7">
        <f>ROW()</f>
        <v>861</v>
      </c>
      <c r="K861" s="67"/>
      <c r="L861" s="29" t="s">
        <v>10</v>
      </c>
      <c r="M861" s="30" t="str">
        <f t="shared" ref="M861" si="2581">IFERROR(
IF(COUNTA(P855:AI855)=COUNTIF(P857:XX857,"Orçamento"),MIN(M866,M863),
IF(M864&lt;&gt;"",M864,
IF(M865&lt;&gt;"",M865,
M863
))),"")</f>
        <v/>
      </c>
      <c r="N861" s="71"/>
      <c r="O861" s="27" t="s">
        <v>376</v>
      </c>
      <c r="P861" s="106" t="str">
        <f t="shared" ref="P861:AI861" si="2582">IFERROR(IF(P859="",
            "",
            IF(COUNT($P859:$XX859)&lt;=4,
               P859,
               IF(OR(P859&gt;(QUARTILE($P859:$XX859,3)+(QUARTILE($P859:$XX859,3)-QUARTILE($P859:$XX859,1))),
                     P859&lt;(QUARTILE($P859:$XX859,1)-(QUARTILE($P859:$XX859,3)-QUARTILE($P859:$XX859,1)))
                  ),
               "DESCARTADO",P859)
             )
  ),P859)</f>
        <v/>
      </c>
      <c r="Q861" s="106" t="str">
        <f t="shared" si="2582"/>
        <v/>
      </c>
      <c r="R861" s="106" t="str">
        <f t="shared" si="2582"/>
        <v/>
      </c>
      <c r="S861" s="106" t="str">
        <f t="shared" si="2582"/>
        <v/>
      </c>
      <c r="T861" s="106" t="str">
        <f t="shared" si="2582"/>
        <v/>
      </c>
      <c r="U861" s="106" t="str">
        <f t="shared" si="2582"/>
        <v/>
      </c>
      <c r="V861" s="106" t="str">
        <f t="shared" si="2582"/>
        <v/>
      </c>
      <c r="W861" s="106" t="str">
        <f t="shared" si="2582"/>
        <v/>
      </c>
      <c r="X861" s="106" t="str">
        <f t="shared" si="2582"/>
        <v/>
      </c>
      <c r="Y861" s="106" t="str">
        <f t="shared" si="2582"/>
        <v/>
      </c>
      <c r="Z861" s="106" t="str">
        <f t="shared" si="2582"/>
        <v/>
      </c>
      <c r="AA861" s="106" t="str">
        <f t="shared" si="2582"/>
        <v/>
      </c>
      <c r="AB861" s="106" t="str">
        <f t="shared" si="2582"/>
        <v/>
      </c>
      <c r="AC861" s="106" t="str">
        <f t="shared" si="2582"/>
        <v/>
      </c>
      <c r="AD861" s="106" t="str">
        <f t="shared" si="2582"/>
        <v/>
      </c>
      <c r="AE861" s="106" t="str">
        <f t="shared" si="2582"/>
        <v/>
      </c>
      <c r="AF861" s="106" t="str">
        <f t="shared" si="2582"/>
        <v/>
      </c>
      <c r="AG861" s="106" t="str">
        <f t="shared" si="2582"/>
        <v/>
      </c>
      <c r="AH861" s="106" t="str">
        <f t="shared" si="2582"/>
        <v/>
      </c>
      <c r="AI861" s="106" t="str">
        <f t="shared" si="2582"/>
        <v/>
      </c>
    </row>
    <row r="862" spans="1:167" hidden="1" x14ac:dyDescent="0.25">
      <c r="B862" s="128" t="e">
        <f t="shared" ref="B862:B916" si="2583">B861</f>
        <v>#VALUE!</v>
      </c>
      <c r="C862" s="128" t="e">
        <f t="shared" ref="C862:D925" ca="1" si="2584">C861</f>
        <v>#NAME?</v>
      </c>
      <c r="D862" s="127">
        <f t="shared" ca="1" si="2389"/>
        <v>1</v>
      </c>
      <c r="E862" s="198"/>
      <c r="F862" s="93"/>
      <c r="G862" s="200"/>
      <c r="H862"/>
      <c r="I862"/>
      <c r="J862"/>
      <c r="K862" s="66"/>
      <c r="L862" s="29" t="s">
        <v>360</v>
      </c>
      <c r="M862" s="30" t="e">
        <f t="shared" ref="M862" si="2585">AVERAGE($P861:$XX861)</f>
        <v>#DIV/0!</v>
      </c>
      <c r="N862" s="71"/>
      <c r="O862" s="27" t="str">
        <f t="shared" ref="O862" si="258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583"/>
        <v>#VALUE!</v>
      </c>
      <c r="C863" s="128" t="e">
        <f t="shared" ca="1" si="2584"/>
        <v>#NAME?</v>
      </c>
      <c r="D863" s="127">
        <f t="shared" ca="1" si="2584"/>
        <v>1</v>
      </c>
      <c r="E863" s="198"/>
      <c r="F863" s="93"/>
      <c r="G863" s="200"/>
      <c r="H863" s="134">
        <f t="shared" ref="H863" si="2587">COUNT($P863:$XX863)</f>
        <v>0</v>
      </c>
      <c r="I863" s="132" t="e">
        <f t="shared" ref="I863" si="2588">_xlfn.STDEV.P($P862:$XX863)/AVERAGE($P862:$XX863)</f>
        <v>#DIV/0!</v>
      </c>
      <c r="J863" s="7">
        <f t="shared" ref="J863" si="2589">IF(AND(H863&gt;2,
OR(L855="MÉDIA SANEADA",L855="MEDIANA SANEADA",
AND(L855="PREÇO ESTIMADO",NOT(AND(P857="Orçamento",COUNTA(P855:XX855)=COUNTIF(P857:XX857,"Orçamento")))))),
ROW(),0)</f>
        <v>0</v>
      </c>
      <c r="K863" s="66"/>
      <c r="L863" s="29" t="s">
        <v>361</v>
      </c>
      <c r="M863" s="30" t="e">
        <f t="shared" ref="M863" si="2590">MEDIAN($P861:$XX861)</f>
        <v>#NUM!</v>
      </c>
      <c r="N863" s="71"/>
      <c r="O863" s="27" t="str">
        <f t="shared" ref="O863" si="2591">"1 RODADA"</f>
        <v>1 RODADA</v>
      </c>
      <c r="P863" s="107" t="str">
        <f t="shared" ref="P863:AI863" si="2592">IF(P861="","",IF((_xlfn.STDEV.P($P860:$XX861)/AVERAGE($P860:$XX861))&lt;=25%,P861,IF(OR(P861&gt;(AVERAGE($P860:$XX861)+_xlfn.STDEV.P($P860:$XX861)),P861&lt;(AVERAGE($P860:$XX861)-_xlfn.STDEV.P($P860:$XX861))),"DESCARTADO",P861)))</f>
        <v/>
      </c>
      <c r="Q863" s="107" t="str">
        <f t="shared" si="2592"/>
        <v/>
      </c>
      <c r="R863" s="107" t="str">
        <f t="shared" si="2592"/>
        <v/>
      </c>
      <c r="S863" s="107" t="str">
        <f t="shared" si="2592"/>
        <v/>
      </c>
      <c r="T863" s="107" t="str">
        <f t="shared" si="2592"/>
        <v/>
      </c>
      <c r="U863" s="107" t="str">
        <f t="shared" si="2592"/>
        <v/>
      </c>
      <c r="V863" s="107" t="str">
        <f t="shared" si="2592"/>
        <v/>
      </c>
      <c r="W863" s="107" t="str">
        <f t="shared" si="2592"/>
        <v/>
      </c>
      <c r="X863" s="107" t="str">
        <f t="shared" si="2592"/>
        <v/>
      </c>
      <c r="Y863" s="107" t="str">
        <f t="shared" si="2592"/>
        <v/>
      </c>
      <c r="Z863" s="107" t="str">
        <f t="shared" si="2592"/>
        <v/>
      </c>
      <c r="AA863" s="107" t="str">
        <f t="shared" si="2592"/>
        <v/>
      </c>
      <c r="AB863" s="107" t="str">
        <f t="shared" si="2592"/>
        <v/>
      </c>
      <c r="AC863" s="107" t="str">
        <f t="shared" si="2592"/>
        <v/>
      </c>
      <c r="AD863" s="107" t="str">
        <f t="shared" si="2592"/>
        <v/>
      </c>
      <c r="AE863" s="107" t="str">
        <f t="shared" si="2592"/>
        <v/>
      </c>
      <c r="AF863" s="107" t="str">
        <f t="shared" si="2592"/>
        <v/>
      </c>
      <c r="AG863" s="107" t="str">
        <f t="shared" si="2592"/>
        <v/>
      </c>
      <c r="AH863" s="107" t="str">
        <f t="shared" si="2592"/>
        <v/>
      </c>
      <c r="AI863" s="107" t="str">
        <f t="shared" si="2592"/>
        <v/>
      </c>
    </row>
    <row r="864" spans="1:167" hidden="1" x14ac:dyDescent="0.25">
      <c r="B864" s="128" t="e">
        <f t="shared" si="2583"/>
        <v>#VALUE!</v>
      </c>
      <c r="C864" s="128" t="e">
        <f t="shared" ca="1" si="2584"/>
        <v>#NAME?</v>
      </c>
      <c r="D864" s="127">
        <f t="shared" ca="1" si="2584"/>
        <v>1</v>
      </c>
      <c r="E864" s="198"/>
      <c r="F864" s="93"/>
      <c r="G864" s="200"/>
      <c r="H864"/>
      <c r="I864"/>
      <c r="J864"/>
      <c r="L864" s="29" t="s">
        <v>38</v>
      </c>
      <c r="M864" s="30" t="str">
        <f t="shared" ref="M864" si="259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59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583"/>
        <v>#VALUE!</v>
      </c>
      <c r="C865" s="128" t="e">
        <f t="shared" ca="1" si="2584"/>
        <v>#NAME?</v>
      </c>
      <c r="D865" s="127">
        <f t="shared" ca="1" si="2584"/>
        <v>1</v>
      </c>
      <c r="E865" s="198"/>
      <c r="F865" s="93"/>
      <c r="G865" s="200"/>
      <c r="H865" s="134">
        <f t="shared" ref="H865" si="2595">COUNT($P865:$XX865)</f>
        <v>0</v>
      </c>
      <c r="I865" s="132" t="e">
        <f t="shared" ref="I865" si="2596">_xlfn.STDEV.P($P864:$XX865)/AVERAGE($P864:$XX865)</f>
        <v>#DIV/0!</v>
      </c>
      <c r="J865" s="7">
        <f t="shared" ref="J865" si="2597">IF(AND(H865&gt;2,
OR(L855="MÉDIA SANEADA",L855="MEDIANA SANEADA",
AND(L855="PREÇO ESTIMADO",NOT(AND(P857="Orçamento",COUNTA(P855:XX855)=COUNTIF(P857:XX857,"Orçamento")))))),
ROW(),0)</f>
        <v>0</v>
      </c>
      <c r="K865" s="66"/>
      <c r="L865" s="29" t="s">
        <v>362</v>
      </c>
      <c r="M865" s="30" t="e">
        <f t="shared" ref="M865" si="2598" xml:space="preserve">
IF(H863&gt;2,MEDIAN(P862:XX863),
IF(H865&gt;2,MEDIAN(P864:XX865),
IF(H867&gt;2,MEDIAN(P866:XX867),
IF(H869&gt;2,MEDIAN(P868:XX869),
IF(H871&gt;2,MEDIAN(P870:XX871),
IF(H873&gt;2,MEDIAN(P872:XX873),
MEDIAN(P860:XX861)))))))</f>
        <v>#NUM!</v>
      </c>
      <c r="N865" s="71"/>
      <c r="O865" s="27" t="str">
        <f t="shared" ref="O865" si="2599">"2 RODADA"</f>
        <v>2 RODADA</v>
      </c>
      <c r="P865" s="107" t="str">
        <f t="shared" ref="P865:AI865" si="2600">IF(P863="","",IF((_xlfn.STDEV.P($P862:$XX863)/AVERAGE($P862:$XX863))&lt;=25%,P863,IF(OR(P863&gt;(AVERAGE($P862:$XX863)+_xlfn.STDEV.P($P862:$XX863)),P863&lt;(AVERAGE($P862:$XX863)-_xlfn.STDEV.P($P862:$XX863))),"DESCARTADO",P863)))</f>
        <v/>
      </c>
      <c r="Q865" s="107" t="str">
        <f t="shared" si="2600"/>
        <v/>
      </c>
      <c r="R865" s="107" t="str">
        <f t="shared" si="2600"/>
        <v/>
      </c>
      <c r="S865" s="107" t="str">
        <f t="shared" si="2600"/>
        <v/>
      </c>
      <c r="T865" s="107" t="str">
        <f t="shared" si="2600"/>
        <v/>
      </c>
      <c r="U865" s="107" t="str">
        <f t="shared" si="2600"/>
        <v/>
      </c>
      <c r="V865" s="107" t="str">
        <f t="shared" si="2600"/>
        <v/>
      </c>
      <c r="W865" s="107" t="str">
        <f t="shared" si="2600"/>
        <v/>
      </c>
      <c r="X865" s="107" t="str">
        <f t="shared" si="2600"/>
        <v/>
      </c>
      <c r="Y865" s="107" t="str">
        <f t="shared" si="2600"/>
        <v/>
      </c>
      <c r="Z865" s="107" t="str">
        <f t="shared" si="2600"/>
        <v/>
      </c>
      <c r="AA865" s="107" t="str">
        <f t="shared" si="2600"/>
        <v/>
      </c>
      <c r="AB865" s="107" t="str">
        <f t="shared" si="2600"/>
        <v/>
      </c>
      <c r="AC865" s="107" t="str">
        <f t="shared" si="2600"/>
        <v/>
      </c>
      <c r="AD865" s="107" t="str">
        <f t="shared" si="2600"/>
        <v/>
      </c>
      <c r="AE865" s="107" t="str">
        <f t="shared" si="2600"/>
        <v/>
      </c>
      <c r="AF865" s="107" t="str">
        <f t="shared" si="2600"/>
        <v/>
      </c>
      <c r="AG865" s="107" t="str">
        <f t="shared" si="2600"/>
        <v/>
      </c>
      <c r="AH865" s="107" t="str">
        <f t="shared" si="2600"/>
        <v/>
      </c>
      <c r="AI865" s="107" t="str">
        <f t="shared" si="2600"/>
        <v/>
      </c>
    </row>
    <row r="866" spans="1:167" hidden="1" x14ac:dyDescent="0.25">
      <c r="B866" s="128" t="e">
        <f t="shared" si="2583"/>
        <v>#VALUE!</v>
      </c>
      <c r="C866" s="128" t="e">
        <f t="shared" ca="1" si="2584"/>
        <v>#NAME?</v>
      </c>
      <c r="D866" s="127">
        <f t="shared" ca="1" si="2584"/>
        <v>1</v>
      </c>
      <c r="E866" s="198"/>
      <c r="F866" s="93"/>
      <c r="G866" s="200"/>
      <c r="H866"/>
      <c r="I866"/>
      <c r="J866"/>
      <c r="K866" s="66"/>
      <c r="L866" s="29" t="s">
        <v>359</v>
      </c>
      <c r="M866" s="30" t="e">
        <f t="shared" ref="M866" si="2601">HARMEAN($P860:$XX861)</f>
        <v>#N/A</v>
      </c>
      <c r="N866" s="71"/>
      <c r="O866" s="27" t="str">
        <f t="shared" ref="O866" si="260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583"/>
        <v>#VALUE!</v>
      </c>
      <c r="C867" s="128" t="e">
        <f t="shared" ca="1" si="2584"/>
        <v>#NAME?</v>
      </c>
      <c r="D867" s="127">
        <f t="shared" ca="1" si="2584"/>
        <v>1</v>
      </c>
      <c r="E867" s="198"/>
      <c r="F867" s="93"/>
      <c r="G867" s="200"/>
      <c r="H867" s="134">
        <f t="shared" ref="H867" si="2603">COUNT($P867:$XX867)</f>
        <v>0</v>
      </c>
      <c r="I867" s="132" t="e">
        <f t="shared" ref="I867" si="2604">_xlfn.STDEV.P($P866:$XX867)/AVERAGE($P866:$XX867)</f>
        <v>#DIV/0!</v>
      </c>
      <c r="J867" s="7">
        <f t="shared" ref="J867" si="2605">IF(AND(H867&gt;2,
OR(L855="MÉDIA SANEADA",L855="MEDIANA SANEADA",
AND(L855="PREÇO ESTIMADO",NOT(AND(P857="Orçamento",COUNTA(P855:XX855)=COUNTIF(P857:XX857,"Orçamento")))))),
ROW(),0)</f>
        <v>0</v>
      </c>
      <c r="K867" s="66"/>
      <c r="L867" s="29" t="s">
        <v>41</v>
      </c>
      <c r="M867" s="30" t="str">
        <f t="shared" ref="M867" si="2606">IFERROR(_xlfn.QUARTILE.EXC($P861:$XX861,1),"")</f>
        <v/>
      </c>
      <c r="N867" s="71"/>
      <c r="O867" s="27" t="str">
        <f t="shared" ref="O867" si="2607">"3 RODADA"</f>
        <v>3 RODADA</v>
      </c>
      <c r="P867" s="107" t="str">
        <f t="shared" ref="P867:AI867" si="2608">IF(P865="","",IF((_xlfn.STDEV.P($P864:$XX865)/AVERAGE($P864:$XX865))&lt;=25%,P865,IF(OR(P865&gt;(AVERAGE($P864:$XX865)+_xlfn.STDEV.P($P864:$XX865)),P865&lt;(AVERAGE($P864:$XX865)-_xlfn.STDEV.P($P864:$XX865))),"DESCARTADO",P865)))</f>
        <v/>
      </c>
      <c r="Q867" s="107" t="str">
        <f t="shared" si="2608"/>
        <v/>
      </c>
      <c r="R867" s="107" t="str">
        <f t="shared" si="2608"/>
        <v/>
      </c>
      <c r="S867" s="107" t="str">
        <f t="shared" si="2608"/>
        <v/>
      </c>
      <c r="T867" s="107" t="str">
        <f t="shared" si="2608"/>
        <v/>
      </c>
      <c r="U867" s="107" t="str">
        <f t="shared" si="2608"/>
        <v/>
      </c>
      <c r="V867" s="107" t="str">
        <f t="shared" si="2608"/>
        <v/>
      </c>
      <c r="W867" s="107" t="str">
        <f t="shared" si="2608"/>
        <v/>
      </c>
      <c r="X867" s="107" t="str">
        <f t="shared" si="2608"/>
        <v/>
      </c>
      <c r="Y867" s="107" t="str">
        <f t="shared" si="2608"/>
        <v/>
      </c>
      <c r="Z867" s="107" t="str">
        <f t="shared" si="2608"/>
        <v/>
      </c>
      <c r="AA867" s="107" t="str">
        <f t="shared" si="2608"/>
        <v/>
      </c>
      <c r="AB867" s="107" t="str">
        <f t="shared" si="2608"/>
        <v/>
      </c>
      <c r="AC867" s="107" t="str">
        <f t="shared" si="2608"/>
        <v/>
      </c>
      <c r="AD867" s="107" t="str">
        <f t="shared" si="2608"/>
        <v/>
      </c>
      <c r="AE867" s="107" t="str">
        <f t="shared" si="2608"/>
        <v/>
      </c>
      <c r="AF867" s="107" t="str">
        <f t="shared" si="2608"/>
        <v/>
      </c>
      <c r="AG867" s="107" t="str">
        <f t="shared" si="2608"/>
        <v/>
      </c>
      <c r="AH867" s="107" t="str">
        <f t="shared" si="2608"/>
        <v/>
      </c>
      <c r="AI867" s="107" t="str">
        <f t="shared" si="2608"/>
        <v/>
      </c>
    </row>
    <row r="868" spans="1:167" hidden="1" x14ac:dyDescent="0.25">
      <c r="B868" s="128" t="e">
        <f t="shared" si="2583"/>
        <v>#VALUE!</v>
      </c>
      <c r="C868" s="128" t="e">
        <f t="shared" ca="1" si="2584"/>
        <v>#NAME?</v>
      </c>
      <c r="D868" s="127">
        <f t="shared" ca="1" si="2584"/>
        <v>1</v>
      </c>
      <c r="E868" s="198"/>
      <c r="F868" s="93"/>
      <c r="G868" s="200"/>
      <c r="H868"/>
      <c r="I868"/>
      <c r="J868"/>
      <c r="K868" s="66"/>
      <c r="L868" s="29" t="s">
        <v>39</v>
      </c>
      <c r="M868" s="30" t="str">
        <f t="shared" ref="M868" si="2609">IFERROR(_xlfn.QUARTILE.EXC($P861:$XX861,3),"")</f>
        <v/>
      </c>
      <c r="N868" s="71"/>
      <c r="O868" s="27" t="str">
        <f t="shared" ref="O868" si="261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583"/>
        <v>#VALUE!</v>
      </c>
      <c r="C869" s="128" t="e">
        <f t="shared" ca="1" si="2584"/>
        <v>#NAME?</v>
      </c>
      <c r="D869" s="127">
        <f t="shared" ca="1" si="2584"/>
        <v>1</v>
      </c>
      <c r="E869" s="198"/>
      <c r="F869" s="93"/>
      <c r="G869" s="200"/>
      <c r="H869" s="134">
        <f t="shared" ref="H869" si="2611">COUNT($P869:$XX869)</f>
        <v>0</v>
      </c>
      <c r="I869" s="132" t="e">
        <f t="shared" ref="I869" si="2612">_xlfn.STDEV.P($P868:$XX869)/AVERAGE($P868:$XX869)</f>
        <v>#DIV/0!</v>
      </c>
      <c r="J869" s="7">
        <f t="shared" ref="J869" si="2613">IF(AND(H869&gt;2,
OR(L855="MÉDIA SANEADA",L855="MEDIANA SANEADA",
AND(L855="PREÇO ESTIMADO",NOT(AND(P857="Orçamento",COUNTA(P855:XX855)=COUNTIF(P857:XX857,"Orçamento")))))),
ROW(),0)</f>
        <v>0</v>
      </c>
      <c r="K869" s="66"/>
      <c r="L869" s="29" t="s">
        <v>42</v>
      </c>
      <c r="M869" s="30">
        <f t="shared" ref="M869" si="2614">MIN($P861:$XX861)</f>
        <v>0</v>
      </c>
      <c r="N869" s="71"/>
      <c r="O869" s="27" t="str">
        <f t="shared" ref="O869" si="2615">"4 RODADA"</f>
        <v>4 RODADA</v>
      </c>
      <c r="P869" s="107" t="str">
        <f t="shared" ref="P869:AI869" si="2616">IF(P867="","",IF((_xlfn.STDEV.P($P866:$XX867)/AVERAGE($P866:$XX867))&lt;=25%,P867,IF(OR(P867&gt;(AVERAGE($P866:$XX867)+_xlfn.STDEV.P($P866:$XX867)),P867&lt;(AVERAGE($P866:$XX867)-_xlfn.STDEV.P($P866:$XX867))),"DESCARTADO",P867)))</f>
        <v/>
      </c>
      <c r="Q869" s="107" t="str">
        <f t="shared" si="2616"/>
        <v/>
      </c>
      <c r="R869" s="107" t="str">
        <f t="shared" si="2616"/>
        <v/>
      </c>
      <c r="S869" s="107" t="str">
        <f t="shared" si="2616"/>
        <v/>
      </c>
      <c r="T869" s="107" t="str">
        <f t="shared" si="2616"/>
        <v/>
      </c>
      <c r="U869" s="107" t="str">
        <f t="shared" si="2616"/>
        <v/>
      </c>
      <c r="V869" s="107" t="str">
        <f t="shared" si="2616"/>
        <v/>
      </c>
      <c r="W869" s="107" t="str">
        <f t="shared" si="2616"/>
        <v/>
      </c>
      <c r="X869" s="107" t="str">
        <f t="shared" si="2616"/>
        <v/>
      </c>
      <c r="Y869" s="107" t="str">
        <f t="shared" si="2616"/>
        <v/>
      </c>
      <c r="Z869" s="107" t="str">
        <f t="shared" si="2616"/>
        <v/>
      </c>
      <c r="AA869" s="107" t="str">
        <f t="shared" si="2616"/>
        <v/>
      </c>
      <c r="AB869" s="107" t="str">
        <f t="shared" si="2616"/>
        <v/>
      </c>
      <c r="AC869" s="107" t="str">
        <f t="shared" si="2616"/>
        <v/>
      </c>
      <c r="AD869" s="107" t="str">
        <f t="shared" si="2616"/>
        <v/>
      </c>
      <c r="AE869" s="107" t="str">
        <f t="shared" si="2616"/>
        <v/>
      </c>
      <c r="AF869" s="107" t="str">
        <f t="shared" si="2616"/>
        <v/>
      </c>
      <c r="AG869" s="107" t="str">
        <f t="shared" si="2616"/>
        <v/>
      </c>
      <c r="AH869" s="107" t="str">
        <f t="shared" si="2616"/>
        <v/>
      </c>
      <c r="AI869" s="107" t="str">
        <f t="shared" si="2616"/>
        <v/>
      </c>
    </row>
    <row r="870" spans="1:167" hidden="1" x14ac:dyDescent="0.25">
      <c r="B870" s="128" t="e">
        <f t="shared" si="2583"/>
        <v>#VALUE!</v>
      </c>
      <c r="C870" s="128" t="e">
        <f t="shared" ca="1" si="2584"/>
        <v>#NAME?</v>
      </c>
      <c r="D870" s="127">
        <f t="shared" ca="1" si="2584"/>
        <v>1</v>
      </c>
      <c r="E870" s="198"/>
      <c r="F870" s="93"/>
      <c r="G870" s="200"/>
      <c r="H870"/>
      <c r="I870"/>
      <c r="J870"/>
      <c r="K870" s="66"/>
      <c r="L870" s="29" t="s">
        <v>40</v>
      </c>
      <c r="M870" s="30">
        <f t="shared" ref="M870" si="2617">MAX($P861:$XX861)</f>
        <v>0</v>
      </c>
      <c r="N870" s="71"/>
      <c r="O870" s="27" t="str">
        <f t="shared" ref="O870" si="261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583"/>
        <v>#VALUE!</v>
      </c>
      <c r="C871" s="128" t="e">
        <f t="shared" ca="1" si="2584"/>
        <v>#NAME?</v>
      </c>
      <c r="D871" s="127">
        <f t="shared" ca="1" si="2584"/>
        <v>1</v>
      </c>
      <c r="E871" s="198"/>
      <c r="F871" s="93"/>
      <c r="G871" s="200"/>
      <c r="H871" s="134">
        <f t="shared" ref="H871" si="2619">COUNT($P871:$XX871)</f>
        <v>0</v>
      </c>
      <c r="I871" s="132" t="e">
        <f t="shared" ref="I871" si="2620">_xlfn.STDEV.P($P870:$XX871)/AVERAGE($P870:$XX871)</f>
        <v>#DIV/0!</v>
      </c>
      <c r="J871" s="7">
        <f t="shared" ref="J871" si="2621">IF(AND(H871&gt;2,
OR(L855="MÉDIA SANEADA",L855="MEDIANA SANEADA",
AND(L855="PREÇO ESTIMADO",NOT(AND(P857="Orçamento",COUNTA(P855:XX855)=COUNTIF(P857:XX857,"Orçamento")))))),
ROW(),0)</f>
        <v>0</v>
      </c>
      <c r="K871" s="66"/>
      <c r="N871" s="71"/>
      <c r="O871" s="27" t="str">
        <f t="shared" ref="O871" si="2622">"5 RODADA"</f>
        <v>5 RODADA</v>
      </c>
      <c r="P871" s="107" t="str">
        <f t="shared" ref="P871:AI871" si="2623">IF(P869="","",IF((_xlfn.STDEV.P($P868:$XX869)/AVERAGE($P868:$XX869))&lt;=25%,P869,IF(OR(P869&gt;(AVERAGE($P868:$XX869)+_xlfn.STDEV.P($P868:$XX869)),P869&lt;(AVERAGE($P868:$XX869)-_xlfn.STDEV.P($P868:$XX869))),"DESCARTADO",P869)))</f>
        <v/>
      </c>
      <c r="Q871" s="107" t="str">
        <f t="shared" si="2623"/>
        <v/>
      </c>
      <c r="R871" s="107" t="str">
        <f t="shared" si="2623"/>
        <v/>
      </c>
      <c r="S871" s="107" t="str">
        <f t="shared" si="2623"/>
        <v/>
      </c>
      <c r="T871" s="107" t="str">
        <f t="shared" si="2623"/>
        <v/>
      </c>
      <c r="U871" s="107" t="str">
        <f t="shared" si="2623"/>
        <v/>
      </c>
      <c r="V871" s="107" t="str">
        <f t="shared" si="2623"/>
        <v/>
      </c>
      <c r="W871" s="107" t="str">
        <f t="shared" si="2623"/>
        <v/>
      </c>
      <c r="X871" s="107" t="str">
        <f t="shared" si="2623"/>
        <v/>
      </c>
      <c r="Y871" s="107" t="str">
        <f t="shared" si="2623"/>
        <v/>
      </c>
      <c r="Z871" s="107" t="str">
        <f t="shared" si="2623"/>
        <v/>
      </c>
      <c r="AA871" s="107" t="str">
        <f t="shared" si="2623"/>
        <v/>
      </c>
      <c r="AB871" s="107" t="str">
        <f t="shared" si="2623"/>
        <v/>
      </c>
      <c r="AC871" s="107" t="str">
        <f t="shared" si="2623"/>
        <v/>
      </c>
      <c r="AD871" s="107" t="str">
        <f t="shared" si="2623"/>
        <v/>
      </c>
      <c r="AE871" s="107" t="str">
        <f t="shared" si="2623"/>
        <v/>
      </c>
      <c r="AF871" s="107" t="str">
        <f t="shared" si="2623"/>
        <v/>
      </c>
      <c r="AG871" s="107" t="str">
        <f t="shared" si="2623"/>
        <v/>
      </c>
      <c r="AH871" s="107" t="str">
        <f t="shared" si="2623"/>
        <v/>
      </c>
      <c r="AI871" s="107" t="str">
        <f t="shared" si="2623"/>
        <v/>
      </c>
    </row>
    <row r="872" spans="1:167" hidden="1" x14ac:dyDescent="0.25">
      <c r="B872" s="128" t="e">
        <f t="shared" si="2583"/>
        <v>#VALUE!</v>
      </c>
      <c r="C872" s="128" t="e">
        <f t="shared" ca="1" si="2584"/>
        <v>#NAME?</v>
      </c>
      <c r="D872" s="127">
        <f t="shared" ca="1" si="2584"/>
        <v>1</v>
      </c>
      <c r="E872" s="198"/>
      <c r="F872" s="93"/>
      <c r="G872" s="200"/>
      <c r="H872"/>
      <c r="I872"/>
      <c r="J872"/>
      <c r="K872" s="66"/>
      <c r="L872" s="22"/>
      <c r="M872" s="22"/>
      <c r="N872" s="71"/>
      <c r="O872" s="27" t="str">
        <f t="shared" ref="O872" si="262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583"/>
        <v>#VALUE!</v>
      </c>
      <c r="C873" s="128" t="e">
        <f t="shared" ca="1" si="2584"/>
        <v>#NAME?</v>
      </c>
      <c r="D873" s="127">
        <f t="shared" ca="1" si="2584"/>
        <v>1</v>
      </c>
      <c r="E873" s="198"/>
      <c r="F873" s="93"/>
      <c r="G873" s="200"/>
      <c r="H873" s="134">
        <f t="shared" ref="H873" si="2625">COUNT($P873:$XX873)</f>
        <v>0</v>
      </c>
      <c r="I873" s="132" t="e">
        <f t="shared" ref="I873" si="2626">_xlfn.STDEV.P($P872:$XX873)/AVERAGE($P872:$XX873)</f>
        <v>#DIV/0!</v>
      </c>
      <c r="J873" s="7">
        <f t="shared" ref="J873" si="2627">IF(AND(H873&gt;2,
OR(L855="MÉDIA SANEADA",L855="MEDIANA SANEADA",
AND(L855="PREÇO ESTIMADO",NOT(AND(P857="Orçamento",COUNTA(P855:XX855)=COUNTIF(P857:XX857,"Orçamento")))))),
ROW(),0)</f>
        <v>0</v>
      </c>
      <c r="N873" s="71"/>
      <c r="O873" s="27" t="str">
        <f t="shared" ref="O873" si="2628">"6 RODADA"</f>
        <v>6 RODADA</v>
      </c>
      <c r="P873" s="107" t="str">
        <f t="shared" ref="P873:AI873" si="2629">IFERROR(IF(P871="","",IF((_xlfn.STDEV.P($P870:$XX871)/AVERAGE($P870:$XX871))&lt;=25%,P871,IF(OR(P871&gt;(AVERAGE($P870:$XX871)+_xlfn.STDEV.P($P870:$XX871)),P871&lt;(AVERAGE($P870:$XX871)-_xlfn.STDEV.P($P870:$XX871))),"DESCARTADO",P871))),)</f>
        <v/>
      </c>
      <c r="Q873" s="107" t="str">
        <f t="shared" si="2629"/>
        <v/>
      </c>
      <c r="R873" s="107" t="str">
        <f t="shared" si="2629"/>
        <v/>
      </c>
      <c r="S873" s="107" t="str">
        <f t="shared" si="2629"/>
        <v/>
      </c>
      <c r="T873" s="107" t="str">
        <f t="shared" si="2629"/>
        <v/>
      </c>
      <c r="U873" s="107" t="str">
        <f t="shared" si="2629"/>
        <v/>
      </c>
      <c r="V873" s="107" t="str">
        <f t="shared" si="2629"/>
        <v/>
      </c>
      <c r="W873" s="107" t="str">
        <f t="shared" si="2629"/>
        <v/>
      </c>
      <c r="X873" s="107" t="str">
        <f t="shared" si="2629"/>
        <v/>
      </c>
      <c r="Y873" s="107" t="str">
        <f t="shared" si="2629"/>
        <v/>
      </c>
      <c r="Z873" s="107" t="str">
        <f t="shared" si="2629"/>
        <v/>
      </c>
      <c r="AA873" s="107" t="str">
        <f t="shared" si="2629"/>
        <v/>
      </c>
      <c r="AB873" s="107" t="str">
        <f t="shared" si="2629"/>
        <v/>
      </c>
      <c r="AC873" s="107" t="str">
        <f t="shared" si="2629"/>
        <v/>
      </c>
      <c r="AD873" s="107" t="str">
        <f t="shared" si="2629"/>
        <v/>
      </c>
      <c r="AE873" s="107" t="str">
        <f t="shared" si="2629"/>
        <v/>
      </c>
      <c r="AF873" s="107" t="str">
        <f t="shared" si="2629"/>
        <v/>
      </c>
      <c r="AG873" s="107" t="str">
        <f t="shared" si="2629"/>
        <v/>
      </c>
      <c r="AH873" s="107" t="str">
        <f t="shared" si="2629"/>
        <v/>
      </c>
      <c r="AI873" s="107" t="str">
        <f t="shared" si="2629"/>
        <v/>
      </c>
    </row>
    <row r="874" spans="1:167" x14ac:dyDescent="0.25">
      <c r="B874" s="128" t="e">
        <f t="shared" si="2583"/>
        <v>#VALUE!</v>
      </c>
      <c r="C874" s="128" t="e">
        <f t="shared" ca="1" si="2584"/>
        <v>#NAME?</v>
      </c>
      <c r="D874" s="127">
        <f t="shared" ca="1" si="2584"/>
        <v>1</v>
      </c>
      <c r="E874" s="198"/>
      <c r="F874" s="136"/>
      <c r="G874" s="200"/>
      <c r="H874" s="203"/>
      <c r="I874" s="203"/>
      <c r="J874" s="204"/>
      <c r="K874" s="67"/>
      <c r="L874" s="1" t="s">
        <v>43</v>
      </c>
      <c r="M874" s="143" t="str">
        <f t="shared" ref="M874" si="2630">IFERROR(ROUND(M855*M857,2),"")</f>
        <v/>
      </c>
      <c r="O874" s="27" t="s">
        <v>363</v>
      </c>
      <c r="P874" s="107" t="str">
        <f t="shared" ref="P874:R874" si="2631">INDEX(P861:P873,MATCH(MAX($J861:$J873),$J861:$J873,0))</f>
        <v/>
      </c>
      <c r="Q874" s="107" t="str">
        <f t="shared" si="2631"/>
        <v/>
      </c>
      <c r="R874" s="107" t="str">
        <f t="shared" si="2631"/>
        <v/>
      </c>
      <c r="S874" s="107" t="str">
        <f t="shared" si="2566"/>
        <v/>
      </c>
      <c r="T874" s="107" t="str">
        <f t="shared" si="2566"/>
        <v/>
      </c>
      <c r="U874" s="107" t="str">
        <f t="shared" si="2566"/>
        <v/>
      </c>
      <c r="V874" s="107" t="str">
        <f t="shared" si="2566"/>
        <v/>
      </c>
      <c r="W874" s="107" t="str">
        <f t="shared" si="2566"/>
        <v/>
      </c>
      <c r="X874" s="107" t="str">
        <f t="shared" si="2566"/>
        <v/>
      </c>
      <c r="Y874" s="107" t="str">
        <f t="shared" si="2566"/>
        <v/>
      </c>
      <c r="Z874" s="107" t="str">
        <f t="shared" si="2566"/>
        <v/>
      </c>
      <c r="AA874" s="107" t="str">
        <f t="shared" si="2566"/>
        <v/>
      </c>
      <c r="AB874" s="107" t="str">
        <f t="shared" si="2566"/>
        <v/>
      </c>
      <c r="AC874" s="107" t="str">
        <f t="shared" si="2566"/>
        <v/>
      </c>
      <c r="AD874" s="107" t="str">
        <f t="shared" si="2566"/>
        <v/>
      </c>
      <c r="AE874" s="107" t="str">
        <f t="shared" si="2566"/>
        <v/>
      </c>
      <c r="AF874" s="107" t="str">
        <f t="shared" si="2566"/>
        <v/>
      </c>
      <c r="AG874" s="107" t="str">
        <f t="shared" si="2566"/>
        <v/>
      </c>
      <c r="AH874" s="107" t="str">
        <f t="shared" si="2566"/>
        <v/>
      </c>
      <c r="AI874" s="107" t="str">
        <f t="shared" si="2566"/>
        <v/>
      </c>
    </row>
    <row r="876" spans="1:167" s="117" customFormat="1" ht="15" customHeight="1" x14ac:dyDescent="0.25">
      <c r="A876" s="120"/>
      <c r="B876" s="127" t="e">
        <f t="shared" ref="B876" si="2632">LARGE(IFERROR(IF(B874+1&gt;$H$8,"",B874+1),""),1)</f>
        <v>#VALUE!</v>
      </c>
      <c r="C876" s="127" t="e">
        <f ca="1">IF(_xlfn.ISFORMULA(E880),MAX(INDEX('BASE FORMAÇÃO'!A:A,B876+1),1),E880)</f>
        <v>#NAME?</v>
      </c>
      <c r="D876" s="127">
        <f t="shared" ref="D876" ca="1" si="2633">IFERROR(IF(C876=C866,D866+1,1),1)</f>
        <v>1</v>
      </c>
      <c r="E876" s="38" t="s">
        <v>9</v>
      </c>
      <c r="F876" s="73"/>
      <c r="G876" s="38" t="s">
        <v>15</v>
      </c>
      <c r="H876" s="135" t="e">
        <f>INDEX('BASE FORMAÇÃO'!B:B,B876+1)</f>
        <v>#VALUE!</v>
      </c>
      <c r="I876" s="181" t="s">
        <v>16</v>
      </c>
      <c r="J876" s="6" t="e">
        <f>INDEX('BASE FORMAÇÃO'!K:K,B876+1)</f>
        <v>#VALUE!</v>
      </c>
      <c r="K876" s="65"/>
      <c r="L876" s="182" t="s">
        <v>10</v>
      </c>
      <c r="M876" s="184" t="str">
        <f>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34">B876</f>
        <v>#VALUE!</v>
      </c>
      <c r="C877" s="128" t="e">
        <f t="shared" ca="1" si="2634"/>
        <v>#NAME?</v>
      </c>
      <c r="D877" s="127">
        <f t="shared" ca="1" si="2634"/>
        <v>1</v>
      </c>
      <c r="E877" s="186">
        <f t="shared" ref="E877" ca="1" si="2635">D876</f>
        <v>1</v>
      </c>
      <c r="F877" s="92"/>
      <c r="G877" s="188" t="s">
        <v>1</v>
      </c>
      <c r="H877" s="191" t="e">
        <f>INDEX('BASE FORMAÇÃO'!C:C,B876+1)</f>
        <v>#VALUE!</v>
      </c>
      <c r="I877" s="191"/>
      <c r="J877" s="192"/>
      <c r="K877" s="66"/>
      <c r="L877" s="183"/>
      <c r="M877" s="185"/>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36">B877</f>
        <v>#VALUE!</v>
      </c>
      <c r="C878" s="128" t="e">
        <f t="shared" ca="1" si="2636"/>
        <v>#NAME?</v>
      </c>
      <c r="D878" s="127">
        <f t="shared" ca="1" si="2636"/>
        <v>1</v>
      </c>
      <c r="E878" s="187"/>
      <c r="F878" s="93"/>
      <c r="G878" s="189"/>
      <c r="H878" s="193"/>
      <c r="I878" s="193"/>
      <c r="J878" s="194"/>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37">B878</f>
        <v>#VALUE!</v>
      </c>
      <c r="C879" s="128" t="e">
        <f t="shared" ca="1" si="2637"/>
        <v>#NAME?</v>
      </c>
      <c r="D879" s="127">
        <f t="shared" ca="1" si="2584"/>
        <v>1</v>
      </c>
      <c r="E879" s="38" t="s">
        <v>313</v>
      </c>
      <c r="F879" s="93"/>
      <c r="G879" s="190"/>
      <c r="H879" s="195"/>
      <c r="I879" s="195"/>
      <c r="J879" s="196"/>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38">B878</f>
        <v>#VALUE!</v>
      </c>
      <c r="C880" s="128" t="e">
        <f t="shared" ca="1" si="2638"/>
        <v>#NAME?</v>
      </c>
      <c r="D880" s="127">
        <f t="shared" ca="1" si="2584"/>
        <v>1</v>
      </c>
      <c r="E880" s="197" t="e">
        <f t="shared" ref="E880" ca="1" si="2639">C876</f>
        <v>#NAME?</v>
      </c>
      <c r="F880" s="93"/>
      <c r="G880" s="199" t="s">
        <v>304</v>
      </c>
      <c r="H880" s="201"/>
      <c r="I880" s="202"/>
      <c r="J880" s="202"/>
      <c r="K880" s="67"/>
      <c r="L880" s="28" t="s">
        <v>303</v>
      </c>
      <c r="M880" s="133" t="str">
        <f t="shared" ref="M880" si="2640">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41">B880</f>
        <v>#VALUE!</v>
      </c>
      <c r="C881" s="128" t="e">
        <f t="shared" ref="C881" ca="1" si="2642">C880</f>
        <v>#NAME?</v>
      </c>
      <c r="D881" s="127">
        <f t="shared" ca="1" si="2584"/>
        <v>1</v>
      </c>
      <c r="E881" s="198"/>
      <c r="F881" s="93"/>
      <c r="G881" s="200"/>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43">B881</f>
        <v>#VALUE!</v>
      </c>
      <c r="C882" s="128" t="e">
        <f t="shared" ca="1" si="2643"/>
        <v>#NAME?</v>
      </c>
      <c r="D882" s="127">
        <f t="shared" ca="1" si="2584"/>
        <v>1</v>
      </c>
      <c r="E882" s="198"/>
      <c r="F882" s="93"/>
      <c r="G882" s="200"/>
      <c r="H882" s="134">
        <f t="shared" ref="H882" si="2644">COUNT($P882:$XX882)</f>
        <v>0</v>
      </c>
      <c r="I882" s="132" t="e">
        <f t="shared" ref="I882" si="2645">_xlfn.STDEV.P($P881:$XX882)/AVERAGE($P881:$XX882)</f>
        <v>#DIV/0!</v>
      </c>
      <c r="J882" s="7">
        <f>ROW()</f>
        <v>882</v>
      </c>
      <c r="K882" s="67"/>
      <c r="L882" s="29" t="s">
        <v>10</v>
      </c>
      <c r="M882" s="30" t="str">
        <f t="shared" ref="M882" si="2646">IFERROR(
IF(COUNTA(P876:AI876)=COUNTIF(P878:XX878,"Orçamento"),MIN(M887,M884),
IF(M885&lt;&gt;"",M885,
IF(M886&lt;&gt;"",M886,
M884
))),"")</f>
        <v/>
      </c>
      <c r="N882" s="71"/>
      <c r="O882" s="27" t="s">
        <v>376</v>
      </c>
      <c r="P882" s="106" t="str">
        <f t="shared" ref="P882:AI882" si="2647">IFERROR(IF(P880="",
            "",
            IF(COUNT($P880:$XX880)&lt;=4,
               P880,
               IF(OR(P880&gt;(QUARTILE($P880:$XX880,3)+(QUARTILE($P880:$XX880,3)-QUARTILE($P880:$XX880,1))),
                     P880&lt;(QUARTILE($P880:$XX880,1)-(QUARTILE($P880:$XX880,3)-QUARTILE($P880:$XX880,1)))
                  ),
               "DESCARTADO",P880)
             )
  ),P880)</f>
        <v/>
      </c>
      <c r="Q882" s="106" t="str">
        <f t="shared" si="2647"/>
        <v/>
      </c>
      <c r="R882" s="106" t="str">
        <f t="shared" si="2647"/>
        <v/>
      </c>
      <c r="S882" s="106" t="str">
        <f t="shared" si="2647"/>
        <v/>
      </c>
      <c r="T882" s="106" t="str">
        <f t="shared" si="2647"/>
        <v/>
      </c>
      <c r="U882" s="106" t="str">
        <f t="shared" si="2647"/>
        <v/>
      </c>
      <c r="V882" s="106" t="str">
        <f t="shared" si="2647"/>
        <v/>
      </c>
      <c r="W882" s="106" t="str">
        <f t="shared" si="2647"/>
        <v/>
      </c>
      <c r="X882" s="106" t="str">
        <f t="shared" si="2647"/>
        <v/>
      </c>
      <c r="Y882" s="106" t="str">
        <f t="shared" si="2647"/>
        <v/>
      </c>
      <c r="Z882" s="106" t="str">
        <f t="shared" si="2647"/>
        <v/>
      </c>
      <c r="AA882" s="106" t="str">
        <f t="shared" si="2647"/>
        <v/>
      </c>
      <c r="AB882" s="106" t="str">
        <f t="shared" si="2647"/>
        <v/>
      </c>
      <c r="AC882" s="106" t="str">
        <f t="shared" si="2647"/>
        <v/>
      </c>
      <c r="AD882" s="106" t="str">
        <f t="shared" si="2647"/>
        <v/>
      </c>
      <c r="AE882" s="106" t="str">
        <f t="shared" si="2647"/>
        <v/>
      </c>
      <c r="AF882" s="106" t="str">
        <f t="shared" si="2647"/>
        <v/>
      </c>
      <c r="AG882" s="106" t="str">
        <f t="shared" si="2647"/>
        <v/>
      </c>
      <c r="AH882" s="106" t="str">
        <f t="shared" si="2647"/>
        <v/>
      </c>
      <c r="AI882" s="106" t="str">
        <f t="shared" si="2647"/>
        <v/>
      </c>
    </row>
    <row r="883" spans="2:35" hidden="1" x14ac:dyDescent="0.25">
      <c r="B883" s="128" t="e">
        <f t="shared" ref="B883" si="2648">B882</f>
        <v>#VALUE!</v>
      </c>
      <c r="C883" s="128" t="e">
        <f t="shared" ref="C883" ca="1" si="2649">C882</f>
        <v>#NAME?</v>
      </c>
      <c r="D883" s="127">
        <f t="shared" ca="1" si="2584"/>
        <v>1</v>
      </c>
      <c r="E883" s="198"/>
      <c r="F883" s="93"/>
      <c r="G883" s="200"/>
      <c r="H883"/>
      <c r="I883"/>
      <c r="J883"/>
      <c r="K883" s="66"/>
      <c r="L883" s="29" t="s">
        <v>360</v>
      </c>
      <c r="M883" s="30" t="e">
        <f t="shared" ref="M883" si="2650">AVERAGE($P882:$XX882)</f>
        <v>#DIV/0!</v>
      </c>
      <c r="N883" s="71"/>
      <c r="O883" s="27" t="str">
        <f t="shared" ref="O883" si="2651">"1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583"/>
        <v>#VALUE!</v>
      </c>
      <c r="C884" s="128" t="e">
        <f t="shared" ca="1" si="2584"/>
        <v>#NAME?</v>
      </c>
      <c r="D884" s="127">
        <f t="shared" ca="1" si="2584"/>
        <v>1</v>
      </c>
      <c r="E884" s="198"/>
      <c r="F884" s="93"/>
      <c r="G884" s="200"/>
      <c r="H884" s="134">
        <f t="shared" ref="H884" si="2652">COUNT($P884:$XX884)</f>
        <v>0</v>
      </c>
      <c r="I884" s="132" t="e">
        <f t="shared" ref="I884" si="2653">_xlfn.STDEV.P($P883:$XX884)/AVERAGE($P883:$XX884)</f>
        <v>#DIV/0!</v>
      </c>
      <c r="J884" s="7">
        <f t="shared" ref="J884" si="2654">IF(AND(H884&gt;2,
OR(L876="MÉDIA SANEADA",L876="MEDIANA SANEADA",
AND(L876="PREÇO ESTIMADO",NOT(AND(P878="Orçamento",COUNTA(P876:XX876)=COUNTIF(P878:XX878,"Orçamento")))))),
ROW(),0)</f>
        <v>0</v>
      </c>
      <c r="K884" s="66"/>
      <c r="L884" s="29" t="s">
        <v>361</v>
      </c>
      <c r="M884" s="30" t="e">
        <f t="shared" ref="M884" si="2655">MEDIAN($P882:$XX882)</f>
        <v>#NUM!</v>
      </c>
      <c r="N884" s="71"/>
      <c r="O884" s="27" t="str">
        <f t="shared" ref="O884" si="2656">"1 RODADA"</f>
        <v>1 RODADA</v>
      </c>
      <c r="P884" s="107" t="str">
        <f t="shared" ref="P884:AI884" si="2657">IF(P882="","",IF((_xlfn.STDEV.P($P881:$XX882)/AVERAGE($P881:$XX882))&lt;=25%,P882,IF(OR(P882&gt;(AVERAGE($P881:$XX882)+_xlfn.STDEV.P($P881:$XX882)),P882&lt;(AVERAGE($P881:$XX882)-_xlfn.STDEV.P($P881:$XX882))),"DESCARTADO",P882)))</f>
        <v/>
      </c>
      <c r="Q884" s="107" t="str">
        <f t="shared" si="2657"/>
        <v/>
      </c>
      <c r="R884" s="107" t="str">
        <f t="shared" si="2657"/>
        <v/>
      </c>
      <c r="S884" s="107" t="str">
        <f t="shared" si="2657"/>
        <v/>
      </c>
      <c r="T884" s="107" t="str">
        <f t="shared" si="2657"/>
        <v/>
      </c>
      <c r="U884" s="107" t="str">
        <f t="shared" si="2657"/>
        <v/>
      </c>
      <c r="V884" s="107" t="str">
        <f t="shared" si="2657"/>
        <v/>
      </c>
      <c r="W884" s="107" t="str">
        <f t="shared" si="2657"/>
        <v/>
      </c>
      <c r="X884" s="107" t="str">
        <f t="shared" si="2657"/>
        <v/>
      </c>
      <c r="Y884" s="107" t="str">
        <f t="shared" si="2657"/>
        <v/>
      </c>
      <c r="Z884" s="107" t="str">
        <f t="shared" si="2657"/>
        <v/>
      </c>
      <c r="AA884" s="107" t="str">
        <f t="shared" si="2657"/>
        <v/>
      </c>
      <c r="AB884" s="107" t="str">
        <f t="shared" si="2657"/>
        <v/>
      </c>
      <c r="AC884" s="107" t="str">
        <f t="shared" si="2657"/>
        <v/>
      </c>
      <c r="AD884" s="107" t="str">
        <f t="shared" si="2657"/>
        <v/>
      </c>
      <c r="AE884" s="107" t="str">
        <f t="shared" si="2657"/>
        <v/>
      </c>
      <c r="AF884" s="107" t="str">
        <f t="shared" si="2657"/>
        <v/>
      </c>
      <c r="AG884" s="107" t="str">
        <f t="shared" si="2657"/>
        <v/>
      </c>
      <c r="AH884" s="107" t="str">
        <f t="shared" si="2657"/>
        <v/>
      </c>
      <c r="AI884" s="107" t="str">
        <f t="shared" si="2657"/>
        <v/>
      </c>
    </row>
    <row r="885" spans="2:35" hidden="1" x14ac:dyDescent="0.25">
      <c r="B885" s="128" t="e">
        <f t="shared" si="2583"/>
        <v>#VALUE!</v>
      </c>
      <c r="C885" s="128" t="e">
        <f t="shared" ca="1" si="2584"/>
        <v>#NAME?</v>
      </c>
      <c r="D885" s="127">
        <f t="shared" ca="1" si="2584"/>
        <v>1</v>
      </c>
      <c r="E885" s="198"/>
      <c r="F885" s="93"/>
      <c r="G885" s="200"/>
      <c r="H885"/>
      <c r="I885"/>
      <c r="J885"/>
      <c r="L885" s="29" t="s">
        <v>38</v>
      </c>
      <c r="M885" s="30" t="str">
        <f t="shared" ref="M885" si="2658">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659">"2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583"/>
        <v>#VALUE!</v>
      </c>
      <c r="C886" s="128" t="e">
        <f t="shared" ca="1" si="2584"/>
        <v>#NAME?</v>
      </c>
      <c r="D886" s="127">
        <f t="shared" ca="1" si="2584"/>
        <v>1</v>
      </c>
      <c r="E886" s="198"/>
      <c r="F886" s="93"/>
      <c r="G886" s="200"/>
      <c r="H886" s="134">
        <f t="shared" ref="H886" si="2660">COUNT($P886:$XX886)</f>
        <v>0</v>
      </c>
      <c r="I886" s="132" t="e">
        <f t="shared" ref="I886" si="2661">_xlfn.STDEV.P($P885:$XX886)/AVERAGE($P885:$XX886)</f>
        <v>#DIV/0!</v>
      </c>
      <c r="J886" s="7">
        <f t="shared" ref="J886" si="2662">IF(AND(H886&gt;2,
OR(L876="MÉDIA SANEADA",L876="MEDIANA SANEADA",
AND(L876="PREÇO ESTIMADO",NOT(AND(P878="Orçamento",COUNTA(P876:XX876)=COUNTIF(P878:XX878,"Orçamento")))))),
ROW(),0)</f>
        <v>0</v>
      </c>
      <c r="K886" s="66"/>
      <c r="L886" s="29" t="s">
        <v>362</v>
      </c>
      <c r="M886" s="30" t="e">
        <f t="shared" ref="M886" si="2663" xml:space="preserve">
IF(H884&gt;2,MEDIAN(P883:XX884),
IF(H886&gt;2,MEDIAN(P885:XX886),
IF(H888&gt;2,MEDIAN(P887:XX888),
IF(H890&gt;2,MEDIAN(P889:XX890),
IF(H892&gt;2,MEDIAN(P891:XX892),
IF(H894&gt;2,MEDIAN(P893:XX894),
MEDIAN(P881:XX882)))))))</f>
        <v>#NUM!</v>
      </c>
      <c r="N886" s="71"/>
      <c r="O886" s="27" t="str">
        <f t="shared" ref="O886" si="2664">"2 RODADA"</f>
        <v>2 RODADA</v>
      </c>
      <c r="P886" s="107" t="str">
        <f t="shared" ref="P886:AI886" si="2665">IF(P884="","",IF((_xlfn.STDEV.P($P883:$XX884)/AVERAGE($P883:$XX884))&lt;=25%,P884,IF(OR(P884&gt;(AVERAGE($P883:$XX884)+_xlfn.STDEV.P($P883:$XX884)),P884&lt;(AVERAGE($P883:$XX884)-_xlfn.STDEV.P($P883:$XX884))),"DESCARTADO",P884)))</f>
        <v/>
      </c>
      <c r="Q886" s="107" t="str">
        <f t="shared" si="2665"/>
        <v/>
      </c>
      <c r="R886" s="107" t="str">
        <f t="shared" si="2665"/>
        <v/>
      </c>
      <c r="S886" s="107" t="str">
        <f t="shared" si="2665"/>
        <v/>
      </c>
      <c r="T886" s="107" t="str">
        <f t="shared" si="2665"/>
        <v/>
      </c>
      <c r="U886" s="107" t="str">
        <f t="shared" si="2665"/>
        <v/>
      </c>
      <c r="V886" s="107" t="str">
        <f t="shared" si="2665"/>
        <v/>
      </c>
      <c r="W886" s="107" t="str">
        <f t="shared" si="2665"/>
        <v/>
      </c>
      <c r="X886" s="107" t="str">
        <f t="shared" si="2665"/>
        <v/>
      </c>
      <c r="Y886" s="107" t="str">
        <f t="shared" si="2665"/>
        <v/>
      </c>
      <c r="Z886" s="107" t="str">
        <f t="shared" si="2665"/>
        <v/>
      </c>
      <c r="AA886" s="107" t="str">
        <f t="shared" si="2665"/>
        <v/>
      </c>
      <c r="AB886" s="107" t="str">
        <f t="shared" si="2665"/>
        <v/>
      </c>
      <c r="AC886" s="107" t="str">
        <f t="shared" si="2665"/>
        <v/>
      </c>
      <c r="AD886" s="107" t="str">
        <f t="shared" si="2665"/>
        <v/>
      </c>
      <c r="AE886" s="107" t="str">
        <f t="shared" si="2665"/>
        <v/>
      </c>
      <c r="AF886" s="107" t="str">
        <f t="shared" si="2665"/>
        <v/>
      </c>
      <c r="AG886" s="107" t="str">
        <f t="shared" si="2665"/>
        <v/>
      </c>
      <c r="AH886" s="107" t="str">
        <f t="shared" si="2665"/>
        <v/>
      </c>
      <c r="AI886" s="107" t="str">
        <f t="shared" si="2665"/>
        <v/>
      </c>
    </row>
    <row r="887" spans="2:35" hidden="1" x14ac:dyDescent="0.25">
      <c r="B887" s="128" t="e">
        <f t="shared" si="2583"/>
        <v>#VALUE!</v>
      </c>
      <c r="C887" s="128" t="e">
        <f t="shared" ca="1" si="2584"/>
        <v>#NAME?</v>
      </c>
      <c r="D887" s="127">
        <f t="shared" ca="1" si="2584"/>
        <v>1</v>
      </c>
      <c r="E887" s="198"/>
      <c r="F887" s="93"/>
      <c r="G887" s="200"/>
      <c r="H887"/>
      <c r="I887"/>
      <c r="J887"/>
      <c r="K887" s="66"/>
      <c r="L887" s="29" t="s">
        <v>359</v>
      </c>
      <c r="M887" s="30" t="e">
        <f t="shared" ref="M887" si="2666">HARMEAN($P881:$XX882)</f>
        <v>#N/A</v>
      </c>
      <c r="N887" s="71"/>
      <c r="O887" s="27" t="str">
        <f t="shared" ref="O887" si="2667">"3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583"/>
        <v>#VALUE!</v>
      </c>
      <c r="C888" s="128" t="e">
        <f t="shared" ca="1" si="2584"/>
        <v>#NAME?</v>
      </c>
      <c r="D888" s="127">
        <f t="shared" ca="1" si="2584"/>
        <v>1</v>
      </c>
      <c r="E888" s="198"/>
      <c r="F888" s="93"/>
      <c r="G888" s="200"/>
      <c r="H888" s="134">
        <f t="shared" ref="H888" si="2668">COUNT($P888:$XX888)</f>
        <v>0</v>
      </c>
      <c r="I888" s="132" t="e">
        <f t="shared" ref="I888" si="2669">_xlfn.STDEV.P($P887:$XX888)/AVERAGE($P887:$XX888)</f>
        <v>#DIV/0!</v>
      </c>
      <c r="J888" s="7">
        <f t="shared" ref="J888" si="2670">IF(AND(H888&gt;2,
OR(L876="MÉDIA SANEADA",L876="MEDIANA SANEADA",
AND(L876="PREÇO ESTIMADO",NOT(AND(P878="Orçamento",COUNTA(P876:XX876)=COUNTIF(P878:XX878,"Orçamento")))))),
ROW(),0)</f>
        <v>0</v>
      </c>
      <c r="K888" s="66"/>
      <c r="L888" s="29" t="s">
        <v>41</v>
      </c>
      <c r="M888" s="30" t="str">
        <f t="shared" ref="M888" si="2671">IFERROR(_xlfn.QUARTILE.EXC($P882:$XX882,1),"")</f>
        <v/>
      </c>
      <c r="N888" s="71"/>
      <c r="O888" s="27" t="str">
        <f t="shared" ref="O888" si="2672">"3 RODADA"</f>
        <v>3 RODADA</v>
      </c>
      <c r="P888" s="107" t="str">
        <f t="shared" ref="P888:AI888" si="2673">IF(P886="","",IF((_xlfn.STDEV.P($P885:$XX886)/AVERAGE($P885:$XX886))&lt;=25%,P886,IF(OR(P886&gt;(AVERAGE($P885:$XX886)+_xlfn.STDEV.P($P885:$XX886)),P886&lt;(AVERAGE($P885:$XX886)-_xlfn.STDEV.P($P885:$XX886))),"DESCARTADO",P886)))</f>
        <v/>
      </c>
      <c r="Q888" s="107" t="str">
        <f t="shared" si="2673"/>
        <v/>
      </c>
      <c r="R888" s="107" t="str">
        <f t="shared" si="2673"/>
        <v/>
      </c>
      <c r="S888" s="107" t="str">
        <f t="shared" si="2673"/>
        <v/>
      </c>
      <c r="T888" s="107" t="str">
        <f t="shared" si="2673"/>
        <v/>
      </c>
      <c r="U888" s="107" t="str">
        <f t="shared" si="2673"/>
        <v/>
      </c>
      <c r="V888" s="107" t="str">
        <f t="shared" si="2673"/>
        <v/>
      </c>
      <c r="W888" s="107" t="str">
        <f t="shared" si="2673"/>
        <v/>
      </c>
      <c r="X888" s="107" t="str">
        <f t="shared" si="2673"/>
        <v/>
      </c>
      <c r="Y888" s="107" t="str">
        <f t="shared" si="2673"/>
        <v/>
      </c>
      <c r="Z888" s="107" t="str">
        <f t="shared" si="2673"/>
        <v/>
      </c>
      <c r="AA888" s="107" t="str">
        <f t="shared" si="2673"/>
        <v/>
      </c>
      <c r="AB888" s="107" t="str">
        <f t="shared" si="2673"/>
        <v/>
      </c>
      <c r="AC888" s="107" t="str">
        <f t="shared" si="2673"/>
        <v/>
      </c>
      <c r="AD888" s="107" t="str">
        <f t="shared" si="2673"/>
        <v/>
      </c>
      <c r="AE888" s="107" t="str">
        <f t="shared" si="2673"/>
        <v/>
      </c>
      <c r="AF888" s="107" t="str">
        <f t="shared" si="2673"/>
        <v/>
      </c>
      <c r="AG888" s="107" t="str">
        <f t="shared" si="2673"/>
        <v/>
      </c>
      <c r="AH888" s="107" t="str">
        <f t="shared" si="2673"/>
        <v/>
      </c>
      <c r="AI888" s="107" t="str">
        <f t="shared" si="2673"/>
        <v/>
      </c>
    </row>
    <row r="889" spans="2:35" hidden="1" x14ac:dyDescent="0.25">
      <c r="B889" s="128" t="e">
        <f t="shared" si="2583"/>
        <v>#VALUE!</v>
      </c>
      <c r="C889" s="128" t="e">
        <f t="shared" ca="1" si="2584"/>
        <v>#NAME?</v>
      </c>
      <c r="D889" s="127">
        <f t="shared" ca="1" si="2584"/>
        <v>1</v>
      </c>
      <c r="E889" s="198"/>
      <c r="F889" s="93"/>
      <c r="G889" s="200"/>
      <c r="H889"/>
      <c r="I889"/>
      <c r="J889"/>
      <c r="K889" s="66"/>
      <c r="L889" s="29" t="s">
        <v>39</v>
      </c>
      <c r="M889" s="30" t="str">
        <f t="shared" ref="M889" si="2674">IFERROR(_xlfn.QUARTILE.EXC($P882:$XX882,3),"")</f>
        <v/>
      </c>
      <c r="N889" s="71"/>
      <c r="O889" s="27" t="str">
        <f t="shared" ref="O889" si="2675">"4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583"/>
        <v>#VALUE!</v>
      </c>
      <c r="C890" s="128" t="e">
        <f t="shared" ca="1" si="2584"/>
        <v>#NAME?</v>
      </c>
      <c r="D890" s="127">
        <f t="shared" ca="1" si="2584"/>
        <v>1</v>
      </c>
      <c r="E890" s="198"/>
      <c r="F890" s="93"/>
      <c r="G890" s="200"/>
      <c r="H890" s="134">
        <f t="shared" ref="H890" si="2676">COUNT($P890:$XX890)</f>
        <v>0</v>
      </c>
      <c r="I890" s="132" t="e">
        <f t="shared" ref="I890" si="2677">_xlfn.STDEV.P($P889:$XX890)/AVERAGE($P889:$XX890)</f>
        <v>#DIV/0!</v>
      </c>
      <c r="J890" s="7">
        <f t="shared" ref="J890" si="2678">IF(AND(H890&gt;2,
OR(L876="MÉDIA SANEADA",L876="MEDIANA SANEADA",
AND(L876="PREÇO ESTIMADO",NOT(AND(P878="Orçamento",COUNTA(P876:XX876)=COUNTIF(P878:XX878,"Orçamento")))))),
ROW(),0)</f>
        <v>0</v>
      </c>
      <c r="K890" s="66"/>
      <c r="L890" s="29" t="s">
        <v>42</v>
      </c>
      <c r="M890" s="30">
        <f t="shared" ref="M890" si="2679">MIN($P882:$XX882)</f>
        <v>0</v>
      </c>
      <c r="N890" s="71"/>
      <c r="O890" s="27" t="str">
        <f t="shared" ref="O890" si="2680">"4 RODADA"</f>
        <v>4 RODADA</v>
      </c>
      <c r="P890" s="107" t="str">
        <f t="shared" ref="P890:AI890" si="2681">IF(P888="","",IF((_xlfn.STDEV.P($P887:$XX888)/AVERAGE($P887:$XX888))&lt;=25%,P888,IF(OR(P888&gt;(AVERAGE($P887:$XX888)+_xlfn.STDEV.P($P887:$XX888)),P888&lt;(AVERAGE($P887:$XX888)-_xlfn.STDEV.P($P887:$XX888))),"DESCARTADO",P888)))</f>
        <v/>
      </c>
      <c r="Q890" s="107" t="str">
        <f t="shared" si="2681"/>
        <v/>
      </c>
      <c r="R890" s="107" t="str">
        <f t="shared" si="2681"/>
        <v/>
      </c>
      <c r="S890" s="107" t="str">
        <f t="shared" si="2681"/>
        <v/>
      </c>
      <c r="T890" s="107" t="str">
        <f t="shared" si="2681"/>
        <v/>
      </c>
      <c r="U890" s="107" t="str">
        <f t="shared" si="2681"/>
        <v/>
      </c>
      <c r="V890" s="107" t="str">
        <f t="shared" si="2681"/>
        <v/>
      </c>
      <c r="W890" s="107" t="str">
        <f t="shared" si="2681"/>
        <v/>
      </c>
      <c r="X890" s="107" t="str">
        <f t="shared" si="2681"/>
        <v/>
      </c>
      <c r="Y890" s="107" t="str">
        <f t="shared" si="2681"/>
        <v/>
      </c>
      <c r="Z890" s="107" t="str">
        <f t="shared" si="2681"/>
        <v/>
      </c>
      <c r="AA890" s="107" t="str">
        <f t="shared" si="2681"/>
        <v/>
      </c>
      <c r="AB890" s="107" t="str">
        <f t="shared" si="2681"/>
        <v/>
      </c>
      <c r="AC890" s="107" t="str">
        <f t="shared" si="2681"/>
        <v/>
      </c>
      <c r="AD890" s="107" t="str">
        <f t="shared" si="2681"/>
        <v/>
      </c>
      <c r="AE890" s="107" t="str">
        <f t="shared" si="2681"/>
        <v/>
      </c>
      <c r="AF890" s="107" t="str">
        <f t="shared" si="2681"/>
        <v/>
      </c>
      <c r="AG890" s="107" t="str">
        <f t="shared" si="2681"/>
        <v/>
      </c>
      <c r="AH890" s="107" t="str">
        <f t="shared" si="2681"/>
        <v/>
      </c>
      <c r="AI890" s="107" t="str">
        <f t="shared" si="2681"/>
        <v/>
      </c>
    </row>
    <row r="891" spans="2:35" hidden="1" x14ac:dyDescent="0.25">
      <c r="B891" s="128" t="e">
        <f t="shared" si="2583"/>
        <v>#VALUE!</v>
      </c>
      <c r="C891" s="128" t="e">
        <f t="shared" ca="1" si="2584"/>
        <v>#NAME?</v>
      </c>
      <c r="D891" s="127">
        <f t="shared" ca="1" si="2584"/>
        <v>1</v>
      </c>
      <c r="E891" s="198"/>
      <c r="F891" s="93"/>
      <c r="G891" s="200"/>
      <c r="H891"/>
      <c r="I891"/>
      <c r="J891"/>
      <c r="K891" s="66"/>
      <c r="L891" s="29" t="s">
        <v>40</v>
      </c>
      <c r="M891" s="30">
        <f t="shared" ref="M891" si="2682">MAX($P882:$XX882)</f>
        <v>0</v>
      </c>
      <c r="N891" s="71"/>
      <c r="O891" s="27" t="str">
        <f t="shared" ref="O891" si="2683">"5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583"/>
        <v>#VALUE!</v>
      </c>
      <c r="C892" s="128" t="e">
        <f t="shared" ca="1" si="2584"/>
        <v>#NAME?</v>
      </c>
      <c r="D892" s="127">
        <f t="shared" ca="1" si="2584"/>
        <v>1</v>
      </c>
      <c r="E892" s="198"/>
      <c r="F892" s="93"/>
      <c r="G892" s="200"/>
      <c r="H892" s="134">
        <f t="shared" ref="H892" si="2684">COUNT($P892:$XX892)</f>
        <v>0</v>
      </c>
      <c r="I892" s="132" t="e">
        <f t="shared" ref="I892" si="2685">_xlfn.STDEV.P($P891:$XX892)/AVERAGE($P891:$XX892)</f>
        <v>#DIV/0!</v>
      </c>
      <c r="J892" s="7">
        <f t="shared" ref="J892" si="2686">IF(AND(H892&gt;2,
OR(L876="MÉDIA SANEADA",L876="MEDIANA SANEADA",
AND(L876="PREÇO ESTIMADO",NOT(AND(P878="Orçamento",COUNTA(P876:XX876)=COUNTIF(P878:XX878,"Orçamento")))))),
ROW(),0)</f>
        <v>0</v>
      </c>
      <c r="K892" s="66"/>
      <c r="N892" s="71"/>
      <c r="O892" s="27" t="str">
        <f t="shared" ref="O892" si="2687">"5 RODADA"</f>
        <v>5 RODADA</v>
      </c>
      <c r="P892" s="107" t="str">
        <f t="shared" ref="P892:AI892" si="2688">IF(P890="","",IF((_xlfn.STDEV.P($P889:$XX890)/AVERAGE($P889:$XX890))&lt;=25%,P890,IF(OR(P890&gt;(AVERAGE($P889:$XX890)+_xlfn.STDEV.P($P889:$XX890)),P890&lt;(AVERAGE($P889:$XX890)-_xlfn.STDEV.P($P889:$XX890))),"DESCARTADO",P890)))</f>
        <v/>
      </c>
      <c r="Q892" s="107" t="str">
        <f t="shared" si="2688"/>
        <v/>
      </c>
      <c r="R892" s="107" t="str">
        <f t="shared" si="2688"/>
        <v/>
      </c>
      <c r="S892" s="107" t="str">
        <f t="shared" si="2688"/>
        <v/>
      </c>
      <c r="T892" s="107" t="str">
        <f t="shared" si="2688"/>
        <v/>
      </c>
      <c r="U892" s="107" t="str">
        <f t="shared" si="2688"/>
        <v/>
      </c>
      <c r="V892" s="107" t="str">
        <f t="shared" si="2688"/>
        <v/>
      </c>
      <c r="W892" s="107" t="str">
        <f t="shared" si="2688"/>
        <v/>
      </c>
      <c r="X892" s="107" t="str">
        <f t="shared" si="2688"/>
        <v/>
      </c>
      <c r="Y892" s="107" t="str">
        <f t="shared" si="2688"/>
        <v/>
      </c>
      <c r="Z892" s="107" t="str">
        <f t="shared" si="2688"/>
        <v/>
      </c>
      <c r="AA892" s="107" t="str">
        <f t="shared" si="2688"/>
        <v/>
      </c>
      <c r="AB892" s="107" t="str">
        <f t="shared" si="2688"/>
        <v/>
      </c>
      <c r="AC892" s="107" t="str">
        <f t="shared" si="2688"/>
        <v/>
      </c>
      <c r="AD892" s="107" t="str">
        <f t="shared" si="2688"/>
        <v/>
      </c>
      <c r="AE892" s="107" t="str">
        <f t="shared" si="2688"/>
        <v/>
      </c>
      <c r="AF892" s="107" t="str">
        <f t="shared" si="2688"/>
        <v/>
      </c>
      <c r="AG892" s="107" t="str">
        <f t="shared" si="2688"/>
        <v/>
      </c>
      <c r="AH892" s="107" t="str">
        <f t="shared" si="2688"/>
        <v/>
      </c>
      <c r="AI892" s="107" t="str">
        <f t="shared" si="2688"/>
        <v/>
      </c>
    </row>
    <row r="893" spans="2:35" hidden="1" x14ac:dyDescent="0.25">
      <c r="B893" s="128" t="e">
        <f t="shared" si="2583"/>
        <v>#VALUE!</v>
      </c>
      <c r="C893" s="128" t="e">
        <f t="shared" ca="1" si="2584"/>
        <v>#NAME?</v>
      </c>
      <c r="D893" s="127">
        <f t="shared" ca="1" si="2584"/>
        <v>1</v>
      </c>
      <c r="E893" s="198"/>
      <c r="F893" s="93"/>
      <c r="G893" s="200"/>
      <c r="H893"/>
      <c r="I893"/>
      <c r="J893"/>
      <c r="K893" s="66"/>
      <c r="L893" s="22"/>
      <c r="M893" s="22"/>
      <c r="N893" s="71"/>
      <c r="O893" s="27" t="str">
        <f t="shared" ref="O893" si="2689">"6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583"/>
        <v>#VALUE!</v>
      </c>
      <c r="C894" s="128" t="e">
        <f t="shared" ca="1" si="2584"/>
        <v>#NAME?</v>
      </c>
      <c r="D894" s="127">
        <f t="shared" ca="1" si="2584"/>
        <v>1</v>
      </c>
      <c r="E894" s="198"/>
      <c r="F894" s="93"/>
      <c r="G894" s="200"/>
      <c r="H894" s="134">
        <f t="shared" ref="H894" si="2690">COUNT($P894:$XX894)</f>
        <v>0</v>
      </c>
      <c r="I894" s="132" t="e">
        <f t="shared" ref="I894" si="2691">_xlfn.STDEV.P($P893:$XX894)/AVERAGE($P893:$XX894)</f>
        <v>#DIV/0!</v>
      </c>
      <c r="J894" s="7">
        <f t="shared" ref="J894" si="2692">IF(AND(H894&gt;2,
OR(L876="MÉDIA SANEADA",L876="MEDIANA SANEADA",
AND(L876="PREÇO ESTIMADO",NOT(AND(P878="Orçamento",COUNTA(P876:XX876)=COUNTIF(P878:XX878,"Orçamento")))))),
ROW(),0)</f>
        <v>0</v>
      </c>
      <c r="N894" s="71"/>
      <c r="O894" s="27" t="str">
        <f t="shared" ref="O894" si="2693">"6 RODADA"</f>
        <v>6 RODADA</v>
      </c>
      <c r="P894" s="107" t="str">
        <f t="shared" ref="P894:AI894" si="2694">IFERROR(IF(P892="","",IF((_xlfn.STDEV.P($P891:$XX892)/AVERAGE($P891:$XX892))&lt;=25%,P892,IF(OR(P892&gt;(AVERAGE($P891:$XX892)+_xlfn.STDEV.P($P891:$XX892)),P892&lt;(AVERAGE($P891:$XX892)-_xlfn.STDEV.P($P891:$XX892))),"DESCARTADO",P892))),)</f>
        <v/>
      </c>
      <c r="Q894" s="107" t="str">
        <f t="shared" si="2694"/>
        <v/>
      </c>
      <c r="R894" s="107" t="str">
        <f t="shared" si="2694"/>
        <v/>
      </c>
      <c r="S894" s="107" t="str">
        <f t="shared" si="2694"/>
        <v/>
      </c>
      <c r="T894" s="107" t="str">
        <f t="shared" si="2694"/>
        <v/>
      </c>
      <c r="U894" s="107" t="str">
        <f t="shared" si="2694"/>
        <v/>
      </c>
      <c r="V894" s="107" t="str">
        <f t="shared" si="2694"/>
        <v/>
      </c>
      <c r="W894" s="107" t="str">
        <f t="shared" si="2694"/>
        <v/>
      </c>
      <c r="X894" s="107" t="str">
        <f t="shared" si="2694"/>
        <v/>
      </c>
      <c r="Y894" s="107" t="str">
        <f t="shared" si="2694"/>
        <v/>
      </c>
      <c r="Z894" s="107" t="str">
        <f t="shared" si="2694"/>
        <v/>
      </c>
      <c r="AA894" s="107" t="str">
        <f t="shared" si="2694"/>
        <v/>
      </c>
      <c r="AB894" s="107" t="str">
        <f t="shared" si="2694"/>
        <v/>
      </c>
      <c r="AC894" s="107" t="str">
        <f t="shared" si="2694"/>
        <v/>
      </c>
      <c r="AD894" s="107" t="str">
        <f t="shared" si="2694"/>
        <v/>
      </c>
      <c r="AE894" s="107" t="str">
        <f t="shared" si="2694"/>
        <v/>
      </c>
      <c r="AF894" s="107" t="str">
        <f t="shared" si="2694"/>
        <v/>
      </c>
      <c r="AG894" s="107" t="str">
        <f t="shared" si="2694"/>
        <v/>
      </c>
      <c r="AH894" s="107" t="str">
        <f t="shared" si="2694"/>
        <v/>
      </c>
      <c r="AI894" s="107" t="str">
        <f t="shared" si="2694"/>
        <v/>
      </c>
    </row>
    <row r="895" spans="2:35" x14ac:dyDescent="0.25">
      <c r="B895" s="128" t="e">
        <f t="shared" si="2583"/>
        <v>#VALUE!</v>
      </c>
      <c r="C895" s="128" t="e">
        <f t="shared" ca="1" si="2584"/>
        <v>#NAME?</v>
      </c>
      <c r="D895" s="127">
        <f t="shared" ca="1" si="2584"/>
        <v>1</v>
      </c>
      <c r="E895" s="198"/>
      <c r="F895" s="136"/>
      <c r="G895" s="200"/>
      <c r="H895" s="203"/>
      <c r="I895" s="203"/>
      <c r="J895" s="204"/>
      <c r="K895" s="67"/>
      <c r="L895" s="1" t="s">
        <v>43</v>
      </c>
      <c r="M895" s="143" t="str">
        <f t="shared" ref="M895" si="2695">IFERROR(ROUND(M876*M878,2),"")</f>
        <v/>
      </c>
      <c r="O895" s="27" t="s">
        <v>363</v>
      </c>
      <c r="P895" s="107" t="str">
        <f t="shared" ref="P895:AI916" si="2696">INDEX(P882:P894,MATCH(MAX($J882:$J894),$J882:$J894,0))</f>
        <v/>
      </c>
      <c r="Q895" s="107" t="str">
        <f t="shared" si="2696"/>
        <v/>
      </c>
      <c r="R895" s="107" t="str">
        <f t="shared" si="2696"/>
        <v/>
      </c>
      <c r="S895" s="107" t="str">
        <f t="shared" si="2696"/>
        <v/>
      </c>
      <c r="T895" s="107" t="str">
        <f t="shared" si="2696"/>
        <v/>
      </c>
      <c r="U895" s="107" t="str">
        <f t="shared" si="2696"/>
        <v/>
      </c>
      <c r="V895" s="107" t="str">
        <f t="shared" si="2696"/>
        <v/>
      </c>
      <c r="W895" s="107" t="str">
        <f t="shared" si="2696"/>
        <v/>
      </c>
      <c r="X895" s="107" t="str">
        <f t="shared" si="2696"/>
        <v/>
      </c>
      <c r="Y895" s="107" t="str">
        <f t="shared" si="2696"/>
        <v/>
      </c>
      <c r="Z895" s="107" t="str">
        <f t="shared" si="2696"/>
        <v/>
      </c>
      <c r="AA895" s="107" t="str">
        <f t="shared" si="2696"/>
        <v/>
      </c>
      <c r="AB895" s="107" t="str">
        <f t="shared" si="2696"/>
        <v/>
      </c>
      <c r="AC895" s="107" t="str">
        <f t="shared" si="2696"/>
        <v/>
      </c>
      <c r="AD895" s="107" t="str">
        <f t="shared" si="2696"/>
        <v/>
      </c>
      <c r="AE895" s="107" t="str">
        <f t="shared" si="2696"/>
        <v/>
      </c>
      <c r="AF895" s="107" t="str">
        <f t="shared" si="2696"/>
        <v/>
      </c>
      <c r="AG895" s="107" t="str">
        <f t="shared" si="2696"/>
        <v/>
      </c>
      <c r="AH895" s="107" t="str">
        <f t="shared" si="2696"/>
        <v/>
      </c>
      <c r="AI895" s="107" t="str">
        <f t="shared" si="2696"/>
        <v/>
      </c>
    </row>
    <row r="897" spans="1:167" s="117" customFormat="1" ht="15" customHeight="1" x14ac:dyDescent="0.25">
      <c r="A897" s="120"/>
      <c r="B897" s="127" t="e">
        <f t="shared" ref="B897" si="2697">LARGE(IFERROR(IF(B895+1&gt;$H$8,"",B895+1),""),1)</f>
        <v>#VALUE!</v>
      </c>
      <c r="C897" s="127" t="e">
        <f ca="1">IF(_xlfn.ISFORMULA(E901),MAX(INDEX('BASE FORMAÇÃO'!A:A,B897+1),1),E901)</f>
        <v>#NAME?</v>
      </c>
      <c r="D897" s="127">
        <f t="shared" ref="D897" ca="1" si="2698">IFERROR(IF(C897=C887,D887+1,1),1)</f>
        <v>1</v>
      </c>
      <c r="E897" s="38" t="s">
        <v>9</v>
      </c>
      <c r="F897" s="73"/>
      <c r="G897" s="38" t="s">
        <v>15</v>
      </c>
      <c r="H897" s="135" t="e">
        <f>INDEX('BASE FORMAÇÃO'!B:B,B897+1)</f>
        <v>#VALUE!</v>
      </c>
      <c r="I897" s="181" t="s">
        <v>16</v>
      </c>
      <c r="J897" s="6" t="e">
        <f>INDEX('BASE FORMAÇÃO'!K:K,B897+1)</f>
        <v>#VALUE!</v>
      </c>
      <c r="K897" s="65"/>
      <c r="L897" s="182" t="s">
        <v>10</v>
      </c>
      <c r="M897" s="184" t="str">
        <f>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699">B897</f>
        <v>#VALUE!</v>
      </c>
      <c r="C898" s="128" t="e">
        <f t="shared" ca="1" si="2699"/>
        <v>#NAME?</v>
      </c>
      <c r="D898" s="127">
        <f t="shared" ca="1" si="2699"/>
        <v>1</v>
      </c>
      <c r="E898" s="186">
        <f t="shared" ref="E898" ca="1" si="2700">D897</f>
        <v>1</v>
      </c>
      <c r="F898" s="92"/>
      <c r="G898" s="188" t="s">
        <v>1</v>
      </c>
      <c r="H898" s="191" t="e">
        <f>INDEX('BASE FORMAÇÃO'!C:C,B897+1)</f>
        <v>#VALUE!</v>
      </c>
      <c r="I898" s="191"/>
      <c r="J898" s="192"/>
      <c r="K898" s="66"/>
      <c r="L898" s="183"/>
      <c r="M898" s="185"/>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01">B898</f>
        <v>#VALUE!</v>
      </c>
      <c r="C899" s="128" t="e">
        <f t="shared" ca="1" si="2701"/>
        <v>#NAME?</v>
      </c>
      <c r="D899" s="127">
        <f t="shared" ca="1" si="2701"/>
        <v>1</v>
      </c>
      <c r="E899" s="187"/>
      <c r="F899" s="93"/>
      <c r="G899" s="189"/>
      <c r="H899" s="193"/>
      <c r="I899" s="193"/>
      <c r="J899" s="194"/>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02">B899</f>
        <v>#VALUE!</v>
      </c>
      <c r="C900" s="128" t="e">
        <f t="shared" ca="1" si="2702"/>
        <v>#NAME?</v>
      </c>
      <c r="D900" s="127">
        <f t="shared" ca="1" si="2584"/>
        <v>1</v>
      </c>
      <c r="E900" s="38" t="s">
        <v>313</v>
      </c>
      <c r="F900" s="93"/>
      <c r="G900" s="190"/>
      <c r="H900" s="195"/>
      <c r="I900" s="195"/>
      <c r="J900" s="196"/>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03">B899</f>
        <v>#VALUE!</v>
      </c>
      <c r="C901" s="128" t="e">
        <f t="shared" ca="1" si="2703"/>
        <v>#NAME?</v>
      </c>
      <c r="D901" s="127">
        <f t="shared" ca="1" si="2584"/>
        <v>1</v>
      </c>
      <c r="E901" s="197" t="e">
        <f t="shared" ref="E901" ca="1" si="2704">C897</f>
        <v>#NAME?</v>
      </c>
      <c r="F901" s="93"/>
      <c r="G901" s="199" t="s">
        <v>304</v>
      </c>
      <c r="H901" s="201"/>
      <c r="I901" s="202"/>
      <c r="J901" s="202"/>
      <c r="K901" s="67"/>
      <c r="L901" s="28" t="s">
        <v>303</v>
      </c>
      <c r="M901" s="133" t="str">
        <f t="shared" ref="M901" si="2705">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06">B901</f>
        <v>#VALUE!</v>
      </c>
      <c r="C902" s="128" t="e">
        <f t="shared" ref="C902" ca="1" si="2707">C901</f>
        <v>#NAME?</v>
      </c>
      <c r="D902" s="127">
        <f t="shared" ca="1" si="2584"/>
        <v>1</v>
      </c>
      <c r="E902" s="198"/>
      <c r="F902" s="93"/>
      <c r="G902" s="200"/>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08">B902</f>
        <v>#VALUE!</v>
      </c>
      <c r="C903" s="128" t="e">
        <f t="shared" ca="1" si="2708"/>
        <v>#NAME?</v>
      </c>
      <c r="D903" s="127">
        <f t="shared" ca="1" si="2584"/>
        <v>1</v>
      </c>
      <c r="E903" s="198"/>
      <c r="F903" s="93"/>
      <c r="G903" s="200"/>
      <c r="H903" s="134">
        <f t="shared" ref="H903" si="2709">COUNT($P903:$XX903)</f>
        <v>0</v>
      </c>
      <c r="I903" s="132" t="e">
        <f t="shared" ref="I903" si="2710">_xlfn.STDEV.P($P902:$XX903)/AVERAGE($P902:$XX903)</f>
        <v>#DIV/0!</v>
      </c>
      <c r="J903" s="7">
        <f>ROW()</f>
        <v>903</v>
      </c>
      <c r="K903" s="67"/>
      <c r="L903" s="29" t="s">
        <v>10</v>
      </c>
      <c r="M903" s="30" t="str">
        <f t="shared" ref="M903" si="2711">IFERROR(
IF(COUNTA(P897:AI897)=COUNTIF(P899:XX899,"Orçamento"),MIN(M908,M905),
IF(M906&lt;&gt;"",M906,
IF(M907&lt;&gt;"",M907,
M905
))),"")</f>
        <v/>
      </c>
      <c r="N903" s="71"/>
      <c r="O903" s="27" t="s">
        <v>376</v>
      </c>
      <c r="P903" s="106" t="str">
        <f t="shared" ref="P903:AI903" si="2712">IFERROR(IF(P901="",
            "",
            IF(COUNT($P901:$XX901)&lt;=4,
               P901,
               IF(OR(P901&gt;(QUARTILE($P901:$XX901,3)+(QUARTILE($P901:$XX901,3)-QUARTILE($P901:$XX901,1))),
                     P901&lt;(QUARTILE($P901:$XX901,1)-(QUARTILE($P901:$XX901,3)-QUARTILE($P901:$XX901,1)))
                  ),
               "DESCARTADO",P901)
             )
  ),P901)</f>
        <v/>
      </c>
      <c r="Q903" s="106" t="str">
        <f t="shared" si="2712"/>
        <v/>
      </c>
      <c r="R903" s="106" t="str">
        <f t="shared" si="2712"/>
        <v/>
      </c>
      <c r="S903" s="106" t="str">
        <f t="shared" si="2712"/>
        <v/>
      </c>
      <c r="T903" s="106" t="str">
        <f t="shared" si="2712"/>
        <v/>
      </c>
      <c r="U903" s="106" t="str">
        <f t="shared" si="2712"/>
        <v/>
      </c>
      <c r="V903" s="106" t="str">
        <f t="shared" si="2712"/>
        <v/>
      </c>
      <c r="W903" s="106" t="str">
        <f t="shared" si="2712"/>
        <v/>
      </c>
      <c r="X903" s="106" t="str">
        <f t="shared" si="2712"/>
        <v/>
      </c>
      <c r="Y903" s="106" t="str">
        <f t="shared" si="2712"/>
        <v/>
      </c>
      <c r="Z903" s="106" t="str">
        <f t="shared" si="2712"/>
        <v/>
      </c>
      <c r="AA903" s="106" t="str">
        <f t="shared" si="2712"/>
        <v/>
      </c>
      <c r="AB903" s="106" t="str">
        <f t="shared" si="2712"/>
        <v/>
      </c>
      <c r="AC903" s="106" t="str">
        <f t="shared" si="2712"/>
        <v/>
      </c>
      <c r="AD903" s="106" t="str">
        <f t="shared" si="2712"/>
        <v/>
      </c>
      <c r="AE903" s="106" t="str">
        <f t="shared" si="2712"/>
        <v/>
      </c>
      <c r="AF903" s="106" t="str">
        <f t="shared" si="2712"/>
        <v/>
      </c>
      <c r="AG903" s="106" t="str">
        <f t="shared" si="2712"/>
        <v/>
      </c>
      <c r="AH903" s="106" t="str">
        <f t="shared" si="2712"/>
        <v/>
      </c>
      <c r="AI903" s="106" t="str">
        <f t="shared" si="2712"/>
        <v/>
      </c>
    </row>
    <row r="904" spans="1:167" hidden="1" x14ac:dyDescent="0.25">
      <c r="B904" s="128" t="e">
        <f t="shared" ref="B904" si="2713">B903</f>
        <v>#VALUE!</v>
      </c>
      <c r="C904" s="128" t="e">
        <f t="shared" ref="C904" ca="1" si="2714">C903</f>
        <v>#NAME?</v>
      </c>
      <c r="D904" s="127">
        <f t="shared" ca="1" si="2584"/>
        <v>1</v>
      </c>
      <c r="E904" s="198"/>
      <c r="F904" s="93"/>
      <c r="G904" s="200"/>
      <c r="H904"/>
      <c r="I904"/>
      <c r="J904"/>
      <c r="K904" s="66"/>
      <c r="L904" s="29" t="s">
        <v>360</v>
      </c>
      <c r="M904" s="30" t="e">
        <f t="shared" ref="M904" si="2715">AVERAGE($P903:$XX903)</f>
        <v>#DIV/0!</v>
      </c>
      <c r="N904" s="71"/>
      <c r="O904" s="27" t="str">
        <f t="shared" ref="O904" si="2716">"1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583"/>
        <v>#VALUE!</v>
      </c>
      <c r="C905" s="128" t="e">
        <f t="shared" ca="1" si="2584"/>
        <v>#NAME?</v>
      </c>
      <c r="D905" s="127">
        <f t="shared" ca="1" si="2584"/>
        <v>1</v>
      </c>
      <c r="E905" s="198"/>
      <c r="F905" s="93"/>
      <c r="G905" s="200"/>
      <c r="H905" s="134">
        <f t="shared" ref="H905" si="2717">COUNT($P905:$XX905)</f>
        <v>0</v>
      </c>
      <c r="I905" s="132" t="e">
        <f t="shared" ref="I905" si="2718">_xlfn.STDEV.P($P904:$XX905)/AVERAGE($P904:$XX905)</f>
        <v>#DIV/0!</v>
      </c>
      <c r="J905" s="7">
        <f t="shared" ref="J905" si="2719">IF(AND(H905&gt;2,
OR(L897="MÉDIA SANEADA",L897="MEDIANA SANEADA",
AND(L897="PREÇO ESTIMADO",NOT(AND(P899="Orçamento",COUNTA(P897:XX897)=COUNTIF(P899:XX899,"Orçamento")))))),
ROW(),0)</f>
        <v>0</v>
      </c>
      <c r="K905" s="66"/>
      <c r="L905" s="29" t="s">
        <v>361</v>
      </c>
      <c r="M905" s="30" t="e">
        <f t="shared" ref="M905" si="2720">MEDIAN($P903:$XX903)</f>
        <v>#NUM!</v>
      </c>
      <c r="N905" s="71"/>
      <c r="O905" s="27" t="str">
        <f t="shared" ref="O905" si="2721">"1 RODADA"</f>
        <v>1 RODADA</v>
      </c>
      <c r="P905" s="107" t="str">
        <f t="shared" ref="P905:AI905" si="2722">IF(P903="","",IF((_xlfn.STDEV.P($P902:$XX903)/AVERAGE($P902:$XX903))&lt;=25%,P903,IF(OR(P903&gt;(AVERAGE($P902:$XX903)+_xlfn.STDEV.P($P902:$XX903)),P903&lt;(AVERAGE($P902:$XX903)-_xlfn.STDEV.P($P902:$XX903))),"DESCARTADO",P903)))</f>
        <v/>
      </c>
      <c r="Q905" s="107" t="str">
        <f t="shared" si="2722"/>
        <v/>
      </c>
      <c r="R905" s="107" t="str">
        <f t="shared" si="2722"/>
        <v/>
      </c>
      <c r="S905" s="107" t="str">
        <f t="shared" si="2722"/>
        <v/>
      </c>
      <c r="T905" s="107" t="str">
        <f t="shared" si="2722"/>
        <v/>
      </c>
      <c r="U905" s="107" t="str">
        <f t="shared" si="2722"/>
        <v/>
      </c>
      <c r="V905" s="107" t="str">
        <f t="shared" si="2722"/>
        <v/>
      </c>
      <c r="W905" s="107" t="str">
        <f t="shared" si="2722"/>
        <v/>
      </c>
      <c r="X905" s="107" t="str">
        <f t="shared" si="2722"/>
        <v/>
      </c>
      <c r="Y905" s="107" t="str">
        <f t="shared" si="2722"/>
        <v/>
      </c>
      <c r="Z905" s="107" t="str">
        <f t="shared" si="2722"/>
        <v/>
      </c>
      <c r="AA905" s="107" t="str">
        <f t="shared" si="2722"/>
        <v/>
      </c>
      <c r="AB905" s="107" t="str">
        <f t="shared" si="2722"/>
        <v/>
      </c>
      <c r="AC905" s="107" t="str">
        <f t="shared" si="2722"/>
        <v/>
      </c>
      <c r="AD905" s="107" t="str">
        <f t="shared" si="2722"/>
        <v/>
      </c>
      <c r="AE905" s="107" t="str">
        <f t="shared" si="2722"/>
        <v/>
      </c>
      <c r="AF905" s="107" t="str">
        <f t="shared" si="2722"/>
        <v/>
      </c>
      <c r="AG905" s="107" t="str">
        <f t="shared" si="2722"/>
        <v/>
      </c>
      <c r="AH905" s="107" t="str">
        <f t="shared" si="2722"/>
        <v/>
      </c>
      <c r="AI905" s="107" t="str">
        <f t="shared" si="2722"/>
        <v/>
      </c>
    </row>
    <row r="906" spans="1:167" hidden="1" x14ac:dyDescent="0.25">
      <c r="B906" s="128" t="e">
        <f t="shared" si="2583"/>
        <v>#VALUE!</v>
      </c>
      <c r="C906" s="128" t="e">
        <f t="shared" ca="1" si="2584"/>
        <v>#NAME?</v>
      </c>
      <c r="D906" s="127">
        <f t="shared" ca="1" si="2584"/>
        <v>1</v>
      </c>
      <c r="E906" s="198"/>
      <c r="F906" s="93"/>
      <c r="G906" s="200"/>
      <c r="H906"/>
      <c r="I906"/>
      <c r="J906"/>
      <c r="L906" s="29" t="s">
        <v>38</v>
      </c>
      <c r="M906" s="30" t="str">
        <f t="shared" ref="M906" si="2723">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24">"2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583"/>
        <v>#VALUE!</v>
      </c>
      <c r="C907" s="128" t="e">
        <f t="shared" ca="1" si="2584"/>
        <v>#NAME?</v>
      </c>
      <c r="D907" s="127">
        <f t="shared" ca="1" si="2584"/>
        <v>1</v>
      </c>
      <c r="E907" s="198"/>
      <c r="F907" s="93"/>
      <c r="G907" s="200"/>
      <c r="H907" s="134">
        <f t="shared" ref="H907" si="2725">COUNT($P907:$XX907)</f>
        <v>0</v>
      </c>
      <c r="I907" s="132" t="e">
        <f t="shared" ref="I907" si="2726">_xlfn.STDEV.P($P906:$XX907)/AVERAGE($P906:$XX907)</f>
        <v>#DIV/0!</v>
      </c>
      <c r="J907" s="7">
        <f t="shared" ref="J907" si="2727">IF(AND(H907&gt;2,
OR(L897="MÉDIA SANEADA",L897="MEDIANA SANEADA",
AND(L897="PREÇO ESTIMADO",NOT(AND(P899="Orçamento",COUNTA(P897:XX897)=COUNTIF(P899:XX899,"Orçamento")))))),
ROW(),0)</f>
        <v>0</v>
      </c>
      <c r="K907" s="66"/>
      <c r="L907" s="29" t="s">
        <v>362</v>
      </c>
      <c r="M907" s="30" t="e">
        <f t="shared" ref="M907" si="2728" xml:space="preserve">
IF(H905&gt;2,MEDIAN(P904:XX905),
IF(H907&gt;2,MEDIAN(P906:XX907),
IF(H909&gt;2,MEDIAN(P908:XX909),
IF(H911&gt;2,MEDIAN(P910:XX911),
IF(H913&gt;2,MEDIAN(P912:XX913),
IF(H915&gt;2,MEDIAN(P914:XX915),
MEDIAN(P902:XX903)))))))</f>
        <v>#NUM!</v>
      </c>
      <c r="N907" s="71"/>
      <c r="O907" s="27" t="str">
        <f t="shared" ref="O907" si="2729">"2 RODADA"</f>
        <v>2 RODADA</v>
      </c>
      <c r="P907" s="107" t="str">
        <f t="shared" ref="P907:AI907" si="2730">IF(P905="","",IF((_xlfn.STDEV.P($P904:$XX905)/AVERAGE($P904:$XX905))&lt;=25%,P905,IF(OR(P905&gt;(AVERAGE($P904:$XX905)+_xlfn.STDEV.P($P904:$XX905)),P905&lt;(AVERAGE($P904:$XX905)-_xlfn.STDEV.P($P904:$XX905))),"DESCARTADO",P905)))</f>
        <v/>
      </c>
      <c r="Q907" s="107" t="str">
        <f t="shared" si="2730"/>
        <v/>
      </c>
      <c r="R907" s="107" t="str">
        <f t="shared" si="2730"/>
        <v/>
      </c>
      <c r="S907" s="107" t="str">
        <f t="shared" si="2730"/>
        <v/>
      </c>
      <c r="T907" s="107" t="str">
        <f t="shared" si="2730"/>
        <v/>
      </c>
      <c r="U907" s="107" t="str">
        <f t="shared" si="2730"/>
        <v/>
      </c>
      <c r="V907" s="107" t="str">
        <f t="shared" si="2730"/>
        <v/>
      </c>
      <c r="W907" s="107" t="str">
        <f t="shared" si="2730"/>
        <v/>
      </c>
      <c r="X907" s="107" t="str">
        <f t="shared" si="2730"/>
        <v/>
      </c>
      <c r="Y907" s="107" t="str">
        <f t="shared" si="2730"/>
        <v/>
      </c>
      <c r="Z907" s="107" t="str">
        <f t="shared" si="2730"/>
        <v/>
      </c>
      <c r="AA907" s="107" t="str">
        <f t="shared" si="2730"/>
        <v/>
      </c>
      <c r="AB907" s="107" t="str">
        <f t="shared" si="2730"/>
        <v/>
      </c>
      <c r="AC907" s="107" t="str">
        <f t="shared" si="2730"/>
        <v/>
      </c>
      <c r="AD907" s="107" t="str">
        <f t="shared" si="2730"/>
        <v/>
      </c>
      <c r="AE907" s="107" t="str">
        <f t="shared" si="2730"/>
        <v/>
      </c>
      <c r="AF907" s="107" t="str">
        <f t="shared" si="2730"/>
        <v/>
      </c>
      <c r="AG907" s="107" t="str">
        <f t="shared" si="2730"/>
        <v/>
      </c>
      <c r="AH907" s="107" t="str">
        <f t="shared" si="2730"/>
        <v/>
      </c>
      <c r="AI907" s="107" t="str">
        <f t="shared" si="2730"/>
        <v/>
      </c>
    </row>
    <row r="908" spans="1:167" hidden="1" x14ac:dyDescent="0.25">
      <c r="B908" s="128" t="e">
        <f t="shared" si="2583"/>
        <v>#VALUE!</v>
      </c>
      <c r="C908" s="128" t="e">
        <f t="shared" ca="1" si="2584"/>
        <v>#NAME?</v>
      </c>
      <c r="D908" s="127">
        <f t="shared" ca="1" si="2584"/>
        <v>1</v>
      </c>
      <c r="E908" s="198"/>
      <c r="F908" s="93"/>
      <c r="G908" s="200"/>
      <c r="H908"/>
      <c r="I908"/>
      <c r="J908"/>
      <c r="K908" s="66"/>
      <c r="L908" s="29" t="s">
        <v>359</v>
      </c>
      <c r="M908" s="30" t="e">
        <f t="shared" ref="M908" si="2731">HARMEAN($P902:$XX903)</f>
        <v>#N/A</v>
      </c>
      <c r="N908" s="71"/>
      <c r="O908" s="27" t="str">
        <f t="shared" ref="O908" si="2732">"3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583"/>
        <v>#VALUE!</v>
      </c>
      <c r="C909" s="128" t="e">
        <f t="shared" ca="1" si="2584"/>
        <v>#NAME?</v>
      </c>
      <c r="D909" s="127">
        <f t="shared" ca="1" si="2584"/>
        <v>1</v>
      </c>
      <c r="E909" s="198"/>
      <c r="F909" s="93"/>
      <c r="G909" s="200"/>
      <c r="H909" s="134">
        <f t="shared" ref="H909" si="2733">COUNT($P909:$XX909)</f>
        <v>0</v>
      </c>
      <c r="I909" s="132" t="e">
        <f t="shared" ref="I909" si="2734">_xlfn.STDEV.P($P908:$XX909)/AVERAGE($P908:$XX909)</f>
        <v>#DIV/0!</v>
      </c>
      <c r="J909" s="7">
        <f t="shared" ref="J909" si="2735">IF(AND(H909&gt;2,
OR(L897="MÉDIA SANEADA",L897="MEDIANA SANEADA",
AND(L897="PREÇO ESTIMADO",NOT(AND(P899="Orçamento",COUNTA(P897:XX897)=COUNTIF(P899:XX899,"Orçamento")))))),
ROW(),0)</f>
        <v>0</v>
      </c>
      <c r="K909" s="66"/>
      <c r="L909" s="29" t="s">
        <v>41</v>
      </c>
      <c r="M909" s="30" t="str">
        <f t="shared" ref="M909" si="2736">IFERROR(_xlfn.QUARTILE.EXC($P903:$XX903,1),"")</f>
        <v/>
      </c>
      <c r="N909" s="71"/>
      <c r="O909" s="27" t="str">
        <f t="shared" ref="O909" si="2737">"3 RODADA"</f>
        <v>3 RODADA</v>
      </c>
      <c r="P909" s="107" t="str">
        <f t="shared" ref="P909:AI909" si="2738">IF(P907="","",IF((_xlfn.STDEV.P($P906:$XX907)/AVERAGE($P906:$XX907))&lt;=25%,P907,IF(OR(P907&gt;(AVERAGE($P906:$XX907)+_xlfn.STDEV.P($P906:$XX907)),P907&lt;(AVERAGE($P906:$XX907)-_xlfn.STDEV.P($P906:$XX907))),"DESCARTADO",P907)))</f>
        <v/>
      </c>
      <c r="Q909" s="107" t="str">
        <f t="shared" si="2738"/>
        <v/>
      </c>
      <c r="R909" s="107" t="str">
        <f t="shared" si="2738"/>
        <v/>
      </c>
      <c r="S909" s="107" t="str">
        <f t="shared" si="2738"/>
        <v/>
      </c>
      <c r="T909" s="107" t="str">
        <f t="shared" si="2738"/>
        <v/>
      </c>
      <c r="U909" s="107" t="str">
        <f t="shared" si="2738"/>
        <v/>
      </c>
      <c r="V909" s="107" t="str">
        <f t="shared" si="2738"/>
        <v/>
      </c>
      <c r="W909" s="107" t="str">
        <f t="shared" si="2738"/>
        <v/>
      </c>
      <c r="X909" s="107" t="str">
        <f t="shared" si="2738"/>
        <v/>
      </c>
      <c r="Y909" s="107" t="str">
        <f t="shared" si="2738"/>
        <v/>
      </c>
      <c r="Z909" s="107" t="str">
        <f t="shared" si="2738"/>
        <v/>
      </c>
      <c r="AA909" s="107" t="str">
        <f t="shared" si="2738"/>
        <v/>
      </c>
      <c r="AB909" s="107" t="str">
        <f t="shared" si="2738"/>
        <v/>
      </c>
      <c r="AC909" s="107" t="str">
        <f t="shared" si="2738"/>
        <v/>
      </c>
      <c r="AD909" s="107" t="str">
        <f t="shared" si="2738"/>
        <v/>
      </c>
      <c r="AE909" s="107" t="str">
        <f t="shared" si="2738"/>
        <v/>
      </c>
      <c r="AF909" s="107" t="str">
        <f t="shared" si="2738"/>
        <v/>
      </c>
      <c r="AG909" s="107" t="str">
        <f t="shared" si="2738"/>
        <v/>
      </c>
      <c r="AH909" s="107" t="str">
        <f t="shared" si="2738"/>
        <v/>
      </c>
      <c r="AI909" s="107" t="str">
        <f t="shared" si="2738"/>
        <v/>
      </c>
    </row>
    <row r="910" spans="1:167" hidden="1" x14ac:dyDescent="0.25">
      <c r="B910" s="128" t="e">
        <f t="shared" si="2583"/>
        <v>#VALUE!</v>
      </c>
      <c r="C910" s="128" t="e">
        <f t="shared" ca="1" si="2584"/>
        <v>#NAME?</v>
      </c>
      <c r="D910" s="127">
        <f t="shared" ca="1" si="2584"/>
        <v>1</v>
      </c>
      <c r="E910" s="198"/>
      <c r="F910" s="93"/>
      <c r="G910" s="200"/>
      <c r="H910"/>
      <c r="I910"/>
      <c r="J910"/>
      <c r="K910" s="66"/>
      <c r="L910" s="29" t="s">
        <v>39</v>
      </c>
      <c r="M910" s="30" t="str">
        <f t="shared" ref="M910" si="2739">IFERROR(_xlfn.QUARTILE.EXC($P903:$XX903,3),"")</f>
        <v/>
      </c>
      <c r="N910" s="71"/>
      <c r="O910" s="27" t="str">
        <f t="shared" ref="O910" si="2740">"4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583"/>
        <v>#VALUE!</v>
      </c>
      <c r="C911" s="128" t="e">
        <f t="shared" ca="1" si="2584"/>
        <v>#NAME?</v>
      </c>
      <c r="D911" s="127">
        <f t="shared" ca="1" si="2584"/>
        <v>1</v>
      </c>
      <c r="E911" s="198"/>
      <c r="F911" s="93"/>
      <c r="G911" s="200"/>
      <c r="H911" s="134">
        <f t="shared" ref="H911" si="2741">COUNT($P911:$XX911)</f>
        <v>0</v>
      </c>
      <c r="I911" s="132" t="e">
        <f t="shared" ref="I911" si="2742">_xlfn.STDEV.P($P910:$XX911)/AVERAGE($P910:$XX911)</f>
        <v>#DIV/0!</v>
      </c>
      <c r="J911" s="7">
        <f t="shared" ref="J911" si="2743">IF(AND(H911&gt;2,
OR(L897="MÉDIA SANEADA",L897="MEDIANA SANEADA",
AND(L897="PREÇO ESTIMADO",NOT(AND(P899="Orçamento",COUNTA(P897:XX897)=COUNTIF(P899:XX899,"Orçamento")))))),
ROW(),0)</f>
        <v>0</v>
      </c>
      <c r="K911" s="66"/>
      <c r="L911" s="29" t="s">
        <v>42</v>
      </c>
      <c r="M911" s="30">
        <f t="shared" ref="M911" si="2744">MIN($P903:$XX903)</f>
        <v>0</v>
      </c>
      <c r="N911" s="71"/>
      <c r="O911" s="27" t="str">
        <f t="shared" ref="O911" si="2745">"4 RODADA"</f>
        <v>4 RODADA</v>
      </c>
      <c r="P911" s="107" t="str">
        <f t="shared" ref="P911:AI911" si="2746">IF(P909="","",IF((_xlfn.STDEV.P($P908:$XX909)/AVERAGE($P908:$XX909))&lt;=25%,P909,IF(OR(P909&gt;(AVERAGE($P908:$XX909)+_xlfn.STDEV.P($P908:$XX909)),P909&lt;(AVERAGE($P908:$XX909)-_xlfn.STDEV.P($P908:$XX909))),"DESCARTADO",P909)))</f>
        <v/>
      </c>
      <c r="Q911" s="107" t="str">
        <f t="shared" si="2746"/>
        <v/>
      </c>
      <c r="R911" s="107" t="str">
        <f t="shared" si="2746"/>
        <v/>
      </c>
      <c r="S911" s="107" t="str">
        <f t="shared" si="2746"/>
        <v/>
      </c>
      <c r="T911" s="107" t="str">
        <f t="shared" si="2746"/>
        <v/>
      </c>
      <c r="U911" s="107" t="str">
        <f t="shared" si="2746"/>
        <v/>
      </c>
      <c r="V911" s="107" t="str">
        <f t="shared" si="2746"/>
        <v/>
      </c>
      <c r="W911" s="107" t="str">
        <f t="shared" si="2746"/>
        <v/>
      </c>
      <c r="X911" s="107" t="str">
        <f t="shared" si="2746"/>
        <v/>
      </c>
      <c r="Y911" s="107" t="str">
        <f t="shared" si="2746"/>
        <v/>
      </c>
      <c r="Z911" s="107" t="str">
        <f t="shared" si="2746"/>
        <v/>
      </c>
      <c r="AA911" s="107" t="str">
        <f t="shared" si="2746"/>
        <v/>
      </c>
      <c r="AB911" s="107" t="str">
        <f t="shared" si="2746"/>
        <v/>
      </c>
      <c r="AC911" s="107" t="str">
        <f t="shared" si="2746"/>
        <v/>
      </c>
      <c r="AD911" s="107" t="str">
        <f t="shared" si="2746"/>
        <v/>
      </c>
      <c r="AE911" s="107" t="str">
        <f t="shared" si="2746"/>
        <v/>
      </c>
      <c r="AF911" s="107" t="str">
        <f t="shared" si="2746"/>
        <v/>
      </c>
      <c r="AG911" s="107" t="str">
        <f t="shared" si="2746"/>
        <v/>
      </c>
      <c r="AH911" s="107" t="str">
        <f t="shared" si="2746"/>
        <v/>
      </c>
      <c r="AI911" s="107" t="str">
        <f t="shared" si="2746"/>
        <v/>
      </c>
    </row>
    <row r="912" spans="1:167" hidden="1" x14ac:dyDescent="0.25">
      <c r="B912" s="128" t="e">
        <f t="shared" si="2583"/>
        <v>#VALUE!</v>
      </c>
      <c r="C912" s="128" t="e">
        <f t="shared" ca="1" si="2584"/>
        <v>#NAME?</v>
      </c>
      <c r="D912" s="127">
        <f t="shared" ca="1" si="2584"/>
        <v>1</v>
      </c>
      <c r="E912" s="198"/>
      <c r="F912" s="93"/>
      <c r="G912" s="200"/>
      <c r="H912"/>
      <c r="I912"/>
      <c r="J912"/>
      <c r="K912" s="66"/>
      <c r="L912" s="29" t="s">
        <v>40</v>
      </c>
      <c r="M912" s="30">
        <f t="shared" ref="M912" si="2747">MAX($P903:$XX903)</f>
        <v>0</v>
      </c>
      <c r="N912" s="71"/>
      <c r="O912" s="27" t="str">
        <f t="shared" ref="O912" si="2748">"5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583"/>
        <v>#VALUE!</v>
      </c>
      <c r="C913" s="128" t="e">
        <f t="shared" ca="1" si="2584"/>
        <v>#NAME?</v>
      </c>
      <c r="D913" s="127">
        <f t="shared" ca="1" si="2584"/>
        <v>1</v>
      </c>
      <c r="E913" s="198"/>
      <c r="F913" s="93"/>
      <c r="G913" s="200"/>
      <c r="H913" s="134">
        <f t="shared" ref="H913" si="2749">COUNT($P913:$XX913)</f>
        <v>0</v>
      </c>
      <c r="I913" s="132" t="e">
        <f t="shared" ref="I913" si="2750">_xlfn.STDEV.P($P912:$XX913)/AVERAGE($P912:$XX913)</f>
        <v>#DIV/0!</v>
      </c>
      <c r="J913" s="7">
        <f t="shared" ref="J913" si="2751">IF(AND(H913&gt;2,
OR(L897="MÉDIA SANEADA",L897="MEDIANA SANEADA",
AND(L897="PREÇO ESTIMADO",NOT(AND(P899="Orçamento",COUNTA(P897:XX897)=COUNTIF(P899:XX899,"Orçamento")))))),
ROW(),0)</f>
        <v>0</v>
      </c>
      <c r="K913" s="66"/>
      <c r="N913" s="71"/>
      <c r="O913" s="27" t="str">
        <f t="shared" ref="O913" si="2752">"5 RODADA"</f>
        <v>5 RODADA</v>
      </c>
      <c r="P913" s="107" t="str">
        <f t="shared" ref="P913:AI913" si="2753">IF(P911="","",IF((_xlfn.STDEV.P($P910:$XX911)/AVERAGE($P910:$XX911))&lt;=25%,P911,IF(OR(P911&gt;(AVERAGE($P910:$XX911)+_xlfn.STDEV.P($P910:$XX911)),P911&lt;(AVERAGE($P910:$XX911)-_xlfn.STDEV.P($P910:$XX911))),"DESCARTADO",P911)))</f>
        <v/>
      </c>
      <c r="Q913" s="107" t="str">
        <f t="shared" si="2753"/>
        <v/>
      </c>
      <c r="R913" s="107" t="str">
        <f t="shared" si="2753"/>
        <v/>
      </c>
      <c r="S913" s="107" t="str">
        <f t="shared" si="2753"/>
        <v/>
      </c>
      <c r="T913" s="107" t="str">
        <f t="shared" si="2753"/>
        <v/>
      </c>
      <c r="U913" s="107" t="str">
        <f t="shared" si="2753"/>
        <v/>
      </c>
      <c r="V913" s="107" t="str">
        <f t="shared" si="2753"/>
        <v/>
      </c>
      <c r="W913" s="107" t="str">
        <f t="shared" si="2753"/>
        <v/>
      </c>
      <c r="X913" s="107" t="str">
        <f t="shared" si="2753"/>
        <v/>
      </c>
      <c r="Y913" s="107" t="str">
        <f t="shared" si="2753"/>
        <v/>
      </c>
      <c r="Z913" s="107" t="str">
        <f t="shared" si="2753"/>
        <v/>
      </c>
      <c r="AA913" s="107" t="str">
        <f t="shared" si="2753"/>
        <v/>
      </c>
      <c r="AB913" s="107" t="str">
        <f t="shared" si="2753"/>
        <v/>
      </c>
      <c r="AC913" s="107" t="str">
        <f t="shared" si="2753"/>
        <v/>
      </c>
      <c r="AD913" s="107" t="str">
        <f t="shared" si="2753"/>
        <v/>
      </c>
      <c r="AE913" s="107" t="str">
        <f t="shared" si="2753"/>
        <v/>
      </c>
      <c r="AF913" s="107" t="str">
        <f t="shared" si="2753"/>
        <v/>
      </c>
      <c r="AG913" s="107" t="str">
        <f t="shared" si="2753"/>
        <v/>
      </c>
      <c r="AH913" s="107" t="str">
        <f t="shared" si="2753"/>
        <v/>
      </c>
      <c r="AI913" s="107" t="str">
        <f t="shared" si="2753"/>
        <v/>
      </c>
    </row>
    <row r="914" spans="1:167" hidden="1" x14ac:dyDescent="0.25">
      <c r="B914" s="128" t="e">
        <f t="shared" si="2583"/>
        <v>#VALUE!</v>
      </c>
      <c r="C914" s="128" t="e">
        <f t="shared" ca="1" si="2584"/>
        <v>#NAME?</v>
      </c>
      <c r="D914" s="127">
        <f t="shared" ca="1" si="2584"/>
        <v>1</v>
      </c>
      <c r="E914" s="198"/>
      <c r="F914" s="93"/>
      <c r="G914" s="200"/>
      <c r="H914"/>
      <c r="I914"/>
      <c r="J914"/>
      <c r="K914" s="66"/>
      <c r="L914" s="22"/>
      <c r="M914" s="22"/>
      <c r="N914" s="71"/>
      <c r="O914" s="27" t="str">
        <f t="shared" ref="O914" si="2754">"6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583"/>
        <v>#VALUE!</v>
      </c>
      <c r="C915" s="128" t="e">
        <f t="shared" ca="1" si="2584"/>
        <v>#NAME?</v>
      </c>
      <c r="D915" s="127">
        <f t="shared" ca="1" si="2584"/>
        <v>1</v>
      </c>
      <c r="E915" s="198"/>
      <c r="F915" s="93"/>
      <c r="G915" s="200"/>
      <c r="H915" s="134">
        <f t="shared" ref="H915" si="2755">COUNT($P915:$XX915)</f>
        <v>0</v>
      </c>
      <c r="I915" s="132" t="e">
        <f t="shared" ref="I915" si="2756">_xlfn.STDEV.P($P914:$XX915)/AVERAGE($P914:$XX915)</f>
        <v>#DIV/0!</v>
      </c>
      <c r="J915" s="7">
        <f t="shared" ref="J915" si="2757">IF(AND(H915&gt;2,
OR(L897="MÉDIA SANEADA",L897="MEDIANA SANEADA",
AND(L897="PREÇO ESTIMADO",NOT(AND(P899="Orçamento",COUNTA(P897:XX897)=COUNTIF(P899:XX899,"Orçamento")))))),
ROW(),0)</f>
        <v>0</v>
      </c>
      <c r="N915" s="71"/>
      <c r="O915" s="27" t="str">
        <f t="shared" ref="O915" si="2758">"6 RODADA"</f>
        <v>6 RODADA</v>
      </c>
      <c r="P915" s="107" t="str">
        <f t="shared" ref="P915:AI915" si="2759">IFERROR(IF(P913="","",IF((_xlfn.STDEV.P($P912:$XX913)/AVERAGE($P912:$XX913))&lt;=25%,P913,IF(OR(P913&gt;(AVERAGE($P912:$XX913)+_xlfn.STDEV.P($P912:$XX913)),P913&lt;(AVERAGE($P912:$XX913)-_xlfn.STDEV.P($P912:$XX913))),"DESCARTADO",P913))),)</f>
        <v/>
      </c>
      <c r="Q915" s="107" t="str">
        <f t="shared" si="2759"/>
        <v/>
      </c>
      <c r="R915" s="107" t="str">
        <f t="shared" si="2759"/>
        <v/>
      </c>
      <c r="S915" s="107" t="str">
        <f t="shared" si="2759"/>
        <v/>
      </c>
      <c r="T915" s="107" t="str">
        <f t="shared" si="2759"/>
        <v/>
      </c>
      <c r="U915" s="107" t="str">
        <f t="shared" si="2759"/>
        <v/>
      </c>
      <c r="V915" s="107" t="str">
        <f t="shared" si="2759"/>
        <v/>
      </c>
      <c r="W915" s="107" t="str">
        <f t="shared" si="2759"/>
        <v/>
      </c>
      <c r="X915" s="107" t="str">
        <f t="shared" si="2759"/>
        <v/>
      </c>
      <c r="Y915" s="107" t="str">
        <f t="shared" si="2759"/>
        <v/>
      </c>
      <c r="Z915" s="107" t="str">
        <f t="shared" si="2759"/>
        <v/>
      </c>
      <c r="AA915" s="107" t="str">
        <f t="shared" si="2759"/>
        <v/>
      </c>
      <c r="AB915" s="107" t="str">
        <f t="shared" si="2759"/>
        <v/>
      </c>
      <c r="AC915" s="107" t="str">
        <f t="shared" si="2759"/>
        <v/>
      </c>
      <c r="AD915" s="107" t="str">
        <f t="shared" si="2759"/>
        <v/>
      </c>
      <c r="AE915" s="107" t="str">
        <f t="shared" si="2759"/>
        <v/>
      </c>
      <c r="AF915" s="107" t="str">
        <f t="shared" si="2759"/>
        <v/>
      </c>
      <c r="AG915" s="107" t="str">
        <f t="shared" si="2759"/>
        <v/>
      </c>
      <c r="AH915" s="107" t="str">
        <f t="shared" si="2759"/>
        <v/>
      </c>
      <c r="AI915" s="107" t="str">
        <f t="shared" si="2759"/>
        <v/>
      </c>
    </row>
    <row r="916" spans="1:167" x14ac:dyDescent="0.25">
      <c r="B916" s="128" t="e">
        <f t="shared" si="2583"/>
        <v>#VALUE!</v>
      </c>
      <c r="C916" s="128" t="e">
        <f t="shared" ca="1" si="2584"/>
        <v>#NAME?</v>
      </c>
      <c r="D916" s="127">
        <f t="shared" ca="1" si="2584"/>
        <v>1</v>
      </c>
      <c r="E916" s="198"/>
      <c r="F916" s="136"/>
      <c r="G916" s="200"/>
      <c r="H916" s="203"/>
      <c r="I916" s="203"/>
      <c r="J916" s="204"/>
      <c r="K916" s="67"/>
      <c r="L916" s="1" t="s">
        <v>43</v>
      </c>
      <c r="M916" s="143" t="str">
        <f t="shared" ref="M916" si="2760">IFERROR(ROUND(M897*M899,2),"")</f>
        <v/>
      </c>
      <c r="O916" s="27" t="s">
        <v>363</v>
      </c>
      <c r="P916" s="107" t="str">
        <f t="shared" ref="P916:R916" si="2761">INDEX(P903:P915,MATCH(MAX($J903:$J915),$J903:$J915,0))</f>
        <v/>
      </c>
      <c r="Q916" s="107" t="str">
        <f t="shared" si="2761"/>
        <v/>
      </c>
      <c r="R916" s="107" t="str">
        <f t="shared" si="2761"/>
        <v/>
      </c>
      <c r="S916" s="107" t="str">
        <f t="shared" si="2696"/>
        <v/>
      </c>
      <c r="T916" s="107" t="str">
        <f t="shared" si="2696"/>
        <v/>
      </c>
      <c r="U916" s="107" t="str">
        <f t="shared" si="2696"/>
        <v/>
      </c>
      <c r="V916" s="107" t="str">
        <f t="shared" si="2696"/>
        <v/>
      </c>
      <c r="W916" s="107" t="str">
        <f t="shared" si="2696"/>
        <v/>
      </c>
      <c r="X916" s="107" t="str">
        <f t="shared" si="2696"/>
        <v/>
      </c>
      <c r="Y916" s="107" t="str">
        <f t="shared" si="2696"/>
        <v/>
      </c>
      <c r="Z916" s="107" t="str">
        <f t="shared" si="2696"/>
        <v/>
      </c>
      <c r="AA916" s="107" t="str">
        <f t="shared" si="2696"/>
        <v/>
      </c>
      <c r="AB916" s="107" t="str">
        <f t="shared" si="2696"/>
        <v/>
      </c>
      <c r="AC916" s="107" t="str">
        <f t="shared" si="2696"/>
        <v/>
      </c>
      <c r="AD916" s="107" t="str">
        <f t="shared" si="2696"/>
        <v/>
      </c>
      <c r="AE916" s="107" t="str">
        <f t="shared" si="2696"/>
        <v/>
      </c>
      <c r="AF916" s="107" t="str">
        <f t="shared" si="2696"/>
        <v/>
      </c>
      <c r="AG916" s="107" t="str">
        <f t="shared" si="2696"/>
        <v/>
      </c>
      <c r="AH916" s="107" t="str">
        <f t="shared" si="2696"/>
        <v/>
      </c>
      <c r="AI916" s="107" t="str">
        <f t="shared" si="2696"/>
        <v/>
      </c>
    </row>
    <row r="918" spans="1:167" s="117" customFormat="1" ht="15" customHeight="1" x14ac:dyDescent="0.25">
      <c r="A918" s="120"/>
      <c r="B918" s="127" t="e">
        <f t="shared" ref="B918" si="2762">LARGE(IFERROR(IF(B916+1&gt;$H$8,"",B916+1),""),1)</f>
        <v>#VALUE!</v>
      </c>
      <c r="C918" s="127" t="e">
        <f ca="1">IF(_xlfn.ISFORMULA(E922),MAX(INDEX('BASE FORMAÇÃO'!A:A,B918+1),1),E922)</f>
        <v>#NAME?</v>
      </c>
      <c r="D918" s="127">
        <f t="shared" ref="D918" ca="1" si="2763">IFERROR(IF(C918=C908,D908+1,1),1)</f>
        <v>1</v>
      </c>
      <c r="E918" s="38" t="s">
        <v>9</v>
      </c>
      <c r="F918" s="73"/>
      <c r="G918" s="38" t="s">
        <v>15</v>
      </c>
      <c r="H918" s="135" t="e">
        <f>INDEX('BASE FORMAÇÃO'!B:B,B918+1)</f>
        <v>#VALUE!</v>
      </c>
      <c r="I918" s="181" t="s">
        <v>16</v>
      </c>
      <c r="J918" s="6" t="e">
        <f>INDEX('BASE FORMAÇÃO'!K:K,B918+1)</f>
        <v>#VALUE!</v>
      </c>
      <c r="K918" s="65"/>
      <c r="L918" s="182" t="s">
        <v>10</v>
      </c>
      <c r="M918" s="184" t="str">
        <f>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764">B918</f>
        <v>#VALUE!</v>
      </c>
      <c r="C919" s="128" t="e">
        <f t="shared" ca="1" si="2764"/>
        <v>#NAME?</v>
      </c>
      <c r="D919" s="127">
        <f t="shared" ca="1" si="2764"/>
        <v>1</v>
      </c>
      <c r="E919" s="186">
        <f t="shared" ref="E919" ca="1" si="2765">D918</f>
        <v>1</v>
      </c>
      <c r="F919" s="92"/>
      <c r="G919" s="188" t="s">
        <v>1</v>
      </c>
      <c r="H919" s="191" t="e">
        <f>INDEX('BASE FORMAÇÃO'!C:C,B918+1)</f>
        <v>#VALUE!</v>
      </c>
      <c r="I919" s="191"/>
      <c r="J919" s="192"/>
      <c r="K919" s="66"/>
      <c r="L919" s="183"/>
      <c r="M919" s="185"/>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766">B919</f>
        <v>#VALUE!</v>
      </c>
      <c r="C920" s="128" t="e">
        <f t="shared" ca="1" si="2766"/>
        <v>#NAME?</v>
      </c>
      <c r="D920" s="127">
        <f t="shared" ca="1" si="2766"/>
        <v>1</v>
      </c>
      <c r="E920" s="187"/>
      <c r="F920" s="93"/>
      <c r="G920" s="189"/>
      <c r="H920" s="193"/>
      <c r="I920" s="193"/>
      <c r="J920" s="194"/>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767">B920</f>
        <v>#VALUE!</v>
      </c>
      <c r="C921" s="128" t="e">
        <f t="shared" ca="1" si="2767"/>
        <v>#NAME?</v>
      </c>
      <c r="D921" s="127">
        <f t="shared" ca="1" si="2584"/>
        <v>1</v>
      </c>
      <c r="E921" s="38" t="s">
        <v>313</v>
      </c>
      <c r="F921" s="93"/>
      <c r="G921" s="190"/>
      <c r="H921" s="195"/>
      <c r="I921" s="195"/>
      <c r="J921" s="196"/>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768">B920</f>
        <v>#VALUE!</v>
      </c>
      <c r="C922" s="128" t="e">
        <f t="shared" ca="1" si="2768"/>
        <v>#NAME?</v>
      </c>
      <c r="D922" s="127">
        <f t="shared" ca="1" si="2584"/>
        <v>1</v>
      </c>
      <c r="E922" s="197" t="e">
        <f t="shared" ref="E922" ca="1" si="2769">C918</f>
        <v>#NAME?</v>
      </c>
      <c r="F922" s="93"/>
      <c r="G922" s="199" t="s">
        <v>304</v>
      </c>
      <c r="H922" s="201"/>
      <c r="I922" s="202"/>
      <c r="J922" s="202"/>
      <c r="K922" s="67"/>
      <c r="L922" s="28" t="s">
        <v>303</v>
      </c>
      <c r="M922" s="133" t="str">
        <f t="shared" ref="M922" si="2770">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771">B922</f>
        <v>#VALUE!</v>
      </c>
      <c r="C923" s="128" t="e">
        <f t="shared" ref="C923" ca="1" si="2772">C922</f>
        <v>#NAME?</v>
      </c>
      <c r="D923" s="127">
        <f t="shared" ca="1" si="2584"/>
        <v>1</v>
      </c>
      <c r="E923" s="198"/>
      <c r="F923" s="93"/>
      <c r="G923" s="200"/>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773">B923</f>
        <v>#VALUE!</v>
      </c>
      <c r="C924" s="128" t="e">
        <f t="shared" ca="1" si="2773"/>
        <v>#NAME?</v>
      </c>
      <c r="D924" s="127">
        <f t="shared" ca="1" si="2584"/>
        <v>1</v>
      </c>
      <c r="E924" s="198"/>
      <c r="F924" s="93"/>
      <c r="G924" s="200"/>
      <c r="H924" s="134">
        <f t="shared" ref="H924" si="2774">COUNT($P924:$XX924)</f>
        <v>0</v>
      </c>
      <c r="I924" s="132" t="e">
        <f t="shared" ref="I924" si="2775">_xlfn.STDEV.P($P923:$XX924)/AVERAGE($P923:$XX924)</f>
        <v>#DIV/0!</v>
      </c>
      <c r="J924" s="7">
        <f>ROW()</f>
        <v>924</v>
      </c>
      <c r="K924" s="67"/>
      <c r="L924" s="29" t="s">
        <v>10</v>
      </c>
      <c r="M924" s="30" t="str">
        <f t="shared" ref="M924" si="2776">IFERROR(
IF(COUNTA(P918:AI918)=COUNTIF(P920:XX920,"Orçamento"),MIN(M929,M926),
IF(M927&lt;&gt;"",M927,
IF(M928&lt;&gt;"",M928,
M926
))),"")</f>
        <v/>
      </c>
      <c r="N924" s="71"/>
      <c r="O924" s="27" t="s">
        <v>376</v>
      </c>
      <c r="P924" s="106" t="str">
        <f t="shared" ref="P924:AI924" si="2777">IFERROR(IF(P922="",
            "",
            IF(COUNT($P922:$XX922)&lt;=4,
               P922,
               IF(OR(P922&gt;(QUARTILE($P922:$XX922,3)+(QUARTILE($P922:$XX922,3)-QUARTILE($P922:$XX922,1))),
                     P922&lt;(QUARTILE($P922:$XX922,1)-(QUARTILE($P922:$XX922,3)-QUARTILE($P922:$XX922,1)))
                  ),
               "DESCARTADO",P922)
             )
  ),P922)</f>
        <v/>
      </c>
      <c r="Q924" s="106" t="str">
        <f t="shared" si="2777"/>
        <v/>
      </c>
      <c r="R924" s="106" t="str">
        <f t="shared" si="2777"/>
        <v/>
      </c>
      <c r="S924" s="106" t="str">
        <f t="shared" si="2777"/>
        <v/>
      </c>
      <c r="T924" s="106" t="str">
        <f t="shared" si="2777"/>
        <v/>
      </c>
      <c r="U924" s="106" t="str">
        <f t="shared" si="2777"/>
        <v/>
      </c>
      <c r="V924" s="106" t="str">
        <f t="shared" si="2777"/>
        <v/>
      </c>
      <c r="W924" s="106" t="str">
        <f t="shared" si="2777"/>
        <v/>
      </c>
      <c r="X924" s="106" t="str">
        <f t="shared" si="2777"/>
        <v/>
      </c>
      <c r="Y924" s="106" t="str">
        <f t="shared" si="2777"/>
        <v/>
      </c>
      <c r="Z924" s="106" t="str">
        <f t="shared" si="2777"/>
        <v/>
      </c>
      <c r="AA924" s="106" t="str">
        <f t="shared" si="2777"/>
        <v/>
      </c>
      <c r="AB924" s="106" t="str">
        <f t="shared" si="2777"/>
        <v/>
      </c>
      <c r="AC924" s="106" t="str">
        <f t="shared" si="2777"/>
        <v/>
      </c>
      <c r="AD924" s="106" t="str">
        <f t="shared" si="2777"/>
        <v/>
      </c>
      <c r="AE924" s="106" t="str">
        <f t="shared" si="2777"/>
        <v/>
      </c>
      <c r="AF924" s="106" t="str">
        <f t="shared" si="2777"/>
        <v/>
      </c>
      <c r="AG924" s="106" t="str">
        <f t="shared" si="2777"/>
        <v/>
      </c>
      <c r="AH924" s="106" t="str">
        <f t="shared" si="2777"/>
        <v/>
      </c>
      <c r="AI924" s="106" t="str">
        <f t="shared" si="2777"/>
        <v/>
      </c>
    </row>
    <row r="925" spans="1:167" hidden="1" x14ac:dyDescent="0.25">
      <c r="B925" s="128" t="e">
        <f t="shared" ref="B925:B979" si="2778">B924</f>
        <v>#VALUE!</v>
      </c>
      <c r="C925" s="128" t="e">
        <f t="shared" ref="C925:D988" ca="1" si="2779">C924</f>
        <v>#NAME?</v>
      </c>
      <c r="D925" s="127">
        <f t="shared" ca="1" si="2584"/>
        <v>1</v>
      </c>
      <c r="E925" s="198"/>
      <c r="F925" s="93"/>
      <c r="G925" s="200"/>
      <c r="H925"/>
      <c r="I925"/>
      <c r="J925"/>
      <c r="K925" s="66"/>
      <c r="L925" s="29" t="s">
        <v>360</v>
      </c>
      <c r="M925" s="30" t="e">
        <f t="shared" ref="M925" si="2780">AVERAGE($P924:$XX924)</f>
        <v>#DIV/0!</v>
      </c>
      <c r="N925" s="71"/>
      <c r="O925" s="27" t="str">
        <f t="shared" ref="O925" si="2781">"1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778"/>
        <v>#VALUE!</v>
      </c>
      <c r="C926" s="128" t="e">
        <f t="shared" ca="1" si="2779"/>
        <v>#NAME?</v>
      </c>
      <c r="D926" s="127">
        <f t="shared" ca="1" si="2779"/>
        <v>1</v>
      </c>
      <c r="E926" s="198"/>
      <c r="F926" s="93"/>
      <c r="G926" s="200"/>
      <c r="H926" s="134">
        <f t="shared" ref="H926" si="2782">COUNT($P926:$XX926)</f>
        <v>0</v>
      </c>
      <c r="I926" s="132" t="e">
        <f t="shared" ref="I926" si="2783">_xlfn.STDEV.P($P925:$XX926)/AVERAGE($P925:$XX926)</f>
        <v>#DIV/0!</v>
      </c>
      <c r="J926" s="7">
        <f t="shared" ref="J926" si="2784">IF(AND(H926&gt;2,
OR(L918="MÉDIA SANEADA",L918="MEDIANA SANEADA",
AND(L918="PREÇO ESTIMADO",NOT(AND(P920="Orçamento",COUNTA(P918:XX918)=COUNTIF(P920:XX920,"Orçamento")))))),
ROW(),0)</f>
        <v>0</v>
      </c>
      <c r="K926" s="66"/>
      <c r="L926" s="29" t="s">
        <v>361</v>
      </c>
      <c r="M926" s="30" t="e">
        <f t="shared" ref="M926" si="2785">MEDIAN($P924:$XX924)</f>
        <v>#NUM!</v>
      </c>
      <c r="N926" s="71"/>
      <c r="O926" s="27" t="str">
        <f t="shared" ref="O926" si="2786">"1 RODADA"</f>
        <v>1 RODADA</v>
      </c>
      <c r="P926" s="107" t="str">
        <f t="shared" ref="P926:AI926" si="2787">IF(P924="","",IF((_xlfn.STDEV.P($P923:$XX924)/AVERAGE($P923:$XX924))&lt;=25%,P924,IF(OR(P924&gt;(AVERAGE($P923:$XX924)+_xlfn.STDEV.P($P923:$XX924)),P924&lt;(AVERAGE($P923:$XX924)-_xlfn.STDEV.P($P923:$XX924))),"DESCARTADO",P924)))</f>
        <v/>
      </c>
      <c r="Q926" s="107" t="str">
        <f t="shared" si="2787"/>
        <v/>
      </c>
      <c r="R926" s="107" t="str">
        <f t="shared" si="2787"/>
        <v/>
      </c>
      <c r="S926" s="107" t="str">
        <f t="shared" si="2787"/>
        <v/>
      </c>
      <c r="T926" s="107" t="str">
        <f t="shared" si="2787"/>
        <v/>
      </c>
      <c r="U926" s="107" t="str">
        <f t="shared" si="2787"/>
        <v/>
      </c>
      <c r="V926" s="107" t="str">
        <f t="shared" si="2787"/>
        <v/>
      </c>
      <c r="W926" s="107" t="str">
        <f t="shared" si="2787"/>
        <v/>
      </c>
      <c r="X926" s="107" t="str">
        <f t="shared" si="2787"/>
        <v/>
      </c>
      <c r="Y926" s="107" t="str">
        <f t="shared" si="2787"/>
        <v/>
      </c>
      <c r="Z926" s="107" t="str">
        <f t="shared" si="2787"/>
        <v/>
      </c>
      <c r="AA926" s="107" t="str">
        <f t="shared" si="2787"/>
        <v/>
      </c>
      <c r="AB926" s="107" t="str">
        <f t="shared" si="2787"/>
        <v/>
      </c>
      <c r="AC926" s="107" t="str">
        <f t="shared" si="2787"/>
        <v/>
      </c>
      <c r="AD926" s="107" t="str">
        <f t="shared" si="2787"/>
        <v/>
      </c>
      <c r="AE926" s="107" t="str">
        <f t="shared" si="2787"/>
        <v/>
      </c>
      <c r="AF926" s="107" t="str">
        <f t="shared" si="2787"/>
        <v/>
      </c>
      <c r="AG926" s="107" t="str">
        <f t="shared" si="2787"/>
        <v/>
      </c>
      <c r="AH926" s="107" t="str">
        <f t="shared" si="2787"/>
        <v/>
      </c>
      <c r="AI926" s="107" t="str">
        <f t="shared" si="2787"/>
        <v/>
      </c>
    </row>
    <row r="927" spans="1:167" hidden="1" x14ac:dyDescent="0.25">
      <c r="B927" s="128" t="e">
        <f t="shared" si="2778"/>
        <v>#VALUE!</v>
      </c>
      <c r="C927" s="128" t="e">
        <f t="shared" ca="1" si="2779"/>
        <v>#NAME?</v>
      </c>
      <c r="D927" s="127">
        <f t="shared" ca="1" si="2779"/>
        <v>1</v>
      </c>
      <c r="E927" s="198"/>
      <c r="F927" s="93"/>
      <c r="G927" s="200"/>
      <c r="H927"/>
      <c r="I927"/>
      <c r="J927"/>
      <c r="L927" s="29" t="s">
        <v>38</v>
      </c>
      <c r="M927" s="30" t="str">
        <f t="shared" ref="M927" si="2788">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789">"2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778"/>
        <v>#VALUE!</v>
      </c>
      <c r="C928" s="128" t="e">
        <f t="shared" ca="1" si="2779"/>
        <v>#NAME?</v>
      </c>
      <c r="D928" s="127">
        <f t="shared" ca="1" si="2779"/>
        <v>1</v>
      </c>
      <c r="E928" s="198"/>
      <c r="F928" s="93"/>
      <c r="G928" s="200"/>
      <c r="H928" s="134">
        <f t="shared" ref="H928" si="2790">COUNT($P928:$XX928)</f>
        <v>0</v>
      </c>
      <c r="I928" s="132" t="e">
        <f t="shared" ref="I928" si="2791">_xlfn.STDEV.P($P927:$XX928)/AVERAGE($P927:$XX928)</f>
        <v>#DIV/0!</v>
      </c>
      <c r="J928" s="7">
        <f t="shared" ref="J928" si="2792">IF(AND(H928&gt;2,
OR(L918="MÉDIA SANEADA",L918="MEDIANA SANEADA",
AND(L918="PREÇO ESTIMADO",NOT(AND(P920="Orçamento",COUNTA(P918:XX918)=COUNTIF(P920:XX920,"Orçamento")))))),
ROW(),0)</f>
        <v>0</v>
      </c>
      <c r="K928" s="66"/>
      <c r="L928" s="29" t="s">
        <v>362</v>
      </c>
      <c r="M928" s="30" t="e">
        <f t="shared" ref="M928" si="2793" xml:space="preserve">
IF(H926&gt;2,MEDIAN(P925:XX926),
IF(H928&gt;2,MEDIAN(P927:XX928),
IF(H930&gt;2,MEDIAN(P929:XX930),
IF(H932&gt;2,MEDIAN(P931:XX932),
IF(H934&gt;2,MEDIAN(P933:XX934),
IF(H936&gt;2,MEDIAN(P935:XX936),
MEDIAN(P923:XX924)))))))</f>
        <v>#NUM!</v>
      </c>
      <c r="N928" s="71"/>
      <c r="O928" s="27" t="str">
        <f t="shared" ref="O928" si="2794">"2 RODADA"</f>
        <v>2 RODADA</v>
      </c>
      <c r="P928" s="107" t="str">
        <f t="shared" ref="P928:AI928" si="2795">IF(P926="","",IF((_xlfn.STDEV.P($P925:$XX926)/AVERAGE($P925:$XX926))&lt;=25%,P926,IF(OR(P926&gt;(AVERAGE($P925:$XX926)+_xlfn.STDEV.P($P925:$XX926)),P926&lt;(AVERAGE($P925:$XX926)-_xlfn.STDEV.P($P925:$XX926))),"DESCARTADO",P926)))</f>
        <v/>
      </c>
      <c r="Q928" s="107" t="str">
        <f t="shared" si="2795"/>
        <v/>
      </c>
      <c r="R928" s="107" t="str">
        <f t="shared" si="2795"/>
        <v/>
      </c>
      <c r="S928" s="107" t="str">
        <f t="shared" si="2795"/>
        <v/>
      </c>
      <c r="T928" s="107" t="str">
        <f t="shared" si="2795"/>
        <v/>
      </c>
      <c r="U928" s="107" t="str">
        <f t="shared" si="2795"/>
        <v/>
      </c>
      <c r="V928" s="107" t="str">
        <f t="shared" si="2795"/>
        <v/>
      </c>
      <c r="W928" s="107" t="str">
        <f t="shared" si="2795"/>
        <v/>
      </c>
      <c r="X928" s="107" t="str">
        <f t="shared" si="2795"/>
        <v/>
      </c>
      <c r="Y928" s="107" t="str">
        <f t="shared" si="2795"/>
        <v/>
      </c>
      <c r="Z928" s="107" t="str">
        <f t="shared" si="2795"/>
        <v/>
      </c>
      <c r="AA928" s="107" t="str">
        <f t="shared" si="2795"/>
        <v/>
      </c>
      <c r="AB928" s="107" t="str">
        <f t="shared" si="2795"/>
        <v/>
      </c>
      <c r="AC928" s="107" t="str">
        <f t="shared" si="2795"/>
        <v/>
      </c>
      <c r="AD928" s="107" t="str">
        <f t="shared" si="2795"/>
        <v/>
      </c>
      <c r="AE928" s="107" t="str">
        <f t="shared" si="2795"/>
        <v/>
      </c>
      <c r="AF928" s="107" t="str">
        <f t="shared" si="2795"/>
        <v/>
      </c>
      <c r="AG928" s="107" t="str">
        <f t="shared" si="2795"/>
        <v/>
      </c>
      <c r="AH928" s="107" t="str">
        <f t="shared" si="2795"/>
        <v/>
      </c>
      <c r="AI928" s="107" t="str">
        <f t="shared" si="2795"/>
        <v/>
      </c>
    </row>
    <row r="929" spans="1:167" hidden="1" x14ac:dyDescent="0.25">
      <c r="B929" s="128" t="e">
        <f t="shared" si="2778"/>
        <v>#VALUE!</v>
      </c>
      <c r="C929" s="128" t="e">
        <f t="shared" ca="1" si="2779"/>
        <v>#NAME?</v>
      </c>
      <c r="D929" s="127">
        <f t="shared" ca="1" si="2779"/>
        <v>1</v>
      </c>
      <c r="E929" s="198"/>
      <c r="F929" s="93"/>
      <c r="G929" s="200"/>
      <c r="H929"/>
      <c r="I929"/>
      <c r="J929"/>
      <c r="K929" s="66"/>
      <c r="L929" s="29" t="s">
        <v>359</v>
      </c>
      <c r="M929" s="30" t="e">
        <f t="shared" ref="M929" si="2796">HARMEAN($P923:$XX924)</f>
        <v>#N/A</v>
      </c>
      <c r="N929" s="71"/>
      <c r="O929" s="27" t="str">
        <f t="shared" ref="O929" si="2797">"3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778"/>
        <v>#VALUE!</v>
      </c>
      <c r="C930" s="128" t="e">
        <f t="shared" ca="1" si="2779"/>
        <v>#NAME?</v>
      </c>
      <c r="D930" s="127">
        <f t="shared" ca="1" si="2779"/>
        <v>1</v>
      </c>
      <c r="E930" s="198"/>
      <c r="F930" s="93"/>
      <c r="G930" s="200"/>
      <c r="H930" s="134">
        <f t="shared" ref="H930" si="2798">COUNT($P930:$XX930)</f>
        <v>0</v>
      </c>
      <c r="I930" s="132" t="e">
        <f t="shared" ref="I930" si="2799">_xlfn.STDEV.P($P929:$XX930)/AVERAGE($P929:$XX930)</f>
        <v>#DIV/0!</v>
      </c>
      <c r="J930" s="7">
        <f t="shared" ref="J930" si="2800">IF(AND(H930&gt;2,
OR(L918="MÉDIA SANEADA",L918="MEDIANA SANEADA",
AND(L918="PREÇO ESTIMADO",NOT(AND(P920="Orçamento",COUNTA(P918:XX918)=COUNTIF(P920:XX920,"Orçamento")))))),
ROW(),0)</f>
        <v>0</v>
      </c>
      <c r="K930" s="66"/>
      <c r="L930" s="29" t="s">
        <v>41</v>
      </c>
      <c r="M930" s="30" t="str">
        <f t="shared" ref="M930" si="2801">IFERROR(_xlfn.QUARTILE.EXC($P924:$XX924,1),"")</f>
        <v/>
      </c>
      <c r="N930" s="71"/>
      <c r="O930" s="27" t="str">
        <f t="shared" ref="O930" si="2802">"3 RODADA"</f>
        <v>3 RODADA</v>
      </c>
      <c r="P930" s="107" t="str">
        <f t="shared" ref="P930:AI930" si="2803">IF(P928="","",IF((_xlfn.STDEV.P($P927:$XX928)/AVERAGE($P927:$XX928))&lt;=25%,P928,IF(OR(P928&gt;(AVERAGE($P927:$XX928)+_xlfn.STDEV.P($P927:$XX928)),P928&lt;(AVERAGE($P927:$XX928)-_xlfn.STDEV.P($P927:$XX928))),"DESCARTADO",P928)))</f>
        <v/>
      </c>
      <c r="Q930" s="107" t="str">
        <f t="shared" si="2803"/>
        <v/>
      </c>
      <c r="R930" s="107" t="str">
        <f t="shared" si="2803"/>
        <v/>
      </c>
      <c r="S930" s="107" t="str">
        <f t="shared" si="2803"/>
        <v/>
      </c>
      <c r="T930" s="107" t="str">
        <f t="shared" si="2803"/>
        <v/>
      </c>
      <c r="U930" s="107" t="str">
        <f t="shared" si="2803"/>
        <v/>
      </c>
      <c r="V930" s="107" t="str">
        <f t="shared" si="2803"/>
        <v/>
      </c>
      <c r="W930" s="107" t="str">
        <f t="shared" si="2803"/>
        <v/>
      </c>
      <c r="X930" s="107" t="str">
        <f t="shared" si="2803"/>
        <v/>
      </c>
      <c r="Y930" s="107" t="str">
        <f t="shared" si="2803"/>
        <v/>
      </c>
      <c r="Z930" s="107" t="str">
        <f t="shared" si="2803"/>
        <v/>
      </c>
      <c r="AA930" s="107" t="str">
        <f t="shared" si="2803"/>
        <v/>
      </c>
      <c r="AB930" s="107" t="str">
        <f t="shared" si="2803"/>
        <v/>
      </c>
      <c r="AC930" s="107" t="str">
        <f t="shared" si="2803"/>
        <v/>
      </c>
      <c r="AD930" s="107" t="str">
        <f t="shared" si="2803"/>
        <v/>
      </c>
      <c r="AE930" s="107" t="str">
        <f t="shared" si="2803"/>
        <v/>
      </c>
      <c r="AF930" s="107" t="str">
        <f t="shared" si="2803"/>
        <v/>
      </c>
      <c r="AG930" s="107" t="str">
        <f t="shared" si="2803"/>
        <v/>
      </c>
      <c r="AH930" s="107" t="str">
        <f t="shared" si="2803"/>
        <v/>
      </c>
      <c r="AI930" s="107" t="str">
        <f t="shared" si="2803"/>
        <v/>
      </c>
    </row>
    <row r="931" spans="1:167" hidden="1" x14ac:dyDescent="0.25">
      <c r="B931" s="128" t="e">
        <f t="shared" si="2778"/>
        <v>#VALUE!</v>
      </c>
      <c r="C931" s="128" t="e">
        <f t="shared" ca="1" si="2779"/>
        <v>#NAME?</v>
      </c>
      <c r="D931" s="127">
        <f t="shared" ca="1" si="2779"/>
        <v>1</v>
      </c>
      <c r="E931" s="198"/>
      <c r="F931" s="93"/>
      <c r="G931" s="200"/>
      <c r="H931"/>
      <c r="I931"/>
      <c r="J931"/>
      <c r="K931" s="66"/>
      <c r="L931" s="29" t="s">
        <v>39</v>
      </c>
      <c r="M931" s="30" t="str">
        <f t="shared" ref="M931" si="2804">IFERROR(_xlfn.QUARTILE.EXC($P924:$XX924,3),"")</f>
        <v/>
      </c>
      <c r="N931" s="71"/>
      <c r="O931" s="27" t="str">
        <f t="shared" ref="O931" si="2805">"4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778"/>
        <v>#VALUE!</v>
      </c>
      <c r="C932" s="128" t="e">
        <f t="shared" ca="1" si="2779"/>
        <v>#NAME?</v>
      </c>
      <c r="D932" s="127">
        <f t="shared" ca="1" si="2779"/>
        <v>1</v>
      </c>
      <c r="E932" s="198"/>
      <c r="F932" s="93"/>
      <c r="G932" s="200"/>
      <c r="H932" s="134">
        <f t="shared" ref="H932" si="2806">COUNT($P932:$XX932)</f>
        <v>0</v>
      </c>
      <c r="I932" s="132" t="e">
        <f t="shared" ref="I932" si="2807">_xlfn.STDEV.P($P931:$XX932)/AVERAGE($P931:$XX932)</f>
        <v>#DIV/0!</v>
      </c>
      <c r="J932" s="7">
        <f t="shared" ref="J932" si="2808">IF(AND(H932&gt;2,
OR(L918="MÉDIA SANEADA",L918="MEDIANA SANEADA",
AND(L918="PREÇO ESTIMADO",NOT(AND(P920="Orçamento",COUNTA(P918:XX918)=COUNTIF(P920:XX920,"Orçamento")))))),
ROW(),0)</f>
        <v>0</v>
      </c>
      <c r="K932" s="66"/>
      <c r="L932" s="29" t="s">
        <v>42</v>
      </c>
      <c r="M932" s="30">
        <f t="shared" ref="M932" si="2809">MIN($P924:$XX924)</f>
        <v>0</v>
      </c>
      <c r="N932" s="71"/>
      <c r="O932" s="27" t="str">
        <f t="shared" ref="O932" si="2810">"4 RODADA"</f>
        <v>4 RODADA</v>
      </c>
      <c r="P932" s="107" t="str">
        <f t="shared" ref="P932:AI932" si="2811">IF(P930="","",IF((_xlfn.STDEV.P($P929:$XX930)/AVERAGE($P929:$XX930))&lt;=25%,P930,IF(OR(P930&gt;(AVERAGE($P929:$XX930)+_xlfn.STDEV.P($P929:$XX930)),P930&lt;(AVERAGE($P929:$XX930)-_xlfn.STDEV.P($P929:$XX930))),"DESCARTADO",P930)))</f>
        <v/>
      </c>
      <c r="Q932" s="107" t="str">
        <f t="shared" si="2811"/>
        <v/>
      </c>
      <c r="R932" s="107" t="str">
        <f t="shared" si="2811"/>
        <v/>
      </c>
      <c r="S932" s="107" t="str">
        <f t="shared" si="2811"/>
        <v/>
      </c>
      <c r="T932" s="107" t="str">
        <f t="shared" si="2811"/>
        <v/>
      </c>
      <c r="U932" s="107" t="str">
        <f t="shared" si="2811"/>
        <v/>
      </c>
      <c r="V932" s="107" t="str">
        <f t="shared" si="2811"/>
        <v/>
      </c>
      <c r="W932" s="107" t="str">
        <f t="shared" si="2811"/>
        <v/>
      </c>
      <c r="X932" s="107" t="str">
        <f t="shared" si="2811"/>
        <v/>
      </c>
      <c r="Y932" s="107" t="str">
        <f t="shared" si="2811"/>
        <v/>
      </c>
      <c r="Z932" s="107" t="str">
        <f t="shared" si="2811"/>
        <v/>
      </c>
      <c r="AA932" s="107" t="str">
        <f t="shared" si="2811"/>
        <v/>
      </c>
      <c r="AB932" s="107" t="str">
        <f t="shared" si="2811"/>
        <v/>
      </c>
      <c r="AC932" s="107" t="str">
        <f t="shared" si="2811"/>
        <v/>
      </c>
      <c r="AD932" s="107" t="str">
        <f t="shared" si="2811"/>
        <v/>
      </c>
      <c r="AE932" s="107" t="str">
        <f t="shared" si="2811"/>
        <v/>
      </c>
      <c r="AF932" s="107" t="str">
        <f t="shared" si="2811"/>
        <v/>
      </c>
      <c r="AG932" s="107" t="str">
        <f t="shared" si="2811"/>
        <v/>
      </c>
      <c r="AH932" s="107" t="str">
        <f t="shared" si="2811"/>
        <v/>
      </c>
      <c r="AI932" s="107" t="str">
        <f t="shared" si="2811"/>
        <v/>
      </c>
    </row>
    <row r="933" spans="1:167" hidden="1" x14ac:dyDescent="0.25">
      <c r="B933" s="128" t="e">
        <f t="shared" si="2778"/>
        <v>#VALUE!</v>
      </c>
      <c r="C933" s="128" t="e">
        <f t="shared" ca="1" si="2779"/>
        <v>#NAME?</v>
      </c>
      <c r="D933" s="127">
        <f t="shared" ca="1" si="2779"/>
        <v>1</v>
      </c>
      <c r="E933" s="198"/>
      <c r="F933" s="93"/>
      <c r="G933" s="200"/>
      <c r="H933"/>
      <c r="I933"/>
      <c r="J933"/>
      <c r="K933" s="66"/>
      <c r="L933" s="29" t="s">
        <v>40</v>
      </c>
      <c r="M933" s="30">
        <f t="shared" ref="M933" si="2812">MAX($P924:$XX924)</f>
        <v>0</v>
      </c>
      <c r="N933" s="71"/>
      <c r="O933" s="27" t="str">
        <f t="shared" ref="O933" si="2813">"5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778"/>
        <v>#VALUE!</v>
      </c>
      <c r="C934" s="128" t="e">
        <f t="shared" ca="1" si="2779"/>
        <v>#NAME?</v>
      </c>
      <c r="D934" s="127">
        <f t="shared" ca="1" si="2779"/>
        <v>1</v>
      </c>
      <c r="E934" s="198"/>
      <c r="F934" s="93"/>
      <c r="G934" s="200"/>
      <c r="H934" s="134">
        <f t="shared" ref="H934" si="2814">COUNT($P934:$XX934)</f>
        <v>0</v>
      </c>
      <c r="I934" s="132" t="e">
        <f t="shared" ref="I934" si="2815">_xlfn.STDEV.P($P933:$XX934)/AVERAGE($P933:$XX934)</f>
        <v>#DIV/0!</v>
      </c>
      <c r="J934" s="7">
        <f t="shared" ref="J934" si="2816">IF(AND(H934&gt;2,
OR(L918="MÉDIA SANEADA",L918="MEDIANA SANEADA",
AND(L918="PREÇO ESTIMADO",NOT(AND(P920="Orçamento",COUNTA(P918:XX918)=COUNTIF(P920:XX920,"Orçamento")))))),
ROW(),0)</f>
        <v>0</v>
      </c>
      <c r="K934" s="66"/>
      <c r="N934" s="71"/>
      <c r="O934" s="27" t="str">
        <f t="shared" ref="O934" si="2817">"5 RODADA"</f>
        <v>5 RODADA</v>
      </c>
      <c r="P934" s="107" t="str">
        <f t="shared" ref="P934:AI934" si="2818">IF(P932="","",IF((_xlfn.STDEV.P($P931:$XX932)/AVERAGE($P931:$XX932))&lt;=25%,P932,IF(OR(P932&gt;(AVERAGE($P931:$XX932)+_xlfn.STDEV.P($P931:$XX932)),P932&lt;(AVERAGE($P931:$XX932)-_xlfn.STDEV.P($P931:$XX932))),"DESCARTADO",P932)))</f>
        <v/>
      </c>
      <c r="Q934" s="107" t="str">
        <f t="shared" si="2818"/>
        <v/>
      </c>
      <c r="R934" s="107" t="str">
        <f t="shared" si="2818"/>
        <v/>
      </c>
      <c r="S934" s="107" t="str">
        <f t="shared" si="2818"/>
        <v/>
      </c>
      <c r="T934" s="107" t="str">
        <f t="shared" si="2818"/>
        <v/>
      </c>
      <c r="U934" s="107" t="str">
        <f t="shared" si="2818"/>
        <v/>
      </c>
      <c r="V934" s="107" t="str">
        <f t="shared" si="2818"/>
        <v/>
      </c>
      <c r="W934" s="107" t="str">
        <f t="shared" si="2818"/>
        <v/>
      </c>
      <c r="X934" s="107" t="str">
        <f t="shared" si="2818"/>
        <v/>
      </c>
      <c r="Y934" s="107" t="str">
        <f t="shared" si="2818"/>
        <v/>
      </c>
      <c r="Z934" s="107" t="str">
        <f t="shared" si="2818"/>
        <v/>
      </c>
      <c r="AA934" s="107" t="str">
        <f t="shared" si="2818"/>
        <v/>
      </c>
      <c r="AB934" s="107" t="str">
        <f t="shared" si="2818"/>
        <v/>
      </c>
      <c r="AC934" s="107" t="str">
        <f t="shared" si="2818"/>
        <v/>
      </c>
      <c r="AD934" s="107" t="str">
        <f t="shared" si="2818"/>
        <v/>
      </c>
      <c r="AE934" s="107" t="str">
        <f t="shared" si="2818"/>
        <v/>
      </c>
      <c r="AF934" s="107" t="str">
        <f t="shared" si="2818"/>
        <v/>
      </c>
      <c r="AG934" s="107" t="str">
        <f t="shared" si="2818"/>
        <v/>
      </c>
      <c r="AH934" s="107" t="str">
        <f t="shared" si="2818"/>
        <v/>
      </c>
      <c r="AI934" s="107" t="str">
        <f t="shared" si="2818"/>
        <v/>
      </c>
    </row>
    <row r="935" spans="1:167" hidden="1" x14ac:dyDescent="0.25">
      <c r="B935" s="128" t="e">
        <f t="shared" si="2778"/>
        <v>#VALUE!</v>
      </c>
      <c r="C935" s="128" t="e">
        <f t="shared" ca="1" si="2779"/>
        <v>#NAME?</v>
      </c>
      <c r="D935" s="127">
        <f t="shared" ca="1" si="2779"/>
        <v>1</v>
      </c>
      <c r="E935" s="198"/>
      <c r="F935" s="93"/>
      <c r="G935" s="200"/>
      <c r="H935"/>
      <c r="I935"/>
      <c r="J935"/>
      <c r="K935" s="66"/>
      <c r="L935" s="22"/>
      <c r="M935" s="22"/>
      <c r="N935" s="71"/>
      <c r="O935" s="27" t="str">
        <f t="shared" ref="O935" si="2819">"6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778"/>
        <v>#VALUE!</v>
      </c>
      <c r="C936" s="128" t="e">
        <f t="shared" ca="1" si="2779"/>
        <v>#NAME?</v>
      </c>
      <c r="D936" s="127">
        <f t="shared" ca="1" si="2779"/>
        <v>1</v>
      </c>
      <c r="E936" s="198"/>
      <c r="F936" s="93"/>
      <c r="G936" s="200"/>
      <c r="H936" s="134">
        <f t="shared" ref="H936" si="2820">COUNT($P936:$XX936)</f>
        <v>0</v>
      </c>
      <c r="I936" s="132" t="e">
        <f t="shared" ref="I936" si="2821">_xlfn.STDEV.P($P935:$XX936)/AVERAGE($P935:$XX936)</f>
        <v>#DIV/0!</v>
      </c>
      <c r="J936" s="7">
        <f t="shared" ref="J936" si="2822">IF(AND(H936&gt;2,
OR(L918="MÉDIA SANEADA",L918="MEDIANA SANEADA",
AND(L918="PREÇO ESTIMADO",NOT(AND(P920="Orçamento",COUNTA(P918:XX918)=COUNTIF(P920:XX920,"Orçamento")))))),
ROW(),0)</f>
        <v>0</v>
      </c>
      <c r="N936" s="71"/>
      <c r="O936" s="27" t="str">
        <f t="shared" ref="O936" si="2823">"6 RODADA"</f>
        <v>6 RODADA</v>
      </c>
      <c r="P936" s="107" t="str">
        <f t="shared" ref="P936:AI936" si="2824">IFERROR(IF(P934="","",IF((_xlfn.STDEV.P($P933:$XX934)/AVERAGE($P933:$XX934))&lt;=25%,P934,IF(OR(P934&gt;(AVERAGE($P933:$XX934)+_xlfn.STDEV.P($P933:$XX934)),P934&lt;(AVERAGE($P933:$XX934)-_xlfn.STDEV.P($P933:$XX934))),"DESCARTADO",P934))),)</f>
        <v/>
      </c>
      <c r="Q936" s="107" t="str">
        <f t="shared" si="2824"/>
        <v/>
      </c>
      <c r="R936" s="107" t="str">
        <f t="shared" si="2824"/>
        <v/>
      </c>
      <c r="S936" s="107" t="str">
        <f t="shared" si="2824"/>
        <v/>
      </c>
      <c r="T936" s="107" t="str">
        <f t="shared" si="2824"/>
        <v/>
      </c>
      <c r="U936" s="107" t="str">
        <f t="shared" si="2824"/>
        <v/>
      </c>
      <c r="V936" s="107" t="str">
        <f t="shared" si="2824"/>
        <v/>
      </c>
      <c r="W936" s="107" t="str">
        <f t="shared" si="2824"/>
        <v/>
      </c>
      <c r="X936" s="107" t="str">
        <f t="shared" si="2824"/>
        <v/>
      </c>
      <c r="Y936" s="107" t="str">
        <f t="shared" si="2824"/>
        <v/>
      </c>
      <c r="Z936" s="107" t="str">
        <f t="shared" si="2824"/>
        <v/>
      </c>
      <c r="AA936" s="107" t="str">
        <f t="shared" si="2824"/>
        <v/>
      </c>
      <c r="AB936" s="107" t="str">
        <f t="shared" si="2824"/>
        <v/>
      </c>
      <c r="AC936" s="107" t="str">
        <f t="shared" si="2824"/>
        <v/>
      </c>
      <c r="AD936" s="107" t="str">
        <f t="shared" si="2824"/>
        <v/>
      </c>
      <c r="AE936" s="107" t="str">
        <f t="shared" si="2824"/>
        <v/>
      </c>
      <c r="AF936" s="107" t="str">
        <f t="shared" si="2824"/>
        <v/>
      </c>
      <c r="AG936" s="107" t="str">
        <f t="shared" si="2824"/>
        <v/>
      </c>
      <c r="AH936" s="107" t="str">
        <f t="shared" si="2824"/>
        <v/>
      </c>
      <c r="AI936" s="107" t="str">
        <f t="shared" si="2824"/>
        <v/>
      </c>
    </row>
    <row r="937" spans="1:167" x14ac:dyDescent="0.25">
      <c r="B937" s="128" t="e">
        <f t="shared" si="2778"/>
        <v>#VALUE!</v>
      </c>
      <c r="C937" s="128" t="e">
        <f t="shared" ca="1" si="2779"/>
        <v>#NAME?</v>
      </c>
      <c r="D937" s="127">
        <f t="shared" ca="1" si="2779"/>
        <v>1</v>
      </c>
      <c r="E937" s="198"/>
      <c r="F937" s="136"/>
      <c r="G937" s="200"/>
      <c r="H937" s="203"/>
      <c r="I937" s="203"/>
      <c r="J937" s="204"/>
      <c r="K937" s="67"/>
      <c r="L937" s="1" t="s">
        <v>43</v>
      </c>
      <c r="M937" s="143" t="str">
        <f t="shared" ref="M937" si="2825">IFERROR(ROUND(M918*M920,2),"")</f>
        <v/>
      </c>
      <c r="O937" s="27" t="s">
        <v>363</v>
      </c>
      <c r="P937" s="107" t="str">
        <f t="shared" ref="P937:AI958" si="2826">INDEX(P924:P936,MATCH(MAX($J924:$J936),$J924:$J936,0))</f>
        <v/>
      </c>
      <c r="Q937" s="107" t="str">
        <f t="shared" si="2826"/>
        <v/>
      </c>
      <c r="R937" s="107" t="str">
        <f t="shared" si="2826"/>
        <v/>
      </c>
      <c r="S937" s="107" t="str">
        <f t="shared" si="2826"/>
        <v/>
      </c>
      <c r="T937" s="107" t="str">
        <f t="shared" si="2826"/>
        <v/>
      </c>
      <c r="U937" s="107" t="str">
        <f t="shared" si="2826"/>
        <v/>
      </c>
      <c r="V937" s="107" t="str">
        <f t="shared" si="2826"/>
        <v/>
      </c>
      <c r="W937" s="107" t="str">
        <f t="shared" si="2826"/>
        <v/>
      </c>
      <c r="X937" s="107" t="str">
        <f t="shared" si="2826"/>
        <v/>
      </c>
      <c r="Y937" s="107" t="str">
        <f t="shared" si="2826"/>
        <v/>
      </c>
      <c r="Z937" s="107" t="str">
        <f t="shared" si="2826"/>
        <v/>
      </c>
      <c r="AA937" s="107" t="str">
        <f t="shared" si="2826"/>
        <v/>
      </c>
      <c r="AB937" s="107" t="str">
        <f t="shared" si="2826"/>
        <v/>
      </c>
      <c r="AC937" s="107" t="str">
        <f t="shared" si="2826"/>
        <v/>
      </c>
      <c r="AD937" s="107" t="str">
        <f t="shared" si="2826"/>
        <v/>
      </c>
      <c r="AE937" s="107" t="str">
        <f t="shared" si="2826"/>
        <v/>
      </c>
      <c r="AF937" s="107" t="str">
        <f t="shared" si="2826"/>
        <v/>
      </c>
      <c r="AG937" s="107" t="str">
        <f t="shared" si="2826"/>
        <v/>
      </c>
      <c r="AH937" s="107" t="str">
        <f t="shared" si="2826"/>
        <v/>
      </c>
      <c r="AI937" s="107" t="str">
        <f t="shared" si="2826"/>
        <v/>
      </c>
    </row>
    <row r="939" spans="1:167" s="117" customFormat="1" ht="15" customHeight="1" x14ac:dyDescent="0.25">
      <c r="A939" s="120"/>
      <c r="B939" s="127" t="e">
        <f t="shared" ref="B939" si="2827">LARGE(IFERROR(IF(B937+1&gt;$H$8,"",B937+1),""),1)</f>
        <v>#VALUE!</v>
      </c>
      <c r="C939" s="127" t="e">
        <f ca="1">IF(_xlfn.ISFORMULA(E943),MAX(INDEX('BASE FORMAÇÃO'!A:A,B939+1),1),E943)</f>
        <v>#NAME?</v>
      </c>
      <c r="D939" s="127">
        <f t="shared" ref="D939" ca="1" si="2828">IFERROR(IF(C939=C929,D929+1,1),1)</f>
        <v>1</v>
      </c>
      <c r="E939" s="38" t="s">
        <v>9</v>
      </c>
      <c r="F939" s="73"/>
      <c r="G939" s="38" t="s">
        <v>15</v>
      </c>
      <c r="H939" s="135" t="e">
        <f>INDEX('BASE FORMAÇÃO'!B:B,B939+1)</f>
        <v>#VALUE!</v>
      </c>
      <c r="I939" s="181" t="s">
        <v>16</v>
      </c>
      <c r="J939" s="6" t="e">
        <f>INDEX('BASE FORMAÇÃO'!K:K,B939+1)</f>
        <v>#VALUE!</v>
      </c>
      <c r="K939" s="65"/>
      <c r="L939" s="182" t="s">
        <v>10</v>
      </c>
      <c r="M939" s="184" t="str">
        <f>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29">B939</f>
        <v>#VALUE!</v>
      </c>
      <c r="C940" s="128" t="e">
        <f t="shared" ca="1" si="2829"/>
        <v>#NAME?</v>
      </c>
      <c r="D940" s="127">
        <f t="shared" ca="1" si="2829"/>
        <v>1</v>
      </c>
      <c r="E940" s="186">
        <f t="shared" ref="E940" ca="1" si="2830">D939</f>
        <v>1</v>
      </c>
      <c r="F940" s="92"/>
      <c r="G940" s="188" t="s">
        <v>1</v>
      </c>
      <c r="H940" s="191" t="e">
        <f>INDEX('BASE FORMAÇÃO'!C:C,B939+1)</f>
        <v>#VALUE!</v>
      </c>
      <c r="I940" s="191"/>
      <c r="J940" s="192"/>
      <c r="K940" s="66"/>
      <c r="L940" s="183"/>
      <c r="M940" s="185"/>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31">B940</f>
        <v>#VALUE!</v>
      </c>
      <c r="C941" s="128" t="e">
        <f t="shared" ca="1" si="2831"/>
        <v>#NAME?</v>
      </c>
      <c r="D941" s="127">
        <f t="shared" ca="1" si="2831"/>
        <v>1</v>
      </c>
      <c r="E941" s="187"/>
      <c r="F941" s="93"/>
      <c r="G941" s="189"/>
      <c r="H941" s="193"/>
      <c r="I941" s="193"/>
      <c r="J941" s="194"/>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32">B941</f>
        <v>#VALUE!</v>
      </c>
      <c r="C942" s="128" t="e">
        <f t="shared" ca="1" si="2832"/>
        <v>#NAME?</v>
      </c>
      <c r="D942" s="127">
        <f t="shared" ca="1" si="2779"/>
        <v>1</v>
      </c>
      <c r="E942" s="38" t="s">
        <v>313</v>
      </c>
      <c r="F942" s="93"/>
      <c r="G942" s="190"/>
      <c r="H942" s="195"/>
      <c r="I942" s="195"/>
      <c r="J942" s="196"/>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33">B941</f>
        <v>#VALUE!</v>
      </c>
      <c r="C943" s="128" t="e">
        <f t="shared" ca="1" si="2833"/>
        <v>#NAME?</v>
      </c>
      <c r="D943" s="127">
        <f t="shared" ca="1" si="2779"/>
        <v>1</v>
      </c>
      <c r="E943" s="197" t="e">
        <f t="shared" ref="E943" ca="1" si="2834">C939</f>
        <v>#NAME?</v>
      </c>
      <c r="F943" s="93"/>
      <c r="G943" s="199" t="s">
        <v>304</v>
      </c>
      <c r="H943" s="201"/>
      <c r="I943" s="202"/>
      <c r="J943" s="202"/>
      <c r="K943" s="67"/>
      <c r="L943" s="28" t="s">
        <v>303</v>
      </c>
      <c r="M943" s="133" t="str">
        <f t="shared" ref="M943" si="2835">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36">B943</f>
        <v>#VALUE!</v>
      </c>
      <c r="C944" s="128" t="e">
        <f t="shared" ref="C944" ca="1" si="2837">C943</f>
        <v>#NAME?</v>
      </c>
      <c r="D944" s="127">
        <f t="shared" ca="1" si="2779"/>
        <v>1</v>
      </c>
      <c r="E944" s="198"/>
      <c r="F944" s="93"/>
      <c r="G944" s="200"/>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38">B944</f>
        <v>#VALUE!</v>
      </c>
      <c r="C945" s="128" t="e">
        <f t="shared" ca="1" si="2838"/>
        <v>#NAME?</v>
      </c>
      <c r="D945" s="127">
        <f t="shared" ca="1" si="2779"/>
        <v>1</v>
      </c>
      <c r="E945" s="198"/>
      <c r="F945" s="93"/>
      <c r="G945" s="200"/>
      <c r="H945" s="134">
        <f t="shared" ref="H945" si="2839">COUNT($P945:$XX945)</f>
        <v>0</v>
      </c>
      <c r="I945" s="132" t="e">
        <f t="shared" ref="I945" si="2840">_xlfn.STDEV.P($P944:$XX945)/AVERAGE($P944:$XX945)</f>
        <v>#DIV/0!</v>
      </c>
      <c r="J945" s="7">
        <f>ROW()</f>
        <v>945</v>
      </c>
      <c r="K945" s="67"/>
      <c r="L945" s="29" t="s">
        <v>10</v>
      </c>
      <c r="M945" s="30" t="str">
        <f t="shared" ref="M945" si="2841">IFERROR(
IF(COUNTA(P939:AI939)=COUNTIF(P941:XX941,"Orçamento"),MIN(M950,M947),
IF(M948&lt;&gt;"",M948,
IF(M949&lt;&gt;"",M949,
M947
))),"")</f>
        <v/>
      </c>
      <c r="N945" s="71"/>
      <c r="O945" s="27" t="s">
        <v>376</v>
      </c>
      <c r="P945" s="106" t="str">
        <f t="shared" ref="P945:AI945" si="2842">IFERROR(IF(P943="",
            "",
            IF(COUNT($P943:$XX943)&lt;=4,
               P943,
               IF(OR(P943&gt;(QUARTILE($P943:$XX943,3)+(QUARTILE($P943:$XX943,3)-QUARTILE($P943:$XX943,1))),
                     P943&lt;(QUARTILE($P943:$XX943,1)-(QUARTILE($P943:$XX943,3)-QUARTILE($P943:$XX943,1)))
                  ),
               "DESCARTADO",P943)
             )
  ),P943)</f>
        <v/>
      </c>
      <c r="Q945" s="106" t="str">
        <f t="shared" si="2842"/>
        <v/>
      </c>
      <c r="R945" s="106" t="str">
        <f t="shared" si="2842"/>
        <v/>
      </c>
      <c r="S945" s="106" t="str">
        <f t="shared" si="2842"/>
        <v/>
      </c>
      <c r="T945" s="106" t="str">
        <f t="shared" si="2842"/>
        <v/>
      </c>
      <c r="U945" s="106" t="str">
        <f t="shared" si="2842"/>
        <v/>
      </c>
      <c r="V945" s="106" t="str">
        <f t="shared" si="2842"/>
        <v/>
      </c>
      <c r="W945" s="106" t="str">
        <f t="shared" si="2842"/>
        <v/>
      </c>
      <c r="X945" s="106" t="str">
        <f t="shared" si="2842"/>
        <v/>
      </c>
      <c r="Y945" s="106" t="str">
        <f t="shared" si="2842"/>
        <v/>
      </c>
      <c r="Z945" s="106" t="str">
        <f t="shared" si="2842"/>
        <v/>
      </c>
      <c r="AA945" s="106" t="str">
        <f t="shared" si="2842"/>
        <v/>
      </c>
      <c r="AB945" s="106" t="str">
        <f t="shared" si="2842"/>
        <v/>
      </c>
      <c r="AC945" s="106" t="str">
        <f t="shared" si="2842"/>
        <v/>
      </c>
      <c r="AD945" s="106" t="str">
        <f t="shared" si="2842"/>
        <v/>
      </c>
      <c r="AE945" s="106" t="str">
        <f t="shared" si="2842"/>
        <v/>
      </c>
      <c r="AF945" s="106" t="str">
        <f t="shared" si="2842"/>
        <v/>
      </c>
      <c r="AG945" s="106" t="str">
        <f t="shared" si="2842"/>
        <v/>
      </c>
      <c r="AH945" s="106" t="str">
        <f t="shared" si="2842"/>
        <v/>
      </c>
      <c r="AI945" s="106" t="str">
        <f t="shared" si="2842"/>
        <v/>
      </c>
    </row>
    <row r="946" spans="1:167" hidden="1" x14ac:dyDescent="0.25">
      <c r="B946" s="128" t="e">
        <f t="shared" ref="B946" si="2843">B945</f>
        <v>#VALUE!</v>
      </c>
      <c r="C946" s="128" t="e">
        <f t="shared" ref="C946" ca="1" si="2844">C945</f>
        <v>#NAME?</v>
      </c>
      <c r="D946" s="127">
        <f t="shared" ca="1" si="2779"/>
        <v>1</v>
      </c>
      <c r="E946" s="198"/>
      <c r="F946" s="93"/>
      <c r="G946" s="200"/>
      <c r="H946"/>
      <c r="I946"/>
      <c r="J946"/>
      <c r="K946" s="66"/>
      <c r="L946" s="29" t="s">
        <v>360</v>
      </c>
      <c r="M946" s="30" t="e">
        <f t="shared" ref="M946" si="2845">AVERAGE($P945:$XX945)</f>
        <v>#DIV/0!</v>
      </c>
      <c r="N946" s="71"/>
      <c r="O946" s="27" t="str">
        <f t="shared" ref="O946" si="2846">"1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778"/>
        <v>#VALUE!</v>
      </c>
      <c r="C947" s="128" t="e">
        <f t="shared" ca="1" si="2779"/>
        <v>#NAME?</v>
      </c>
      <c r="D947" s="127">
        <f t="shared" ca="1" si="2779"/>
        <v>1</v>
      </c>
      <c r="E947" s="198"/>
      <c r="F947" s="93"/>
      <c r="G947" s="200"/>
      <c r="H947" s="134">
        <f t="shared" ref="H947" si="2847">COUNT($P947:$XX947)</f>
        <v>0</v>
      </c>
      <c r="I947" s="132" t="e">
        <f t="shared" ref="I947" si="2848">_xlfn.STDEV.P($P946:$XX947)/AVERAGE($P946:$XX947)</f>
        <v>#DIV/0!</v>
      </c>
      <c r="J947" s="7">
        <f t="shared" ref="J947" si="2849">IF(AND(H947&gt;2,
OR(L939="MÉDIA SANEADA",L939="MEDIANA SANEADA",
AND(L939="PREÇO ESTIMADO",NOT(AND(P941="Orçamento",COUNTA(P939:XX939)=COUNTIF(P941:XX941,"Orçamento")))))),
ROW(),0)</f>
        <v>0</v>
      </c>
      <c r="K947" s="66"/>
      <c r="L947" s="29" t="s">
        <v>361</v>
      </c>
      <c r="M947" s="30" t="e">
        <f t="shared" ref="M947" si="2850">MEDIAN($P945:$XX945)</f>
        <v>#NUM!</v>
      </c>
      <c r="N947" s="71"/>
      <c r="O947" s="27" t="str">
        <f t="shared" ref="O947" si="2851">"1 RODADA"</f>
        <v>1 RODADA</v>
      </c>
      <c r="P947" s="107" t="str">
        <f t="shared" ref="P947:AI947" si="2852">IF(P945="","",IF((_xlfn.STDEV.P($P944:$XX945)/AVERAGE($P944:$XX945))&lt;=25%,P945,IF(OR(P945&gt;(AVERAGE($P944:$XX945)+_xlfn.STDEV.P($P944:$XX945)),P945&lt;(AVERAGE($P944:$XX945)-_xlfn.STDEV.P($P944:$XX945))),"DESCARTADO",P945)))</f>
        <v/>
      </c>
      <c r="Q947" s="107" t="str">
        <f t="shared" si="2852"/>
        <v/>
      </c>
      <c r="R947" s="107" t="str">
        <f t="shared" si="2852"/>
        <v/>
      </c>
      <c r="S947" s="107" t="str">
        <f t="shared" si="2852"/>
        <v/>
      </c>
      <c r="T947" s="107" t="str">
        <f t="shared" si="2852"/>
        <v/>
      </c>
      <c r="U947" s="107" t="str">
        <f t="shared" si="2852"/>
        <v/>
      </c>
      <c r="V947" s="107" t="str">
        <f t="shared" si="2852"/>
        <v/>
      </c>
      <c r="W947" s="107" t="str">
        <f t="shared" si="2852"/>
        <v/>
      </c>
      <c r="X947" s="107" t="str">
        <f t="shared" si="2852"/>
        <v/>
      </c>
      <c r="Y947" s="107" t="str">
        <f t="shared" si="2852"/>
        <v/>
      </c>
      <c r="Z947" s="107" t="str">
        <f t="shared" si="2852"/>
        <v/>
      </c>
      <c r="AA947" s="107" t="str">
        <f t="shared" si="2852"/>
        <v/>
      </c>
      <c r="AB947" s="107" t="str">
        <f t="shared" si="2852"/>
        <v/>
      </c>
      <c r="AC947" s="107" t="str">
        <f t="shared" si="2852"/>
        <v/>
      </c>
      <c r="AD947" s="107" t="str">
        <f t="shared" si="2852"/>
        <v/>
      </c>
      <c r="AE947" s="107" t="str">
        <f t="shared" si="2852"/>
        <v/>
      </c>
      <c r="AF947" s="107" t="str">
        <f t="shared" si="2852"/>
        <v/>
      </c>
      <c r="AG947" s="107" t="str">
        <f t="shared" si="2852"/>
        <v/>
      </c>
      <c r="AH947" s="107" t="str">
        <f t="shared" si="2852"/>
        <v/>
      </c>
      <c r="AI947" s="107" t="str">
        <f t="shared" si="2852"/>
        <v/>
      </c>
    </row>
    <row r="948" spans="1:167" hidden="1" x14ac:dyDescent="0.25">
      <c r="B948" s="128" t="e">
        <f t="shared" si="2778"/>
        <v>#VALUE!</v>
      </c>
      <c r="C948" s="128" t="e">
        <f t="shared" ca="1" si="2779"/>
        <v>#NAME?</v>
      </c>
      <c r="D948" s="127">
        <f t="shared" ca="1" si="2779"/>
        <v>1</v>
      </c>
      <c r="E948" s="198"/>
      <c r="F948" s="93"/>
      <c r="G948" s="200"/>
      <c r="H948"/>
      <c r="I948"/>
      <c r="J948"/>
      <c r="L948" s="29" t="s">
        <v>38</v>
      </c>
      <c r="M948" s="30" t="str">
        <f t="shared" ref="M948" si="2853">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54">"2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778"/>
        <v>#VALUE!</v>
      </c>
      <c r="C949" s="128" t="e">
        <f t="shared" ca="1" si="2779"/>
        <v>#NAME?</v>
      </c>
      <c r="D949" s="127">
        <f t="shared" ca="1" si="2779"/>
        <v>1</v>
      </c>
      <c r="E949" s="198"/>
      <c r="F949" s="93"/>
      <c r="G949" s="200"/>
      <c r="H949" s="134">
        <f t="shared" ref="H949" si="2855">COUNT($P949:$XX949)</f>
        <v>0</v>
      </c>
      <c r="I949" s="132" t="e">
        <f t="shared" ref="I949" si="2856">_xlfn.STDEV.P($P948:$XX949)/AVERAGE($P948:$XX949)</f>
        <v>#DIV/0!</v>
      </c>
      <c r="J949" s="7">
        <f t="shared" ref="J949" si="2857">IF(AND(H949&gt;2,
OR(L939="MÉDIA SANEADA",L939="MEDIANA SANEADA",
AND(L939="PREÇO ESTIMADO",NOT(AND(P941="Orçamento",COUNTA(P939:XX939)=COUNTIF(P941:XX941,"Orçamento")))))),
ROW(),0)</f>
        <v>0</v>
      </c>
      <c r="K949" s="66"/>
      <c r="L949" s="29" t="s">
        <v>362</v>
      </c>
      <c r="M949" s="30" t="e">
        <f t="shared" ref="M949" si="2858" xml:space="preserve">
IF(H947&gt;2,MEDIAN(P946:XX947),
IF(H949&gt;2,MEDIAN(P948:XX949),
IF(H951&gt;2,MEDIAN(P950:XX951),
IF(H953&gt;2,MEDIAN(P952:XX953),
IF(H955&gt;2,MEDIAN(P954:XX955),
IF(H957&gt;2,MEDIAN(P956:XX957),
MEDIAN(P944:XX945)))))))</f>
        <v>#NUM!</v>
      </c>
      <c r="N949" s="71"/>
      <c r="O949" s="27" t="str">
        <f t="shared" ref="O949" si="2859">"2 RODADA"</f>
        <v>2 RODADA</v>
      </c>
      <c r="P949" s="107" t="str">
        <f t="shared" ref="P949:AI949" si="2860">IF(P947="","",IF((_xlfn.STDEV.P($P946:$XX947)/AVERAGE($P946:$XX947))&lt;=25%,P947,IF(OR(P947&gt;(AVERAGE($P946:$XX947)+_xlfn.STDEV.P($P946:$XX947)),P947&lt;(AVERAGE($P946:$XX947)-_xlfn.STDEV.P($P946:$XX947))),"DESCARTADO",P947)))</f>
        <v/>
      </c>
      <c r="Q949" s="107" t="str">
        <f t="shared" si="2860"/>
        <v/>
      </c>
      <c r="R949" s="107" t="str">
        <f t="shared" si="2860"/>
        <v/>
      </c>
      <c r="S949" s="107" t="str">
        <f t="shared" si="2860"/>
        <v/>
      </c>
      <c r="T949" s="107" t="str">
        <f t="shared" si="2860"/>
        <v/>
      </c>
      <c r="U949" s="107" t="str">
        <f t="shared" si="2860"/>
        <v/>
      </c>
      <c r="V949" s="107" t="str">
        <f t="shared" si="2860"/>
        <v/>
      </c>
      <c r="W949" s="107" t="str">
        <f t="shared" si="2860"/>
        <v/>
      </c>
      <c r="X949" s="107" t="str">
        <f t="shared" si="2860"/>
        <v/>
      </c>
      <c r="Y949" s="107" t="str">
        <f t="shared" si="2860"/>
        <v/>
      </c>
      <c r="Z949" s="107" t="str">
        <f t="shared" si="2860"/>
        <v/>
      </c>
      <c r="AA949" s="107" t="str">
        <f t="shared" si="2860"/>
        <v/>
      </c>
      <c r="AB949" s="107" t="str">
        <f t="shared" si="2860"/>
        <v/>
      </c>
      <c r="AC949" s="107" t="str">
        <f t="shared" si="2860"/>
        <v/>
      </c>
      <c r="AD949" s="107" t="str">
        <f t="shared" si="2860"/>
        <v/>
      </c>
      <c r="AE949" s="107" t="str">
        <f t="shared" si="2860"/>
        <v/>
      </c>
      <c r="AF949" s="107" t="str">
        <f t="shared" si="2860"/>
        <v/>
      </c>
      <c r="AG949" s="107" t="str">
        <f t="shared" si="2860"/>
        <v/>
      </c>
      <c r="AH949" s="107" t="str">
        <f t="shared" si="2860"/>
        <v/>
      </c>
      <c r="AI949" s="107" t="str">
        <f t="shared" si="2860"/>
        <v/>
      </c>
    </row>
    <row r="950" spans="1:167" hidden="1" x14ac:dyDescent="0.25">
      <c r="B950" s="128" t="e">
        <f t="shared" si="2778"/>
        <v>#VALUE!</v>
      </c>
      <c r="C950" s="128" t="e">
        <f t="shared" ca="1" si="2779"/>
        <v>#NAME?</v>
      </c>
      <c r="D950" s="127">
        <f t="shared" ca="1" si="2779"/>
        <v>1</v>
      </c>
      <c r="E950" s="198"/>
      <c r="F950" s="93"/>
      <c r="G950" s="200"/>
      <c r="H950"/>
      <c r="I950"/>
      <c r="J950"/>
      <c r="K950" s="66"/>
      <c r="L950" s="29" t="s">
        <v>359</v>
      </c>
      <c r="M950" s="30" t="e">
        <f t="shared" ref="M950" si="2861">HARMEAN($P944:$XX945)</f>
        <v>#N/A</v>
      </c>
      <c r="N950" s="71"/>
      <c r="O950" s="27" t="str">
        <f t="shared" ref="O950" si="2862">"3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778"/>
        <v>#VALUE!</v>
      </c>
      <c r="C951" s="128" t="e">
        <f t="shared" ca="1" si="2779"/>
        <v>#NAME?</v>
      </c>
      <c r="D951" s="127">
        <f t="shared" ca="1" si="2779"/>
        <v>1</v>
      </c>
      <c r="E951" s="198"/>
      <c r="F951" s="93"/>
      <c r="G951" s="200"/>
      <c r="H951" s="134">
        <f t="shared" ref="H951" si="2863">COUNT($P951:$XX951)</f>
        <v>0</v>
      </c>
      <c r="I951" s="132" t="e">
        <f t="shared" ref="I951" si="2864">_xlfn.STDEV.P($P950:$XX951)/AVERAGE($P950:$XX951)</f>
        <v>#DIV/0!</v>
      </c>
      <c r="J951" s="7">
        <f t="shared" ref="J951" si="2865">IF(AND(H951&gt;2,
OR(L939="MÉDIA SANEADA",L939="MEDIANA SANEADA",
AND(L939="PREÇO ESTIMADO",NOT(AND(P941="Orçamento",COUNTA(P939:XX939)=COUNTIF(P941:XX941,"Orçamento")))))),
ROW(),0)</f>
        <v>0</v>
      </c>
      <c r="K951" s="66"/>
      <c r="L951" s="29" t="s">
        <v>41</v>
      </c>
      <c r="M951" s="30" t="str">
        <f t="shared" ref="M951" si="2866">IFERROR(_xlfn.QUARTILE.EXC($P945:$XX945,1),"")</f>
        <v/>
      </c>
      <c r="N951" s="71"/>
      <c r="O951" s="27" t="str">
        <f t="shared" ref="O951" si="2867">"3 RODADA"</f>
        <v>3 RODADA</v>
      </c>
      <c r="P951" s="107" t="str">
        <f t="shared" ref="P951:AI951" si="2868">IF(P949="","",IF((_xlfn.STDEV.P($P948:$XX949)/AVERAGE($P948:$XX949))&lt;=25%,P949,IF(OR(P949&gt;(AVERAGE($P948:$XX949)+_xlfn.STDEV.P($P948:$XX949)),P949&lt;(AVERAGE($P948:$XX949)-_xlfn.STDEV.P($P948:$XX949))),"DESCARTADO",P949)))</f>
        <v/>
      </c>
      <c r="Q951" s="107" t="str">
        <f t="shared" si="2868"/>
        <v/>
      </c>
      <c r="R951" s="107" t="str">
        <f t="shared" si="2868"/>
        <v/>
      </c>
      <c r="S951" s="107" t="str">
        <f t="shared" si="2868"/>
        <v/>
      </c>
      <c r="T951" s="107" t="str">
        <f t="shared" si="2868"/>
        <v/>
      </c>
      <c r="U951" s="107" t="str">
        <f t="shared" si="2868"/>
        <v/>
      </c>
      <c r="V951" s="107" t="str">
        <f t="shared" si="2868"/>
        <v/>
      </c>
      <c r="W951" s="107" t="str">
        <f t="shared" si="2868"/>
        <v/>
      </c>
      <c r="X951" s="107" t="str">
        <f t="shared" si="2868"/>
        <v/>
      </c>
      <c r="Y951" s="107" t="str">
        <f t="shared" si="2868"/>
        <v/>
      </c>
      <c r="Z951" s="107" t="str">
        <f t="shared" si="2868"/>
        <v/>
      </c>
      <c r="AA951" s="107" t="str">
        <f t="shared" si="2868"/>
        <v/>
      </c>
      <c r="AB951" s="107" t="str">
        <f t="shared" si="2868"/>
        <v/>
      </c>
      <c r="AC951" s="107" t="str">
        <f t="shared" si="2868"/>
        <v/>
      </c>
      <c r="AD951" s="107" t="str">
        <f t="shared" si="2868"/>
        <v/>
      </c>
      <c r="AE951" s="107" t="str">
        <f t="shared" si="2868"/>
        <v/>
      </c>
      <c r="AF951" s="107" t="str">
        <f t="shared" si="2868"/>
        <v/>
      </c>
      <c r="AG951" s="107" t="str">
        <f t="shared" si="2868"/>
        <v/>
      </c>
      <c r="AH951" s="107" t="str">
        <f t="shared" si="2868"/>
        <v/>
      </c>
      <c r="AI951" s="107" t="str">
        <f t="shared" si="2868"/>
        <v/>
      </c>
    </row>
    <row r="952" spans="1:167" hidden="1" x14ac:dyDescent="0.25">
      <c r="B952" s="128" t="e">
        <f t="shared" si="2778"/>
        <v>#VALUE!</v>
      </c>
      <c r="C952" s="128" t="e">
        <f t="shared" ca="1" si="2779"/>
        <v>#NAME?</v>
      </c>
      <c r="D952" s="127">
        <f t="shared" ca="1" si="2779"/>
        <v>1</v>
      </c>
      <c r="E952" s="198"/>
      <c r="F952" s="93"/>
      <c r="G952" s="200"/>
      <c r="H952"/>
      <c r="I952"/>
      <c r="J952"/>
      <c r="K952" s="66"/>
      <c r="L952" s="29" t="s">
        <v>39</v>
      </c>
      <c r="M952" s="30" t="str">
        <f t="shared" ref="M952" si="2869">IFERROR(_xlfn.QUARTILE.EXC($P945:$XX945,3),"")</f>
        <v/>
      </c>
      <c r="N952" s="71"/>
      <c r="O952" s="27" t="str">
        <f t="shared" ref="O952" si="2870">"4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778"/>
        <v>#VALUE!</v>
      </c>
      <c r="C953" s="128" t="e">
        <f t="shared" ca="1" si="2779"/>
        <v>#NAME?</v>
      </c>
      <c r="D953" s="127">
        <f t="shared" ca="1" si="2779"/>
        <v>1</v>
      </c>
      <c r="E953" s="198"/>
      <c r="F953" s="93"/>
      <c r="G953" s="200"/>
      <c r="H953" s="134">
        <f t="shared" ref="H953" si="2871">COUNT($P953:$XX953)</f>
        <v>0</v>
      </c>
      <c r="I953" s="132" t="e">
        <f t="shared" ref="I953" si="2872">_xlfn.STDEV.P($P952:$XX953)/AVERAGE($P952:$XX953)</f>
        <v>#DIV/0!</v>
      </c>
      <c r="J953" s="7">
        <f t="shared" ref="J953" si="2873">IF(AND(H953&gt;2,
OR(L939="MÉDIA SANEADA",L939="MEDIANA SANEADA",
AND(L939="PREÇO ESTIMADO",NOT(AND(P941="Orçamento",COUNTA(P939:XX939)=COUNTIF(P941:XX941,"Orçamento")))))),
ROW(),0)</f>
        <v>0</v>
      </c>
      <c r="K953" s="66"/>
      <c r="L953" s="29" t="s">
        <v>42</v>
      </c>
      <c r="M953" s="30">
        <f t="shared" ref="M953" si="2874">MIN($P945:$XX945)</f>
        <v>0</v>
      </c>
      <c r="N953" s="71"/>
      <c r="O953" s="27" t="str">
        <f t="shared" ref="O953" si="2875">"4 RODADA"</f>
        <v>4 RODADA</v>
      </c>
      <c r="P953" s="107" t="str">
        <f t="shared" ref="P953:AI953" si="2876">IF(P951="","",IF((_xlfn.STDEV.P($P950:$XX951)/AVERAGE($P950:$XX951))&lt;=25%,P951,IF(OR(P951&gt;(AVERAGE($P950:$XX951)+_xlfn.STDEV.P($P950:$XX951)),P951&lt;(AVERAGE($P950:$XX951)-_xlfn.STDEV.P($P950:$XX951))),"DESCARTADO",P951)))</f>
        <v/>
      </c>
      <c r="Q953" s="107" t="str">
        <f t="shared" si="2876"/>
        <v/>
      </c>
      <c r="R953" s="107" t="str">
        <f t="shared" si="2876"/>
        <v/>
      </c>
      <c r="S953" s="107" t="str">
        <f t="shared" si="2876"/>
        <v/>
      </c>
      <c r="T953" s="107" t="str">
        <f t="shared" si="2876"/>
        <v/>
      </c>
      <c r="U953" s="107" t="str">
        <f t="shared" si="2876"/>
        <v/>
      </c>
      <c r="V953" s="107" t="str">
        <f t="shared" si="2876"/>
        <v/>
      </c>
      <c r="W953" s="107" t="str">
        <f t="shared" si="2876"/>
        <v/>
      </c>
      <c r="X953" s="107" t="str">
        <f t="shared" si="2876"/>
        <v/>
      </c>
      <c r="Y953" s="107" t="str">
        <f t="shared" si="2876"/>
        <v/>
      </c>
      <c r="Z953" s="107" t="str">
        <f t="shared" si="2876"/>
        <v/>
      </c>
      <c r="AA953" s="107" t="str">
        <f t="shared" si="2876"/>
        <v/>
      </c>
      <c r="AB953" s="107" t="str">
        <f t="shared" si="2876"/>
        <v/>
      </c>
      <c r="AC953" s="107" t="str">
        <f t="shared" si="2876"/>
        <v/>
      </c>
      <c r="AD953" s="107" t="str">
        <f t="shared" si="2876"/>
        <v/>
      </c>
      <c r="AE953" s="107" t="str">
        <f t="shared" si="2876"/>
        <v/>
      </c>
      <c r="AF953" s="107" t="str">
        <f t="shared" si="2876"/>
        <v/>
      </c>
      <c r="AG953" s="107" t="str">
        <f t="shared" si="2876"/>
        <v/>
      </c>
      <c r="AH953" s="107" t="str">
        <f t="shared" si="2876"/>
        <v/>
      </c>
      <c r="AI953" s="107" t="str">
        <f t="shared" si="2876"/>
        <v/>
      </c>
    </row>
    <row r="954" spans="1:167" hidden="1" x14ac:dyDescent="0.25">
      <c r="B954" s="128" t="e">
        <f t="shared" si="2778"/>
        <v>#VALUE!</v>
      </c>
      <c r="C954" s="128" t="e">
        <f t="shared" ca="1" si="2779"/>
        <v>#NAME?</v>
      </c>
      <c r="D954" s="127">
        <f t="shared" ca="1" si="2779"/>
        <v>1</v>
      </c>
      <c r="E954" s="198"/>
      <c r="F954" s="93"/>
      <c r="G954" s="200"/>
      <c r="H954"/>
      <c r="I954"/>
      <c r="J954"/>
      <c r="K954" s="66"/>
      <c r="L954" s="29" t="s">
        <v>40</v>
      </c>
      <c r="M954" s="30">
        <f t="shared" ref="M954" si="2877">MAX($P945:$XX945)</f>
        <v>0</v>
      </c>
      <c r="N954" s="71"/>
      <c r="O954" s="27" t="str">
        <f t="shared" ref="O954" si="2878">"5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778"/>
        <v>#VALUE!</v>
      </c>
      <c r="C955" s="128" t="e">
        <f t="shared" ca="1" si="2779"/>
        <v>#NAME?</v>
      </c>
      <c r="D955" s="127">
        <f t="shared" ca="1" si="2779"/>
        <v>1</v>
      </c>
      <c r="E955" s="198"/>
      <c r="F955" s="93"/>
      <c r="G955" s="200"/>
      <c r="H955" s="134">
        <f t="shared" ref="H955" si="2879">COUNT($P955:$XX955)</f>
        <v>0</v>
      </c>
      <c r="I955" s="132" t="e">
        <f t="shared" ref="I955" si="2880">_xlfn.STDEV.P($P954:$XX955)/AVERAGE($P954:$XX955)</f>
        <v>#DIV/0!</v>
      </c>
      <c r="J955" s="7">
        <f t="shared" ref="J955" si="2881">IF(AND(H955&gt;2,
OR(L939="MÉDIA SANEADA",L939="MEDIANA SANEADA",
AND(L939="PREÇO ESTIMADO",NOT(AND(P941="Orçamento",COUNTA(P939:XX939)=COUNTIF(P941:XX941,"Orçamento")))))),
ROW(),0)</f>
        <v>0</v>
      </c>
      <c r="K955" s="66"/>
      <c r="N955" s="71"/>
      <c r="O955" s="27" t="str">
        <f t="shared" ref="O955" si="2882">"5 RODADA"</f>
        <v>5 RODADA</v>
      </c>
      <c r="P955" s="107" t="str">
        <f t="shared" ref="P955:AI955" si="2883">IF(P953="","",IF((_xlfn.STDEV.P($P952:$XX953)/AVERAGE($P952:$XX953))&lt;=25%,P953,IF(OR(P953&gt;(AVERAGE($P952:$XX953)+_xlfn.STDEV.P($P952:$XX953)),P953&lt;(AVERAGE($P952:$XX953)-_xlfn.STDEV.P($P952:$XX953))),"DESCARTADO",P953)))</f>
        <v/>
      </c>
      <c r="Q955" s="107" t="str">
        <f t="shared" si="2883"/>
        <v/>
      </c>
      <c r="R955" s="107" t="str">
        <f t="shared" si="2883"/>
        <v/>
      </c>
      <c r="S955" s="107" t="str">
        <f t="shared" si="2883"/>
        <v/>
      </c>
      <c r="T955" s="107" t="str">
        <f t="shared" si="2883"/>
        <v/>
      </c>
      <c r="U955" s="107" t="str">
        <f t="shared" si="2883"/>
        <v/>
      </c>
      <c r="V955" s="107" t="str">
        <f t="shared" si="2883"/>
        <v/>
      </c>
      <c r="W955" s="107" t="str">
        <f t="shared" si="2883"/>
        <v/>
      </c>
      <c r="X955" s="107" t="str">
        <f t="shared" si="2883"/>
        <v/>
      </c>
      <c r="Y955" s="107" t="str">
        <f t="shared" si="2883"/>
        <v/>
      </c>
      <c r="Z955" s="107" t="str">
        <f t="shared" si="2883"/>
        <v/>
      </c>
      <c r="AA955" s="107" t="str">
        <f t="shared" si="2883"/>
        <v/>
      </c>
      <c r="AB955" s="107" t="str">
        <f t="shared" si="2883"/>
        <v/>
      </c>
      <c r="AC955" s="107" t="str">
        <f t="shared" si="2883"/>
        <v/>
      </c>
      <c r="AD955" s="107" t="str">
        <f t="shared" si="2883"/>
        <v/>
      </c>
      <c r="AE955" s="107" t="str">
        <f t="shared" si="2883"/>
        <v/>
      </c>
      <c r="AF955" s="107" t="str">
        <f t="shared" si="2883"/>
        <v/>
      </c>
      <c r="AG955" s="107" t="str">
        <f t="shared" si="2883"/>
        <v/>
      </c>
      <c r="AH955" s="107" t="str">
        <f t="shared" si="2883"/>
        <v/>
      </c>
      <c r="AI955" s="107" t="str">
        <f t="shared" si="2883"/>
        <v/>
      </c>
    </row>
    <row r="956" spans="1:167" hidden="1" x14ac:dyDescent="0.25">
      <c r="B956" s="128" t="e">
        <f t="shared" si="2778"/>
        <v>#VALUE!</v>
      </c>
      <c r="C956" s="128" t="e">
        <f t="shared" ca="1" si="2779"/>
        <v>#NAME?</v>
      </c>
      <c r="D956" s="127">
        <f t="shared" ca="1" si="2779"/>
        <v>1</v>
      </c>
      <c r="E956" s="198"/>
      <c r="F956" s="93"/>
      <c r="G956" s="200"/>
      <c r="H956"/>
      <c r="I956"/>
      <c r="J956"/>
      <c r="K956" s="66"/>
      <c r="L956" s="22"/>
      <c r="M956" s="22"/>
      <c r="N956" s="71"/>
      <c r="O956" s="27" t="str">
        <f t="shared" ref="O956" si="2884">"6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778"/>
        <v>#VALUE!</v>
      </c>
      <c r="C957" s="128" t="e">
        <f t="shared" ca="1" si="2779"/>
        <v>#NAME?</v>
      </c>
      <c r="D957" s="127">
        <f t="shared" ca="1" si="2779"/>
        <v>1</v>
      </c>
      <c r="E957" s="198"/>
      <c r="F957" s="93"/>
      <c r="G957" s="200"/>
      <c r="H957" s="134">
        <f t="shared" ref="H957" si="2885">COUNT($P957:$XX957)</f>
        <v>0</v>
      </c>
      <c r="I957" s="132" t="e">
        <f t="shared" ref="I957" si="2886">_xlfn.STDEV.P($P956:$XX957)/AVERAGE($P956:$XX957)</f>
        <v>#DIV/0!</v>
      </c>
      <c r="J957" s="7">
        <f t="shared" ref="J957" si="2887">IF(AND(H957&gt;2,
OR(L939="MÉDIA SANEADA",L939="MEDIANA SANEADA",
AND(L939="PREÇO ESTIMADO",NOT(AND(P941="Orçamento",COUNTA(P939:XX939)=COUNTIF(P941:XX941,"Orçamento")))))),
ROW(),0)</f>
        <v>0</v>
      </c>
      <c r="N957" s="71"/>
      <c r="O957" s="27" t="str">
        <f t="shared" ref="O957" si="2888">"6 RODADA"</f>
        <v>6 RODADA</v>
      </c>
      <c r="P957" s="107" t="str">
        <f t="shared" ref="P957:AI957" si="2889">IFERROR(IF(P955="","",IF((_xlfn.STDEV.P($P954:$XX955)/AVERAGE($P954:$XX955))&lt;=25%,P955,IF(OR(P955&gt;(AVERAGE($P954:$XX955)+_xlfn.STDEV.P($P954:$XX955)),P955&lt;(AVERAGE($P954:$XX955)-_xlfn.STDEV.P($P954:$XX955))),"DESCARTADO",P955))),)</f>
        <v/>
      </c>
      <c r="Q957" s="107" t="str">
        <f t="shared" si="2889"/>
        <v/>
      </c>
      <c r="R957" s="107" t="str">
        <f t="shared" si="2889"/>
        <v/>
      </c>
      <c r="S957" s="107" t="str">
        <f t="shared" si="2889"/>
        <v/>
      </c>
      <c r="T957" s="107" t="str">
        <f t="shared" si="2889"/>
        <v/>
      </c>
      <c r="U957" s="107" t="str">
        <f t="shared" si="2889"/>
        <v/>
      </c>
      <c r="V957" s="107" t="str">
        <f t="shared" si="2889"/>
        <v/>
      </c>
      <c r="W957" s="107" t="str">
        <f t="shared" si="2889"/>
        <v/>
      </c>
      <c r="X957" s="107" t="str">
        <f t="shared" si="2889"/>
        <v/>
      </c>
      <c r="Y957" s="107" t="str">
        <f t="shared" si="2889"/>
        <v/>
      </c>
      <c r="Z957" s="107" t="str">
        <f t="shared" si="2889"/>
        <v/>
      </c>
      <c r="AA957" s="107" t="str">
        <f t="shared" si="2889"/>
        <v/>
      </c>
      <c r="AB957" s="107" t="str">
        <f t="shared" si="2889"/>
        <v/>
      </c>
      <c r="AC957" s="107" t="str">
        <f t="shared" si="2889"/>
        <v/>
      </c>
      <c r="AD957" s="107" t="str">
        <f t="shared" si="2889"/>
        <v/>
      </c>
      <c r="AE957" s="107" t="str">
        <f t="shared" si="2889"/>
        <v/>
      </c>
      <c r="AF957" s="107" t="str">
        <f t="shared" si="2889"/>
        <v/>
      </c>
      <c r="AG957" s="107" t="str">
        <f t="shared" si="2889"/>
        <v/>
      </c>
      <c r="AH957" s="107" t="str">
        <f t="shared" si="2889"/>
        <v/>
      </c>
      <c r="AI957" s="107" t="str">
        <f t="shared" si="2889"/>
        <v/>
      </c>
    </row>
    <row r="958" spans="1:167" x14ac:dyDescent="0.25">
      <c r="B958" s="128" t="e">
        <f t="shared" si="2778"/>
        <v>#VALUE!</v>
      </c>
      <c r="C958" s="128" t="e">
        <f t="shared" ca="1" si="2779"/>
        <v>#NAME?</v>
      </c>
      <c r="D958" s="127">
        <f t="shared" ca="1" si="2779"/>
        <v>1</v>
      </c>
      <c r="E958" s="198"/>
      <c r="F958" s="136"/>
      <c r="G958" s="200"/>
      <c r="H958" s="203"/>
      <c r="I958" s="203"/>
      <c r="J958" s="204"/>
      <c r="K958" s="67"/>
      <c r="L958" s="1" t="s">
        <v>43</v>
      </c>
      <c r="M958" s="143" t="str">
        <f t="shared" ref="M958" si="2890">IFERROR(ROUND(M939*M941,2),"")</f>
        <v/>
      </c>
      <c r="O958" s="27" t="s">
        <v>363</v>
      </c>
      <c r="P958" s="107" t="str">
        <f t="shared" ref="P958:R958" si="2891">INDEX(P945:P957,MATCH(MAX($J945:$J957),$J945:$J957,0))</f>
        <v/>
      </c>
      <c r="Q958" s="107" t="str">
        <f t="shared" si="2891"/>
        <v/>
      </c>
      <c r="R958" s="107" t="str">
        <f t="shared" si="2891"/>
        <v/>
      </c>
      <c r="S958" s="107" t="str">
        <f t="shared" si="2826"/>
        <v/>
      </c>
      <c r="T958" s="107" t="str">
        <f t="shared" si="2826"/>
        <v/>
      </c>
      <c r="U958" s="107" t="str">
        <f t="shared" si="2826"/>
        <v/>
      </c>
      <c r="V958" s="107" t="str">
        <f t="shared" si="2826"/>
        <v/>
      </c>
      <c r="W958" s="107" t="str">
        <f t="shared" si="2826"/>
        <v/>
      </c>
      <c r="X958" s="107" t="str">
        <f t="shared" si="2826"/>
        <v/>
      </c>
      <c r="Y958" s="107" t="str">
        <f t="shared" si="2826"/>
        <v/>
      </c>
      <c r="Z958" s="107" t="str">
        <f t="shared" si="2826"/>
        <v/>
      </c>
      <c r="AA958" s="107" t="str">
        <f t="shared" si="2826"/>
        <v/>
      </c>
      <c r="AB958" s="107" t="str">
        <f t="shared" si="2826"/>
        <v/>
      </c>
      <c r="AC958" s="107" t="str">
        <f t="shared" si="2826"/>
        <v/>
      </c>
      <c r="AD958" s="107" t="str">
        <f t="shared" si="2826"/>
        <v/>
      </c>
      <c r="AE958" s="107" t="str">
        <f t="shared" si="2826"/>
        <v/>
      </c>
      <c r="AF958" s="107" t="str">
        <f t="shared" si="2826"/>
        <v/>
      </c>
      <c r="AG958" s="107" t="str">
        <f t="shared" si="2826"/>
        <v/>
      </c>
      <c r="AH958" s="107" t="str">
        <f t="shared" si="2826"/>
        <v/>
      </c>
      <c r="AI958" s="107" t="str">
        <f t="shared" si="2826"/>
        <v/>
      </c>
    </row>
    <row r="960" spans="1:167" s="117" customFormat="1" ht="15" customHeight="1" x14ac:dyDescent="0.25">
      <c r="A960" s="120"/>
      <c r="B960" s="127" t="e">
        <f t="shared" ref="B960" si="2892">LARGE(IFERROR(IF(B958+1&gt;$H$8,"",B958+1),""),1)</f>
        <v>#VALUE!</v>
      </c>
      <c r="C960" s="127" t="e">
        <f ca="1">IF(_xlfn.ISFORMULA(E964),MAX(INDEX('BASE FORMAÇÃO'!A:A,B960+1),1),E964)</f>
        <v>#NAME?</v>
      </c>
      <c r="D960" s="127">
        <f t="shared" ref="D960" ca="1" si="2893">IFERROR(IF(C960=C950,D950+1,1),1)</f>
        <v>1</v>
      </c>
      <c r="E960" s="38" t="s">
        <v>9</v>
      </c>
      <c r="F960" s="73"/>
      <c r="G960" s="38" t="s">
        <v>15</v>
      </c>
      <c r="H960" s="135" t="e">
        <f>INDEX('BASE FORMAÇÃO'!B:B,B960+1)</f>
        <v>#VALUE!</v>
      </c>
      <c r="I960" s="181" t="s">
        <v>16</v>
      </c>
      <c r="J960" s="6" t="e">
        <f>INDEX('BASE FORMAÇÃO'!K:K,B960+1)</f>
        <v>#VALUE!</v>
      </c>
      <c r="K960" s="65"/>
      <c r="L960" s="182" t="s">
        <v>10</v>
      </c>
      <c r="M960" s="184" t="str">
        <f>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894">B960</f>
        <v>#VALUE!</v>
      </c>
      <c r="C961" s="128" t="e">
        <f t="shared" ca="1" si="2894"/>
        <v>#NAME?</v>
      </c>
      <c r="D961" s="127">
        <f t="shared" ca="1" si="2894"/>
        <v>1</v>
      </c>
      <c r="E961" s="186">
        <f t="shared" ref="E961" ca="1" si="2895">D960</f>
        <v>1</v>
      </c>
      <c r="F961" s="92"/>
      <c r="G961" s="188" t="s">
        <v>1</v>
      </c>
      <c r="H961" s="191" t="e">
        <f>INDEX('BASE FORMAÇÃO'!C:C,B960+1)</f>
        <v>#VALUE!</v>
      </c>
      <c r="I961" s="191"/>
      <c r="J961" s="192"/>
      <c r="K961" s="66"/>
      <c r="L961" s="183"/>
      <c r="M961" s="185"/>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896">B961</f>
        <v>#VALUE!</v>
      </c>
      <c r="C962" s="128" t="e">
        <f t="shared" ca="1" si="2896"/>
        <v>#NAME?</v>
      </c>
      <c r="D962" s="127">
        <f t="shared" ca="1" si="2896"/>
        <v>1</v>
      </c>
      <c r="E962" s="187"/>
      <c r="F962" s="93"/>
      <c r="G962" s="189"/>
      <c r="H962" s="193"/>
      <c r="I962" s="193"/>
      <c r="J962" s="194"/>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897">B962</f>
        <v>#VALUE!</v>
      </c>
      <c r="C963" s="128" t="e">
        <f t="shared" ca="1" si="2897"/>
        <v>#NAME?</v>
      </c>
      <c r="D963" s="127">
        <f t="shared" ca="1" si="2779"/>
        <v>1</v>
      </c>
      <c r="E963" s="38" t="s">
        <v>313</v>
      </c>
      <c r="F963" s="93"/>
      <c r="G963" s="190"/>
      <c r="H963" s="195"/>
      <c r="I963" s="195"/>
      <c r="J963" s="196"/>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898">B962</f>
        <v>#VALUE!</v>
      </c>
      <c r="C964" s="128" t="e">
        <f t="shared" ca="1" si="2898"/>
        <v>#NAME?</v>
      </c>
      <c r="D964" s="127">
        <f t="shared" ca="1" si="2779"/>
        <v>1</v>
      </c>
      <c r="E964" s="197" t="e">
        <f t="shared" ref="E964" ca="1" si="2899">C960</f>
        <v>#NAME?</v>
      </c>
      <c r="F964" s="93"/>
      <c r="G964" s="199" t="s">
        <v>304</v>
      </c>
      <c r="H964" s="201"/>
      <c r="I964" s="202"/>
      <c r="J964" s="202"/>
      <c r="K964" s="67"/>
      <c r="L964" s="28" t="s">
        <v>303</v>
      </c>
      <c r="M964" s="133" t="str">
        <f t="shared" ref="M964" si="2900">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01">B964</f>
        <v>#VALUE!</v>
      </c>
      <c r="C965" s="128" t="e">
        <f t="shared" ref="C965" ca="1" si="2902">C964</f>
        <v>#NAME?</v>
      </c>
      <c r="D965" s="127">
        <f t="shared" ca="1" si="2779"/>
        <v>1</v>
      </c>
      <c r="E965" s="198"/>
      <c r="F965" s="93"/>
      <c r="G965" s="200"/>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03">B965</f>
        <v>#VALUE!</v>
      </c>
      <c r="C966" s="128" t="e">
        <f t="shared" ca="1" si="2903"/>
        <v>#NAME?</v>
      </c>
      <c r="D966" s="127">
        <f t="shared" ca="1" si="2779"/>
        <v>1</v>
      </c>
      <c r="E966" s="198"/>
      <c r="F966" s="93"/>
      <c r="G966" s="200"/>
      <c r="H966" s="134">
        <f t="shared" ref="H966" si="2904">COUNT($P966:$XX966)</f>
        <v>0</v>
      </c>
      <c r="I966" s="132" t="e">
        <f t="shared" ref="I966" si="2905">_xlfn.STDEV.P($P965:$XX966)/AVERAGE($P965:$XX966)</f>
        <v>#DIV/0!</v>
      </c>
      <c r="J966" s="7">
        <f>ROW()</f>
        <v>966</v>
      </c>
      <c r="K966" s="67"/>
      <c r="L966" s="29" t="s">
        <v>10</v>
      </c>
      <c r="M966" s="30" t="str">
        <f t="shared" ref="M966" si="2906">IFERROR(
IF(COUNTA(P960:AI960)=COUNTIF(P962:XX962,"Orçamento"),MIN(M971,M968),
IF(M969&lt;&gt;"",M969,
IF(M970&lt;&gt;"",M970,
M968
))),"")</f>
        <v/>
      </c>
      <c r="N966" s="71"/>
      <c r="O966" s="27" t="s">
        <v>376</v>
      </c>
      <c r="P966" s="106" t="str">
        <f t="shared" ref="P966:AI966" si="2907">IFERROR(IF(P964="",
            "",
            IF(COUNT($P964:$XX964)&lt;=4,
               P964,
               IF(OR(P964&gt;(QUARTILE($P964:$XX964,3)+(QUARTILE($P964:$XX964,3)-QUARTILE($P964:$XX964,1))),
                     P964&lt;(QUARTILE($P964:$XX964,1)-(QUARTILE($P964:$XX964,3)-QUARTILE($P964:$XX964,1)))
                  ),
               "DESCARTADO",P964)
             )
  ),P964)</f>
        <v/>
      </c>
      <c r="Q966" s="106" t="str">
        <f t="shared" si="2907"/>
        <v/>
      </c>
      <c r="R966" s="106" t="str">
        <f t="shared" si="2907"/>
        <v/>
      </c>
      <c r="S966" s="106" t="str">
        <f t="shared" si="2907"/>
        <v/>
      </c>
      <c r="T966" s="106" t="str">
        <f t="shared" si="2907"/>
        <v/>
      </c>
      <c r="U966" s="106" t="str">
        <f t="shared" si="2907"/>
        <v/>
      </c>
      <c r="V966" s="106" t="str">
        <f t="shared" si="2907"/>
        <v/>
      </c>
      <c r="W966" s="106" t="str">
        <f t="shared" si="2907"/>
        <v/>
      </c>
      <c r="X966" s="106" t="str">
        <f t="shared" si="2907"/>
        <v/>
      </c>
      <c r="Y966" s="106" t="str">
        <f t="shared" si="2907"/>
        <v/>
      </c>
      <c r="Z966" s="106" t="str">
        <f t="shared" si="2907"/>
        <v/>
      </c>
      <c r="AA966" s="106" t="str">
        <f t="shared" si="2907"/>
        <v/>
      </c>
      <c r="AB966" s="106" t="str">
        <f t="shared" si="2907"/>
        <v/>
      </c>
      <c r="AC966" s="106" t="str">
        <f t="shared" si="2907"/>
        <v/>
      </c>
      <c r="AD966" s="106" t="str">
        <f t="shared" si="2907"/>
        <v/>
      </c>
      <c r="AE966" s="106" t="str">
        <f t="shared" si="2907"/>
        <v/>
      </c>
      <c r="AF966" s="106" t="str">
        <f t="shared" si="2907"/>
        <v/>
      </c>
      <c r="AG966" s="106" t="str">
        <f t="shared" si="2907"/>
        <v/>
      </c>
      <c r="AH966" s="106" t="str">
        <f t="shared" si="2907"/>
        <v/>
      </c>
      <c r="AI966" s="106" t="str">
        <f t="shared" si="2907"/>
        <v/>
      </c>
    </row>
    <row r="967" spans="1:167" hidden="1" x14ac:dyDescent="0.25">
      <c r="B967" s="128" t="e">
        <f t="shared" ref="B967" si="2908">B966</f>
        <v>#VALUE!</v>
      </c>
      <c r="C967" s="128" t="e">
        <f t="shared" ref="C967" ca="1" si="2909">C966</f>
        <v>#NAME?</v>
      </c>
      <c r="D967" s="127">
        <f t="shared" ca="1" si="2779"/>
        <v>1</v>
      </c>
      <c r="E967" s="198"/>
      <c r="F967" s="93"/>
      <c r="G967" s="200"/>
      <c r="H967"/>
      <c r="I967"/>
      <c r="J967"/>
      <c r="K967" s="66"/>
      <c r="L967" s="29" t="s">
        <v>360</v>
      </c>
      <c r="M967" s="30" t="e">
        <f t="shared" ref="M967" si="2910">AVERAGE($P966:$XX966)</f>
        <v>#DIV/0!</v>
      </c>
      <c r="N967" s="71"/>
      <c r="O967" s="27" t="str">
        <f t="shared" ref="O967" si="2911">"1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778"/>
        <v>#VALUE!</v>
      </c>
      <c r="C968" s="128" t="e">
        <f t="shared" ca="1" si="2779"/>
        <v>#NAME?</v>
      </c>
      <c r="D968" s="127">
        <f t="shared" ca="1" si="2779"/>
        <v>1</v>
      </c>
      <c r="E968" s="198"/>
      <c r="F968" s="93"/>
      <c r="G968" s="200"/>
      <c r="H968" s="134">
        <f t="shared" ref="H968" si="2912">COUNT($P968:$XX968)</f>
        <v>0</v>
      </c>
      <c r="I968" s="132" t="e">
        <f t="shared" ref="I968" si="2913">_xlfn.STDEV.P($P967:$XX968)/AVERAGE($P967:$XX968)</f>
        <v>#DIV/0!</v>
      </c>
      <c r="J968" s="7">
        <f t="shared" ref="J968" si="2914">IF(AND(H968&gt;2,
OR(L960="MÉDIA SANEADA",L960="MEDIANA SANEADA",
AND(L960="PREÇO ESTIMADO",NOT(AND(P962="Orçamento",COUNTA(P960:XX960)=COUNTIF(P962:XX962,"Orçamento")))))),
ROW(),0)</f>
        <v>0</v>
      </c>
      <c r="K968" s="66"/>
      <c r="L968" s="29" t="s">
        <v>361</v>
      </c>
      <c r="M968" s="30" t="e">
        <f t="shared" ref="M968" si="2915">MEDIAN($P966:$XX966)</f>
        <v>#NUM!</v>
      </c>
      <c r="N968" s="71"/>
      <c r="O968" s="27" t="str">
        <f t="shared" ref="O968" si="2916">"1 RODADA"</f>
        <v>1 RODADA</v>
      </c>
      <c r="P968" s="107" t="str">
        <f t="shared" ref="P968:AI968" si="2917">IF(P966="","",IF((_xlfn.STDEV.P($P965:$XX966)/AVERAGE($P965:$XX966))&lt;=25%,P966,IF(OR(P966&gt;(AVERAGE($P965:$XX966)+_xlfn.STDEV.P($P965:$XX966)),P966&lt;(AVERAGE($P965:$XX966)-_xlfn.STDEV.P($P965:$XX966))),"DESCARTADO",P966)))</f>
        <v/>
      </c>
      <c r="Q968" s="107" t="str">
        <f t="shared" si="2917"/>
        <v/>
      </c>
      <c r="R968" s="107" t="str">
        <f t="shared" si="2917"/>
        <v/>
      </c>
      <c r="S968" s="107" t="str">
        <f t="shared" si="2917"/>
        <v/>
      </c>
      <c r="T968" s="107" t="str">
        <f t="shared" si="2917"/>
        <v/>
      </c>
      <c r="U968" s="107" t="str">
        <f t="shared" si="2917"/>
        <v/>
      </c>
      <c r="V968" s="107" t="str">
        <f t="shared" si="2917"/>
        <v/>
      </c>
      <c r="W968" s="107" t="str">
        <f t="shared" si="2917"/>
        <v/>
      </c>
      <c r="X968" s="107" t="str">
        <f t="shared" si="2917"/>
        <v/>
      </c>
      <c r="Y968" s="107" t="str">
        <f t="shared" si="2917"/>
        <v/>
      </c>
      <c r="Z968" s="107" t="str">
        <f t="shared" si="2917"/>
        <v/>
      </c>
      <c r="AA968" s="107" t="str">
        <f t="shared" si="2917"/>
        <v/>
      </c>
      <c r="AB968" s="107" t="str">
        <f t="shared" si="2917"/>
        <v/>
      </c>
      <c r="AC968" s="107" t="str">
        <f t="shared" si="2917"/>
        <v/>
      </c>
      <c r="AD968" s="107" t="str">
        <f t="shared" si="2917"/>
        <v/>
      </c>
      <c r="AE968" s="107" t="str">
        <f t="shared" si="2917"/>
        <v/>
      </c>
      <c r="AF968" s="107" t="str">
        <f t="shared" si="2917"/>
        <v/>
      </c>
      <c r="AG968" s="107" t="str">
        <f t="shared" si="2917"/>
        <v/>
      </c>
      <c r="AH968" s="107" t="str">
        <f t="shared" si="2917"/>
        <v/>
      </c>
      <c r="AI968" s="107" t="str">
        <f t="shared" si="2917"/>
        <v/>
      </c>
    </row>
    <row r="969" spans="1:167" hidden="1" x14ac:dyDescent="0.25">
      <c r="B969" s="128" t="e">
        <f t="shared" si="2778"/>
        <v>#VALUE!</v>
      </c>
      <c r="C969" s="128" t="e">
        <f t="shared" ca="1" si="2779"/>
        <v>#NAME?</v>
      </c>
      <c r="D969" s="127">
        <f t="shared" ca="1" si="2779"/>
        <v>1</v>
      </c>
      <c r="E969" s="198"/>
      <c r="F969" s="93"/>
      <c r="G969" s="200"/>
      <c r="H969"/>
      <c r="I969"/>
      <c r="J969"/>
      <c r="L969" s="29" t="s">
        <v>38</v>
      </c>
      <c r="M969" s="30" t="str">
        <f t="shared" ref="M969" si="2918">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19">"2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778"/>
        <v>#VALUE!</v>
      </c>
      <c r="C970" s="128" t="e">
        <f t="shared" ca="1" si="2779"/>
        <v>#NAME?</v>
      </c>
      <c r="D970" s="127">
        <f t="shared" ca="1" si="2779"/>
        <v>1</v>
      </c>
      <c r="E970" s="198"/>
      <c r="F970" s="93"/>
      <c r="G970" s="200"/>
      <c r="H970" s="134">
        <f t="shared" ref="H970" si="2920">COUNT($P970:$XX970)</f>
        <v>0</v>
      </c>
      <c r="I970" s="132" t="e">
        <f t="shared" ref="I970" si="2921">_xlfn.STDEV.P($P969:$XX970)/AVERAGE($P969:$XX970)</f>
        <v>#DIV/0!</v>
      </c>
      <c r="J970" s="7">
        <f t="shared" ref="J970" si="2922">IF(AND(H970&gt;2,
OR(L960="MÉDIA SANEADA",L960="MEDIANA SANEADA",
AND(L960="PREÇO ESTIMADO",NOT(AND(P962="Orçamento",COUNTA(P960:XX960)=COUNTIF(P962:XX962,"Orçamento")))))),
ROW(),0)</f>
        <v>0</v>
      </c>
      <c r="K970" s="66"/>
      <c r="L970" s="29" t="s">
        <v>362</v>
      </c>
      <c r="M970" s="30" t="e">
        <f t="shared" ref="M970" si="2923" xml:space="preserve">
IF(H968&gt;2,MEDIAN(P967:XX968),
IF(H970&gt;2,MEDIAN(P969:XX970),
IF(H972&gt;2,MEDIAN(P971:XX972),
IF(H974&gt;2,MEDIAN(P973:XX974),
IF(H976&gt;2,MEDIAN(P975:XX976),
IF(H978&gt;2,MEDIAN(P977:XX978),
MEDIAN(P965:XX966)))))))</f>
        <v>#NUM!</v>
      </c>
      <c r="N970" s="71"/>
      <c r="O970" s="27" t="str">
        <f t="shared" ref="O970" si="2924">"2 RODADA"</f>
        <v>2 RODADA</v>
      </c>
      <c r="P970" s="107" t="str">
        <f t="shared" ref="P970:AI970" si="2925">IF(P968="","",IF((_xlfn.STDEV.P($P967:$XX968)/AVERAGE($P967:$XX968))&lt;=25%,P968,IF(OR(P968&gt;(AVERAGE($P967:$XX968)+_xlfn.STDEV.P($P967:$XX968)),P968&lt;(AVERAGE($P967:$XX968)-_xlfn.STDEV.P($P967:$XX968))),"DESCARTADO",P968)))</f>
        <v/>
      </c>
      <c r="Q970" s="107" t="str">
        <f t="shared" si="2925"/>
        <v/>
      </c>
      <c r="R970" s="107" t="str">
        <f t="shared" si="2925"/>
        <v/>
      </c>
      <c r="S970" s="107" t="str">
        <f t="shared" si="2925"/>
        <v/>
      </c>
      <c r="T970" s="107" t="str">
        <f t="shared" si="2925"/>
        <v/>
      </c>
      <c r="U970" s="107" t="str">
        <f t="shared" si="2925"/>
        <v/>
      </c>
      <c r="V970" s="107" t="str">
        <f t="shared" si="2925"/>
        <v/>
      </c>
      <c r="W970" s="107" t="str">
        <f t="shared" si="2925"/>
        <v/>
      </c>
      <c r="X970" s="107" t="str">
        <f t="shared" si="2925"/>
        <v/>
      </c>
      <c r="Y970" s="107" t="str">
        <f t="shared" si="2925"/>
        <v/>
      </c>
      <c r="Z970" s="107" t="str">
        <f t="shared" si="2925"/>
        <v/>
      </c>
      <c r="AA970" s="107" t="str">
        <f t="shared" si="2925"/>
        <v/>
      </c>
      <c r="AB970" s="107" t="str">
        <f t="shared" si="2925"/>
        <v/>
      </c>
      <c r="AC970" s="107" t="str">
        <f t="shared" si="2925"/>
        <v/>
      </c>
      <c r="AD970" s="107" t="str">
        <f t="shared" si="2925"/>
        <v/>
      </c>
      <c r="AE970" s="107" t="str">
        <f t="shared" si="2925"/>
        <v/>
      </c>
      <c r="AF970" s="107" t="str">
        <f t="shared" si="2925"/>
        <v/>
      </c>
      <c r="AG970" s="107" t="str">
        <f t="shared" si="2925"/>
        <v/>
      </c>
      <c r="AH970" s="107" t="str">
        <f t="shared" si="2925"/>
        <v/>
      </c>
      <c r="AI970" s="107" t="str">
        <f t="shared" si="2925"/>
        <v/>
      </c>
    </row>
    <row r="971" spans="1:167" hidden="1" x14ac:dyDescent="0.25">
      <c r="B971" s="128" t="e">
        <f t="shared" si="2778"/>
        <v>#VALUE!</v>
      </c>
      <c r="C971" s="128" t="e">
        <f t="shared" ca="1" si="2779"/>
        <v>#NAME?</v>
      </c>
      <c r="D971" s="127">
        <f t="shared" ca="1" si="2779"/>
        <v>1</v>
      </c>
      <c r="E971" s="198"/>
      <c r="F971" s="93"/>
      <c r="G971" s="200"/>
      <c r="H971"/>
      <c r="I971"/>
      <c r="J971"/>
      <c r="K971" s="66"/>
      <c r="L971" s="29" t="s">
        <v>359</v>
      </c>
      <c r="M971" s="30" t="e">
        <f t="shared" ref="M971" si="2926">HARMEAN($P965:$XX966)</f>
        <v>#N/A</v>
      </c>
      <c r="N971" s="71"/>
      <c r="O971" s="27" t="str">
        <f t="shared" ref="O971" si="2927">"3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778"/>
        <v>#VALUE!</v>
      </c>
      <c r="C972" s="128" t="e">
        <f t="shared" ca="1" si="2779"/>
        <v>#NAME?</v>
      </c>
      <c r="D972" s="127">
        <f t="shared" ca="1" si="2779"/>
        <v>1</v>
      </c>
      <c r="E972" s="198"/>
      <c r="F972" s="93"/>
      <c r="G972" s="200"/>
      <c r="H972" s="134">
        <f t="shared" ref="H972" si="2928">COUNT($P972:$XX972)</f>
        <v>0</v>
      </c>
      <c r="I972" s="132" t="e">
        <f t="shared" ref="I972" si="2929">_xlfn.STDEV.P($P971:$XX972)/AVERAGE($P971:$XX972)</f>
        <v>#DIV/0!</v>
      </c>
      <c r="J972" s="7">
        <f t="shared" ref="J972" si="2930">IF(AND(H972&gt;2,
OR(L960="MÉDIA SANEADA",L960="MEDIANA SANEADA",
AND(L960="PREÇO ESTIMADO",NOT(AND(P962="Orçamento",COUNTA(P960:XX960)=COUNTIF(P962:XX962,"Orçamento")))))),
ROW(),0)</f>
        <v>0</v>
      </c>
      <c r="K972" s="66"/>
      <c r="L972" s="29" t="s">
        <v>41</v>
      </c>
      <c r="M972" s="30" t="str">
        <f t="shared" ref="M972" si="2931">IFERROR(_xlfn.QUARTILE.EXC($P966:$XX966,1),"")</f>
        <v/>
      </c>
      <c r="N972" s="71"/>
      <c r="O972" s="27" t="str">
        <f t="shared" ref="O972" si="2932">"3 RODADA"</f>
        <v>3 RODADA</v>
      </c>
      <c r="P972" s="107" t="str">
        <f t="shared" ref="P972:AI972" si="2933">IF(P970="","",IF((_xlfn.STDEV.P($P969:$XX970)/AVERAGE($P969:$XX970))&lt;=25%,P970,IF(OR(P970&gt;(AVERAGE($P969:$XX970)+_xlfn.STDEV.P($P969:$XX970)),P970&lt;(AVERAGE($P969:$XX970)-_xlfn.STDEV.P($P969:$XX970))),"DESCARTADO",P970)))</f>
        <v/>
      </c>
      <c r="Q972" s="107" t="str">
        <f t="shared" si="2933"/>
        <v/>
      </c>
      <c r="R972" s="107" t="str">
        <f t="shared" si="2933"/>
        <v/>
      </c>
      <c r="S972" s="107" t="str">
        <f t="shared" si="2933"/>
        <v/>
      </c>
      <c r="T972" s="107" t="str">
        <f t="shared" si="2933"/>
        <v/>
      </c>
      <c r="U972" s="107" t="str">
        <f t="shared" si="2933"/>
        <v/>
      </c>
      <c r="V972" s="107" t="str">
        <f t="shared" si="2933"/>
        <v/>
      </c>
      <c r="W972" s="107" t="str">
        <f t="shared" si="2933"/>
        <v/>
      </c>
      <c r="X972" s="107" t="str">
        <f t="shared" si="2933"/>
        <v/>
      </c>
      <c r="Y972" s="107" t="str">
        <f t="shared" si="2933"/>
        <v/>
      </c>
      <c r="Z972" s="107" t="str">
        <f t="shared" si="2933"/>
        <v/>
      </c>
      <c r="AA972" s="107" t="str">
        <f t="shared" si="2933"/>
        <v/>
      </c>
      <c r="AB972" s="107" t="str">
        <f t="shared" si="2933"/>
        <v/>
      </c>
      <c r="AC972" s="107" t="str">
        <f t="shared" si="2933"/>
        <v/>
      </c>
      <c r="AD972" s="107" t="str">
        <f t="shared" si="2933"/>
        <v/>
      </c>
      <c r="AE972" s="107" t="str">
        <f t="shared" si="2933"/>
        <v/>
      </c>
      <c r="AF972" s="107" t="str">
        <f t="shared" si="2933"/>
        <v/>
      </c>
      <c r="AG972" s="107" t="str">
        <f t="shared" si="2933"/>
        <v/>
      </c>
      <c r="AH972" s="107" t="str">
        <f t="shared" si="2933"/>
        <v/>
      </c>
      <c r="AI972" s="107" t="str">
        <f t="shared" si="2933"/>
        <v/>
      </c>
    </row>
    <row r="973" spans="1:167" hidden="1" x14ac:dyDescent="0.25">
      <c r="B973" s="128" t="e">
        <f t="shared" si="2778"/>
        <v>#VALUE!</v>
      </c>
      <c r="C973" s="128" t="e">
        <f t="shared" ca="1" si="2779"/>
        <v>#NAME?</v>
      </c>
      <c r="D973" s="127">
        <f t="shared" ca="1" si="2779"/>
        <v>1</v>
      </c>
      <c r="E973" s="198"/>
      <c r="F973" s="93"/>
      <c r="G973" s="200"/>
      <c r="H973"/>
      <c r="I973"/>
      <c r="J973"/>
      <c r="K973" s="66"/>
      <c r="L973" s="29" t="s">
        <v>39</v>
      </c>
      <c r="M973" s="30" t="str">
        <f t="shared" ref="M973" si="2934">IFERROR(_xlfn.QUARTILE.EXC($P966:$XX966,3),"")</f>
        <v/>
      </c>
      <c r="N973" s="71"/>
      <c r="O973" s="27" t="str">
        <f t="shared" ref="O973" si="2935">"4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778"/>
        <v>#VALUE!</v>
      </c>
      <c r="C974" s="128" t="e">
        <f t="shared" ca="1" si="2779"/>
        <v>#NAME?</v>
      </c>
      <c r="D974" s="127">
        <f t="shared" ca="1" si="2779"/>
        <v>1</v>
      </c>
      <c r="E974" s="198"/>
      <c r="F974" s="93"/>
      <c r="G974" s="200"/>
      <c r="H974" s="134">
        <f t="shared" ref="H974" si="2936">COUNT($P974:$XX974)</f>
        <v>0</v>
      </c>
      <c r="I974" s="132" t="e">
        <f t="shared" ref="I974" si="2937">_xlfn.STDEV.P($P973:$XX974)/AVERAGE($P973:$XX974)</f>
        <v>#DIV/0!</v>
      </c>
      <c r="J974" s="7">
        <f t="shared" ref="J974" si="2938">IF(AND(H974&gt;2,
OR(L960="MÉDIA SANEADA",L960="MEDIANA SANEADA",
AND(L960="PREÇO ESTIMADO",NOT(AND(P962="Orçamento",COUNTA(P960:XX960)=COUNTIF(P962:XX962,"Orçamento")))))),
ROW(),0)</f>
        <v>0</v>
      </c>
      <c r="K974" s="66"/>
      <c r="L974" s="29" t="s">
        <v>42</v>
      </c>
      <c r="M974" s="30">
        <f t="shared" ref="M974" si="2939">MIN($P966:$XX966)</f>
        <v>0</v>
      </c>
      <c r="N974" s="71"/>
      <c r="O974" s="27" t="str">
        <f t="shared" ref="O974" si="2940">"4 RODADA"</f>
        <v>4 RODADA</v>
      </c>
      <c r="P974" s="107" t="str">
        <f t="shared" ref="P974:AI974" si="2941">IF(P972="","",IF((_xlfn.STDEV.P($P971:$XX972)/AVERAGE($P971:$XX972))&lt;=25%,P972,IF(OR(P972&gt;(AVERAGE($P971:$XX972)+_xlfn.STDEV.P($P971:$XX972)),P972&lt;(AVERAGE($P971:$XX972)-_xlfn.STDEV.P($P971:$XX972))),"DESCARTADO",P972)))</f>
        <v/>
      </c>
      <c r="Q974" s="107" t="str">
        <f t="shared" si="2941"/>
        <v/>
      </c>
      <c r="R974" s="107" t="str">
        <f t="shared" si="2941"/>
        <v/>
      </c>
      <c r="S974" s="107" t="str">
        <f t="shared" si="2941"/>
        <v/>
      </c>
      <c r="T974" s="107" t="str">
        <f t="shared" si="2941"/>
        <v/>
      </c>
      <c r="U974" s="107" t="str">
        <f t="shared" si="2941"/>
        <v/>
      </c>
      <c r="V974" s="107" t="str">
        <f t="shared" si="2941"/>
        <v/>
      </c>
      <c r="W974" s="107" t="str">
        <f t="shared" si="2941"/>
        <v/>
      </c>
      <c r="X974" s="107" t="str">
        <f t="shared" si="2941"/>
        <v/>
      </c>
      <c r="Y974" s="107" t="str">
        <f t="shared" si="2941"/>
        <v/>
      </c>
      <c r="Z974" s="107" t="str">
        <f t="shared" si="2941"/>
        <v/>
      </c>
      <c r="AA974" s="107" t="str">
        <f t="shared" si="2941"/>
        <v/>
      </c>
      <c r="AB974" s="107" t="str">
        <f t="shared" si="2941"/>
        <v/>
      </c>
      <c r="AC974" s="107" t="str">
        <f t="shared" si="2941"/>
        <v/>
      </c>
      <c r="AD974" s="107" t="str">
        <f t="shared" si="2941"/>
        <v/>
      </c>
      <c r="AE974" s="107" t="str">
        <f t="shared" si="2941"/>
        <v/>
      </c>
      <c r="AF974" s="107" t="str">
        <f t="shared" si="2941"/>
        <v/>
      </c>
      <c r="AG974" s="107" t="str">
        <f t="shared" si="2941"/>
        <v/>
      </c>
      <c r="AH974" s="107" t="str">
        <f t="shared" si="2941"/>
        <v/>
      </c>
      <c r="AI974" s="107" t="str">
        <f t="shared" si="2941"/>
        <v/>
      </c>
    </row>
    <row r="975" spans="1:167" hidden="1" x14ac:dyDescent="0.25">
      <c r="B975" s="128" t="e">
        <f t="shared" si="2778"/>
        <v>#VALUE!</v>
      </c>
      <c r="C975" s="128" t="e">
        <f t="shared" ca="1" si="2779"/>
        <v>#NAME?</v>
      </c>
      <c r="D975" s="127">
        <f t="shared" ca="1" si="2779"/>
        <v>1</v>
      </c>
      <c r="E975" s="198"/>
      <c r="F975" s="93"/>
      <c r="G975" s="200"/>
      <c r="H975"/>
      <c r="I975"/>
      <c r="J975"/>
      <c r="K975" s="66"/>
      <c r="L975" s="29" t="s">
        <v>40</v>
      </c>
      <c r="M975" s="30">
        <f t="shared" ref="M975" si="2942">MAX($P966:$XX966)</f>
        <v>0</v>
      </c>
      <c r="N975" s="71"/>
      <c r="O975" s="27" t="str">
        <f t="shared" ref="O975" si="2943">"5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778"/>
        <v>#VALUE!</v>
      </c>
      <c r="C976" s="128" t="e">
        <f t="shared" ca="1" si="2779"/>
        <v>#NAME?</v>
      </c>
      <c r="D976" s="127">
        <f t="shared" ca="1" si="2779"/>
        <v>1</v>
      </c>
      <c r="E976" s="198"/>
      <c r="F976" s="93"/>
      <c r="G976" s="200"/>
      <c r="H976" s="134">
        <f t="shared" ref="H976" si="2944">COUNT($P976:$XX976)</f>
        <v>0</v>
      </c>
      <c r="I976" s="132" t="e">
        <f t="shared" ref="I976" si="2945">_xlfn.STDEV.P($P975:$XX976)/AVERAGE($P975:$XX976)</f>
        <v>#DIV/0!</v>
      </c>
      <c r="J976" s="7">
        <f t="shared" ref="J976" si="2946">IF(AND(H976&gt;2,
OR(L960="MÉDIA SANEADA",L960="MEDIANA SANEADA",
AND(L960="PREÇO ESTIMADO",NOT(AND(P962="Orçamento",COUNTA(P960:XX960)=COUNTIF(P962:XX962,"Orçamento")))))),
ROW(),0)</f>
        <v>0</v>
      </c>
      <c r="K976" s="66"/>
      <c r="N976" s="71"/>
      <c r="O976" s="27" t="str">
        <f t="shared" ref="O976" si="2947">"5 RODADA"</f>
        <v>5 RODADA</v>
      </c>
      <c r="P976" s="107" t="str">
        <f t="shared" ref="P976:AI976" si="2948">IF(P974="","",IF((_xlfn.STDEV.P($P973:$XX974)/AVERAGE($P973:$XX974))&lt;=25%,P974,IF(OR(P974&gt;(AVERAGE($P973:$XX974)+_xlfn.STDEV.P($P973:$XX974)),P974&lt;(AVERAGE($P973:$XX974)-_xlfn.STDEV.P($P973:$XX974))),"DESCARTADO",P974)))</f>
        <v/>
      </c>
      <c r="Q976" s="107" t="str">
        <f t="shared" si="2948"/>
        <v/>
      </c>
      <c r="R976" s="107" t="str">
        <f t="shared" si="2948"/>
        <v/>
      </c>
      <c r="S976" s="107" t="str">
        <f t="shared" si="2948"/>
        <v/>
      </c>
      <c r="T976" s="107" t="str">
        <f t="shared" si="2948"/>
        <v/>
      </c>
      <c r="U976" s="107" t="str">
        <f t="shared" si="2948"/>
        <v/>
      </c>
      <c r="V976" s="107" t="str">
        <f t="shared" si="2948"/>
        <v/>
      </c>
      <c r="W976" s="107" t="str">
        <f t="shared" si="2948"/>
        <v/>
      </c>
      <c r="X976" s="107" t="str">
        <f t="shared" si="2948"/>
        <v/>
      </c>
      <c r="Y976" s="107" t="str">
        <f t="shared" si="2948"/>
        <v/>
      </c>
      <c r="Z976" s="107" t="str">
        <f t="shared" si="2948"/>
        <v/>
      </c>
      <c r="AA976" s="107" t="str">
        <f t="shared" si="2948"/>
        <v/>
      </c>
      <c r="AB976" s="107" t="str">
        <f t="shared" si="2948"/>
        <v/>
      </c>
      <c r="AC976" s="107" t="str">
        <f t="shared" si="2948"/>
        <v/>
      </c>
      <c r="AD976" s="107" t="str">
        <f t="shared" si="2948"/>
        <v/>
      </c>
      <c r="AE976" s="107" t="str">
        <f t="shared" si="2948"/>
        <v/>
      </c>
      <c r="AF976" s="107" t="str">
        <f t="shared" si="2948"/>
        <v/>
      </c>
      <c r="AG976" s="107" t="str">
        <f t="shared" si="2948"/>
        <v/>
      </c>
      <c r="AH976" s="107" t="str">
        <f t="shared" si="2948"/>
        <v/>
      </c>
      <c r="AI976" s="107" t="str">
        <f t="shared" si="2948"/>
        <v/>
      </c>
    </row>
    <row r="977" spans="1:167" hidden="1" x14ac:dyDescent="0.25">
      <c r="B977" s="128" t="e">
        <f t="shared" si="2778"/>
        <v>#VALUE!</v>
      </c>
      <c r="C977" s="128" t="e">
        <f t="shared" ca="1" si="2779"/>
        <v>#NAME?</v>
      </c>
      <c r="D977" s="127">
        <f t="shared" ca="1" si="2779"/>
        <v>1</v>
      </c>
      <c r="E977" s="198"/>
      <c r="F977" s="93"/>
      <c r="G977" s="200"/>
      <c r="H977"/>
      <c r="I977"/>
      <c r="J977"/>
      <c r="K977" s="66"/>
      <c r="L977" s="22"/>
      <c r="M977" s="22"/>
      <c r="N977" s="71"/>
      <c r="O977" s="27" t="str">
        <f t="shared" ref="O977" si="2949">"6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778"/>
        <v>#VALUE!</v>
      </c>
      <c r="C978" s="128" t="e">
        <f t="shared" ca="1" si="2779"/>
        <v>#NAME?</v>
      </c>
      <c r="D978" s="127">
        <f t="shared" ca="1" si="2779"/>
        <v>1</v>
      </c>
      <c r="E978" s="198"/>
      <c r="F978" s="93"/>
      <c r="G978" s="200"/>
      <c r="H978" s="134">
        <f t="shared" ref="H978" si="2950">COUNT($P978:$XX978)</f>
        <v>0</v>
      </c>
      <c r="I978" s="132" t="e">
        <f t="shared" ref="I978" si="2951">_xlfn.STDEV.P($P977:$XX978)/AVERAGE($P977:$XX978)</f>
        <v>#DIV/0!</v>
      </c>
      <c r="J978" s="7">
        <f t="shared" ref="J978" si="2952">IF(AND(H978&gt;2,
OR(L960="MÉDIA SANEADA",L960="MEDIANA SANEADA",
AND(L960="PREÇO ESTIMADO",NOT(AND(P962="Orçamento",COUNTA(P960:XX960)=COUNTIF(P962:XX962,"Orçamento")))))),
ROW(),0)</f>
        <v>0</v>
      </c>
      <c r="N978" s="71"/>
      <c r="O978" s="27" t="str">
        <f t="shared" ref="O978" si="2953">"6 RODADA"</f>
        <v>6 RODADA</v>
      </c>
      <c r="P978" s="107" t="str">
        <f t="shared" ref="P978:AI978" si="2954">IFERROR(IF(P976="","",IF((_xlfn.STDEV.P($P975:$XX976)/AVERAGE($P975:$XX976))&lt;=25%,P976,IF(OR(P976&gt;(AVERAGE($P975:$XX976)+_xlfn.STDEV.P($P975:$XX976)),P976&lt;(AVERAGE($P975:$XX976)-_xlfn.STDEV.P($P975:$XX976))),"DESCARTADO",P976))),)</f>
        <v/>
      </c>
      <c r="Q978" s="107" t="str">
        <f t="shared" si="2954"/>
        <v/>
      </c>
      <c r="R978" s="107" t="str">
        <f t="shared" si="2954"/>
        <v/>
      </c>
      <c r="S978" s="107" t="str">
        <f t="shared" si="2954"/>
        <v/>
      </c>
      <c r="T978" s="107" t="str">
        <f t="shared" si="2954"/>
        <v/>
      </c>
      <c r="U978" s="107" t="str">
        <f t="shared" si="2954"/>
        <v/>
      </c>
      <c r="V978" s="107" t="str">
        <f t="shared" si="2954"/>
        <v/>
      </c>
      <c r="W978" s="107" t="str">
        <f t="shared" si="2954"/>
        <v/>
      </c>
      <c r="X978" s="107" t="str">
        <f t="shared" si="2954"/>
        <v/>
      </c>
      <c r="Y978" s="107" t="str">
        <f t="shared" si="2954"/>
        <v/>
      </c>
      <c r="Z978" s="107" t="str">
        <f t="shared" si="2954"/>
        <v/>
      </c>
      <c r="AA978" s="107" t="str">
        <f t="shared" si="2954"/>
        <v/>
      </c>
      <c r="AB978" s="107" t="str">
        <f t="shared" si="2954"/>
        <v/>
      </c>
      <c r="AC978" s="107" t="str">
        <f t="shared" si="2954"/>
        <v/>
      </c>
      <c r="AD978" s="107" t="str">
        <f t="shared" si="2954"/>
        <v/>
      </c>
      <c r="AE978" s="107" t="str">
        <f t="shared" si="2954"/>
        <v/>
      </c>
      <c r="AF978" s="107" t="str">
        <f t="shared" si="2954"/>
        <v/>
      </c>
      <c r="AG978" s="107" t="str">
        <f t="shared" si="2954"/>
        <v/>
      </c>
      <c r="AH978" s="107" t="str">
        <f t="shared" si="2954"/>
        <v/>
      </c>
      <c r="AI978" s="107" t="str">
        <f t="shared" si="2954"/>
        <v/>
      </c>
    </row>
    <row r="979" spans="1:167" x14ac:dyDescent="0.25">
      <c r="B979" s="128" t="e">
        <f t="shared" si="2778"/>
        <v>#VALUE!</v>
      </c>
      <c r="C979" s="128" t="e">
        <f t="shared" ca="1" si="2779"/>
        <v>#NAME?</v>
      </c>
      <c r="D979" s="127">
        <f t="shared" ca="1" si="2779"/>
        <v>1</v>
      </c>
      <c r="E979" s="198"/>
      <c r="F979" s="136"/>
      <c r="G979" s="200"/>
      <c r="H979" s="203"/>
      <c r="I979" s="203"/>
      <c r="J979" s="204"/>
      <c r="K979" s="67"/>
      <c r="L979" s="1" t="s">
        <v>43</v>
      </c>
      <c r="M979" s="143" t="str">
        <f t="shared" ref="M979" si="2955">IFERROR(ROUND(M960*M962,2),"")</f>
        <v/>
      </c>
      <c r="O979" s="27" t="s">
        <v>363</v>
      </c>
      <c r="P979" s="107" t="str">
        <f t="shared" ref="P979:AI1000" si="2956">INDEX(P966:P978,MATCH(MAX($J966:$J978),$J966:$J978,0))</f>
        <v/>
      </c>
      <c r="Q979" s="107" t="str">
        <f t="shared" si="2956"/>
        <v/>
      </c>
      <c r="R979" s="107" t="str">
        <f t="shared" si="2956"/>
        <v/>
      </c>
      <c r="S979" s="107" t="str">
        <f t="shared" si="2956"/>
        <v/>
      </c>
      <c r="T979" s="107" t="str">
        <f t="shared" si="2956"/>
        <v/>
      </c>
      <c r="U979" s="107" t="str">
        <f t="shared" si="2956"/>
        <v/>
      </c>
      <c r="V979" s="107" t="str">
        <f t="shared" si="2956"/>
        <v/>
      </c>
      <c r="W979" s="107" t="str">
        <f t="shared" si="2956"/>
        <v/>
      </c>
      <c r="X979" s="107" t="str">
        <f t="shared" si="2956"/>
        <v/>
      </c>
      <c r="Y979" s="107" t="str">
        <f t="shared" si="2956"/>
        <v/>
      </c>
      <c r="Z979" s="107" t="str">
        <f t="shared" si="2956"/>
        <v/>
      </c>
      <c r="AA979" s="107" t="str">
        <f t="shared" si="2956"/>
        <v/>
      </c>
      <c r="AB979" s="107" t="str">
        <f t="shared" si="2956"/>
        <v/>
      </c>
      <c r="AC979" s="107" t="str">
        <f t="shared" si="2956"/>
        <v/>
      </c>
      <c r="AD979" s="107" t="str">
        <f t="shared" si="2956"/>
        <v/>
      </c>
      <c r="AE979" s="107" t="str">
        <f t="shared" si="2956"/>
        <v/>
      </c>
      <c r="AF979" s="107" t="str">
        <f t="shared" si="2956"/>
        <v/>
      </c>
      <c r="AG979" s="107" t="str">
        <f t="shared" si="2956"/>
        <v/>
      </c>
      <c r="AH979" s="107" t="str">
        <f t="shared" si="2956"/>
        <v/>
      </c>
      <c r="AI979" s="107" t="str">
        <f t="shared" si="2956"/>
        <v/>
      </c>
    </row>
    <row r="981" spans="1:167" s="117" customFormat="1" ht="15" customHeight="1" x14ac:dyDescent="0.25">
      <c r="A981" s="120"/>
      <c r="B981" s="127" t="e">
        <f t="shared" ref="B981" si="2957">LARGE(IFERROR(IF(B979+1&gt;$H$8,"",B979+1),""),1)</f>
        <v>#VALUE!</v>
      </c>
      <c r="C981" s="127" t="e">
        <f ca="1">IF(_xlfn.ISFORMULA(E985),MAX(INDEX('BASE FORMAÇÃO'!A:A,B981+1),1),E985)</f>
        <v>#NAME?</v>
      </c>
      <c r="D981" s="127">
        <f t="shared" ref="D981" ca="1" si="2958">IFERROR(IF(C981=C971,D971+1,1),1)</f>
        <v>1</v>
      </c>
      <c r="E981" s="38" t="s">
        <v>9</v>
      </c>
      <c r="F981" s="73"/>
      <c r="G981" s="38" t="s">
        <v>15</v>
      </c>
      <c r="H981" s="135" t="e">
        <f>INDEX('BASE FORMAÇÃO'!B:B,B981+1)</f>
        <v>#VALUE!</v>
      </c>
      <c r="I981" s="181" t="s">
        <v>16</v>
      </c>
      <c r="J981" s="6" t="e">
        <f>INDEX('BASE FORMAÇÃO'!K:K,B981+1)</f>
        <v>#VALUE!</v>
      </c>
      <c r="K981" s="65"/>
      <c r="L981" s="182" t="s">
        <v>10</v>
      </c>
      <c r="M981" s="184" t="str">
        <f>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2959">B981</f>
        <v>#VALUE!</v>
      </c>
      <c r="C982" s="128" t="e">
        <f t="shared" ca="1" si="2959"/>
        <v>#NAME?</v>
      </c>
      <c r="D982" s="127">
        <f t="shared" ca="1" si="2959"/>
        <v>1</v>
      </c>
      <c r="E982" s="186">
        <f t="shared" ref="E982" ca="1" si="2960">D981</f>
        <v>1</v>
      </c>
      <c r="F982" s="92"/>
      <c r="G982" s="188" t="s">
        <v>1</v>
      </c>
      <c r="H982" s="191" t="e">
        <f>INDEX('BASE FORMAÇÃO'!C:C,B981+1)</f>
        <v>#VALUE!</v>
      </c>
      <c r="I982" s="191"/>
      <c r="J982" s="192"/>
      <c r="K982" s="66"/>
      <c r="L982" s="183"/>
      <c r="M982" s="185"/>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2961">B982</f>
        <v>#VALUE!</v>
      </c>
      <c r="C983" s="128" t="e">
        <f t="shared" ca="1" si="2961"/>
        <v>#NAME?</v>
      </c>
      <c r="D983" s="127">
        <f t="shared" ca="1" si="2961"/>
        <v>1</v>
      </c>
      <c r="E983" s="187"/>
      <c r="F983" s="93"/>
      <c r="G983" s="189"/>
      <c r="H983" s="193"/>
      <c r="I983" s="193"/>
      <c r="J983" s="194"/>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2962">B983</f>
        <v>#VALUE!</v>
      </c>
      <c r="C984" s="128" t="e">
        <f t="shared" ca="1" si="2962"/>
        <v>#NAME?</v>
      </c>
      <c r="D984" s="127">
        <f t="shared" ca="1" si="2779"/>
        <v>1</v>
      </c>
      <c r="E984" s="38" t="s">
        <v>313</v>
      </c>
      <c r="F984" s="93"/>
      <c r="G984" s="190"/>
      <c r="H984" s="195"/>
      <c r="I984" s="195"/>
      <c r="J984" s="196"/>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2963">B983</f>
        <v>#VALUE!</v>
      </c>
      <c r="C985" s="128" t="e">
        <f t="shared" ca="1" si="2963"/>
        <v>#NAME?</v>
      </c>
      <c r="D985" s="127">
        <f t="shared" ca="1" si="2779"/>
        <v>1</v>
      </c>
      <c r="E985" s="197" t="e">
        <f t="shared" ref="E985" ca="1" si="2964">C981</f>
        <v>#NAME?</v>
      </c>
      <c r="F985" s="93"/>
      <c r="G985" s="199" t="s">
        <v>304</v>
      </c>
      <c r="H985" s="201"/>
      <c r="I985" s="202"/>
      <c r="J985" s="202"/>
      <c r="K985" s="67"/>
      <c r="L985" s="28" t="s">
        <v>303</v>
      </c>
      <c r="M985" s="133" t="str">
        <f t="shared" ref="M985" si="2965">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2966">B985</f>
        <v>#VALUE!</v>
      </c>
      <c r="C986" s="128" t="e">
        <f t="shared" ref="C986" ca="1" si="2967">C985</f>
        <v>#NAME?</v>
      </c>
      <c r="D986" s="127">
        <f t="shared" ca="1" si="2779"/>
        <v>1</v>
      </c>
      <c r="E986" s="198"/>
      <c r="F986" s="93"/>
      <c r="G986" s="200"/>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2968">B986</f>
        <v>#VALUE!</v>
      </c>
      <c r="C987" s="128" t="e">
        <f t="shared" ca="1" si="2968"/>
        <v>#NAME?</v>
      </c>
      <c r="D987" s="127">
        <f t="shared" ca="1" si="2779"/>
        <v>1</v>
      </c>
      <c r="E987" s="198"/>
      <c r="F987" s="93"/>
      <c r="G987" s="200"/>
      <c r="H987" s="134">
        <f t="shared" ref="H987" si="2969">COUNT($P987:$XX987)</f>
        <v>0</v>
      </c>
      <c r="I987" s="132" t="e">
        <f t="shared" ref="I987" si="2970">_xlfn.STDEV.P($P986:$XX987)/AVERAGE($P986:$XX987)</f>
        <v>#DIV/0!</v>
      </c>
      <c r="J987" s="7">
        <f>ROW()</f>
        <v>987</v>
      </c>
      <c r="K987" s="67"/>
      <c r="L987" s="29" t="s">
        <v>10</v>
      </c>
      <c r="M987" s="30" t="str">
        <f t="shared" ref="M987" si="2971">IFERROR(
IF(COUNTA(P981:AI981)=COUNTIF(P983:XX983,"Orçamento"),MIN(M992,M989),
IF(M990&lt;&gt;"",M990,
IF(M991&lt;&gt;"",M991,
M989
))),"")</f>
        <v/>
      </c>
      <c r="N987" s="71"/>
      <c r="O987" s="27" t="s">
        <v>376</v>
      </c>
      <c r="P987" s="106" t="str">
        <f t="shared" ref="P987:AI987" si="2972">IFERROR(IF(P985="",
            "",
            IF(COUNT($P985:$XX985)&lt;=4,
               P985,
               IF(OR(P985&gt;(QUARTILE($P985:$XX985,3)+(QUARTILE($P985:$XX985,3)-QUARTILE($P985:$XX985,1))),
                     P985&lt;(QUARTILE($P985:$XX985,1)-(QUARTILE($P985:$XX985,3)-QUARTILE($P985:$XX985,1)))
                  ),
               "DESCARTADO",P985)
             )
  ),P985)</f>
        <v/>
      </c>
      <c r="Q987" s="106" t="str">
        <f t="shared" si="2972"/>
        <v/>
      </c>
      <c r="R987" s="106" t="str">
        <f t="shared" si="2972"/>
        <v/>
      </c>
      <c r="S987" s="106" t="str">
        <f t="shared" si="2972"/>
        <v/>
      </c>
      <c r="T987" s="106" t="str">
        <f t="shared" si="2972"/>
        <v/>
      </c>
      <c r="U987" s="106" t="str">
        <f t="shared" si="2972"/>
        <v/>
      </c>
      <c r="V987" s="106" t="str">
        <f t="shared" si="2972"/>
        <v/>
      </c>
      <c r="W987" s="106" t="str">
        <f t="shared" si="2972"/>
        <v/>
      </c>
      <c r="X987" s="106" t="str">
        <f t="shared" si="2972"/>
        <v/>
      </c>
      <c r="Y987" s="106" t="str">
        <f t="shared" si="2972"/>
        <v/>
      </c>
      <c r="Z987" s="106" t="str">
        <f t="shared" si="2972"/>
        <v/>
      </c>
      <c r="AA987" s="106" t="str">
        <f t="shared" si="2972"/>
        <v/>
      </c>
      <c r="AB987" s="106" t="str">
        <f t="shared" si="2972"/>
        <v/>
      </c>
      <c r="AC987" s="106" t="str">
        <f t="shared" si="2972"/>
        <v/>
      </c>
      <c r="AD987" s="106" t="str">
        <f t="shared" si="2972"/>
        <v/>
      </c>
      <c r="AE987" s="106" t="str">
        <f t="shared" si="2972"/>
        <v/>
      </c>
      <c r="AF987" s="106" t="str">
        <f t="shared" si="2972"/>
        <v/>
      </c>
      <c r="AG987" s="106" t="str">
        <f t="shared" si="2972"/>
        <v/>
      </c>
      <c r="AH987" s="106" t="str">
        <f t="shared" si="2972"/>
        <v/>
      </c>
      <c r="AI987" s="106" t="str">
        <f t="shared" si="2972"/>
        <v/>
      </c>
    </row>
    <row r="988" spans="1:167" hidden="1" x14ac:dyDescent="0.25">
      <c r="B988" s="128" t="e">
        <f t="shared" ref="B988:B1042" si="2973">B987</f>
        <v>#VALUE!</v>
      </c>
      <c r="C988" s="128" t="e">
        <f t="shared" ref="C988:D1051" ca="1" si="2974">C987</f>
        <v>#NAME?</v>
      </c>
      <c r="D988" s="127">
        <f t="shared" ca="1" si="2779"/>
        <v>1</v>
      </c>
      <c r="E988" s="198"/>
      <c r="F988" s="93"/>
      <c r="G988" s="200"/>
      <c r="H988"/>
      <c r="I988"/>
      <c r="J988"/>
      <c r="K988" s="66"/>
      <c r="L988" s="29" t="s">
        <v>360</v>
      </c>
      <c r="M988" s="30" t="e">
        <f t="shared" ref="M988" si="2975">AVERAGE($P987:$XX987)</f>
        <v>#DIV/0!</v>
      </c>
      <c r="N988" s="71"/>
      <c r="O988" s="27" t="str">
        <f t="shared" ref="O988" si="2976">"1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2973"/>
        <v>#VALUE!</v>
      </c>
      <c r="C989" s="128" t="e">
        <f t="shared" ca="1" si="2974"/>
        <v>#NAME?</v>
      </c>
      <c r="D989" s="127">
        <f t="shared" ca="1" si="2974"/>
        <v>1</v>
      </c>
      <c r="E989" s="198"/>
      <c r="F989" s="93"/>
      <c r="G989" s="200"/>
      <c r="H989" s="134">
        <f t="shared" ref="H989" si="2977">COUNT($P989:$XX989)</f>
        <v>0</v>
      </c>
      <c r="I989" s="132" t="e">
        <f t="shared" ref="I989" si="2978">_xlfn.STDEV.P($P988:$XX989)/AVERAGE($P988:$XX989)</f>
        <v>#DIV/0!</v>
      </c>
      <c r="J989" s="7">
        <f t="shared" ref="J989" si="2979">IF(AND(H989&gt;2,
OR(L981="MÉDIA SANEADA",L981="MEDIANA SANEADA",
AND(L981="PREÇO ESTIMADO",NOT(AND(P983="Orçamento",COUNTA(P981:XX981)=COUNTIF(P983:XX983,"Orçamento")))))),
ROW(),0)</f>
        <v>0</v>
      </c>
      <c r="K989" s="66"/>
      <c r="L989" s="29" t="s">
        <v>361</v>
      </c>
      <c r="M989" s="30" t="e">
        <f t="shared" ref="M989" si="2980">MEDIAN($P987:$XX987)</f>
        <v>#NUM!</v>
      </c>
      <c r="N989" s="71"/>
      <c r="O989" s="27" t="str">
        <f t="shared" ref="O989" si="2981">"1 RODADA"</f>
        <v>1 RODADA</v>
      </c>
      <c r="P989" s="107" t="str">
        <f t="shared" ref="P989:AI989" si="2982">IF(P987="","",IF((_xlfn.STDEV.P($P986:$XX987)/AVERAGE($P986:$XX987))&lt;=25%,P987,IF(OR(P987&gt;(AVERAGE($P986:$XX987)+_xlfn.STDEV.P($P986:$XX987)),P987&lt;(AVERAGE($P986:$XX987)-_xlfn.STDEV.P($P986:$XX987))),"DESCARTADO",P987)))</f>
        <v/>
      </c>
      <c r="Q989" s="107" t="str">
        <f t="shared" si="2982"/>
        <v/>
      </c>
      <c r="R989" s="107" t="str">
        <f t="shared" si="2982"/>
        <v/>
      </c>
      <c r="S989" s="107" t="str">
        <f t="shared" si="2982"/>
        <v/>
      </c>
      <c r="T989" s="107" t="str">
        <f t="shared" si="2982"/>
        <v/>
      </c>
      <c r="U989" s="107" t="str">
        <f t="shared" si="2982"/>
        <v/>
      </c>
      <c r="V989" s="107" t="str">
        <f t="shared" si="2982"/>
        <v/>
      </c>
      <c r="W989" s="107" t="str">
        <f t="shared" si="2982"/>
        <v/>
      </c>
      <c r="X989" s="107" t="str">
        <f t="shared" si="2982"/>
        <v/>
      </c>
      <c r="Y989" s="107" t="str">
        <f t="shared" si="2982"/>
        <v/>
      </c>
      <c r="Z989" s="107" t="str">
        <f t="shared" si="2982"/>
        <v/>
      </c>
      <c r="AA989" s="107" t="str">
        <f t="shared" si="2982"/>
        <v/>
      </c>
      <c r="AB989" s="107" t="str">
        <f t="shared" si="2982"/>
        <v/>
      </c>
      <c r="AC989" s="107" t="str">
        <f t="shared" si="2982"/>
        <v/>
      </c>
      <c r="AD989" s="107" t="str">
        <f t="shared" si="2982"/>
        <v/>
      </c>
      <c r="AE989" s="107" t="str">
        <f t="shared" si="2982"/>
        <v/>
      </c>
      <c r="AF989" s="107" t="str">
        <f t="shared" si="2982"/>
        <v/>
      </c>
      <c r="AG989" s="107" t="str">
        <f t="shared" si="2982"/>
        <v/>
      </c>
      <c r="AH989" s="107" t="str">
        <f t="shared" si="2982"/>
        <v/>
      </c>
      <c r="AI989" s="107" t="str">
        <f t="shared" si="2982"/>
        <v/>
      </c>
    </row>
    <row r="990" spans="1:167" hidden="1" x14ac:dyDescent="0.25">
      <c r="B990" s="128" t="e">
        <f t="shared" si="2973"/>
        <v>#VALUE!</v>
      </c>
      <c r="C990" s="128" t="e">
        <f t="shared" ca="1" si="2974"/>
        <v>#NAME?</v>
      </c>
      <c r="D990" s="127">
        <f t="shared" ca="1" si="2974"/>
        <v>1</v>
      </c>
      <c r="E990" s="198"/>
      <c r="F990" s="93"/>
      <c r="G990" s="200"/>
      <c r="H990"/>
      <c r="I990"/>
      <c r="J990"/>
      <c r="L990" s="29" t="s">
        <v>38</v>
      </c>
      <c r="M990" s="30" t="str">
        <f t="shared" ref="M990" si="2983">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2984">"2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2973"/>
        <v>#VALUE!</v>
      </c>
      <c r="C991" s="128" t="e">
        <f t="shared" ca="1" si="2974"/>
        <v>#NAME?</v>
      </c>
      <c r="D991" s="127">
        <f t="shared" ca="1" si="2974"/>
        <v>1</v>
      </c>
      <c r="E991" s="198"/>
      <c r="F991" s="93"/>
      <c r="G991" s="200"/>
      <c r="H991" s="134">
        <f t="shared" ref="H991" si="2985">COUNT($P991:$XX991)</f>
        <v>0</v>
      </c>
      <c r="I991" s="132" t="e">
        <f t="shared" ref="I991" si="2986">_xlfn.STDEV.P($P990:$XX991)/AVERAGE($P990:$XX991)</f>
        <v>#DIV/0!</v>
      </c>
      <c r="J991" s="7">
        <f t="shared" ref="J991" si="2987">IF(AND(H991&gt;2,
OR(L981="MÉDIA SANEADA",L981="MEDIANA SANEADA",
AND(L981="PREÇO ESTIMADO",NOT(AND(P983="Orçamento",COUNTA(P981:XX981)=COUNTIF(P983:XX983,"Orçamento")))))),
ROW(),0)</f>
        <v>0</v>
      </c>
      <c r="K991" s="66"/>
      <c r="L991" s="29" t="s">
        <v>362</v>
      </c>
      <c r="M991" s="30" t="e">
        <f t="shared" ref="M991" si="2988" xml:space="preserve">
IF(H989&gt;2,MEDIAN(P988:XX989),
IF(H991&gt;2,MEDIAN(P990:XX991),
IF(H993&gt;2,MEDIAN(P992:XX993),
IF(H995&gt;2,MEDIAN(P994:XX995),
IF(H997&gt;2,MEDIAN(P996:XX997),
IF(H999&gt;2,MEDIAN(P998:XX999),
MEDIAN(P986:XX987)))))))</f>
        <v>#NUM!</v>
      </c>
      <c r="N991" s="71"/>
      <c r="O991" s="27" t="str">
        <f t="shared" ref="O991" si="2989">"2 RODADA"</f>
        <v>2 RODADA</v>
      </c>
      <c r="P991" s="107" t="str">
        <f t="shared" ref="P991:AI991" si="2990">IF(P989="","",IF((_xlfn.STDEV.P($P988:$XX989)/AVERAGE($P988:$XX989))&lt;=25%,P989,IF(OR(P989&gt;(AVERAGE($P988:$XX989)+_xlfn.STDEV.P($P988:$XX989)),P989&lt;(AVERAGE($P988:$XX989)-_xlfn.STDEV.P($P988:$XX989))),"DESCARTADO",P989)))</f>
        <v/>
      </c>
      <c r="Q991" s="107" t="str">
        <f t="shared" si="2990"/>
        <v/>
      </c>
      <c r="R991" s="107" t="str">
        <f t="shared" si="2990"/>
        <v/>
      </c>
      <c r="S991" s="107" t="str">
        <f t="shared" si="2990"/>
        <v/>
      </c>
      <c r="T991" s="107" t="str">
        <f t="shared" si="2990"/>
        <v/>
      </c>
      <c r="U991" s="107" t="str">
        <f t="shared" si="2990"/>
        <v/>
      </c>
      <c r="V991" s="107" t="str">
        <f t="shared" si="2990"/>
        <v/>
      </c>
      <c r="W991" s="107" t="str">
        <f t="shared" si="2990"/>
        <v/>
      </c>
      <c r="X991" s="107" t="str">
        <f t="shared" si="2990"/>
        <v/>
      </c>
      <c r="Y991" s="107" t="str">
        <f t="shared" si="2990"/>
        <v/>
      </c>
      <c r="Z991" s="107" t="str">
        <f t="shared" si="2990"/>
        <v/>
      </c>
      <c r="AA991" s="107" t="str">
        <f t="shared" si="2990"/>
        <v/>
      </c>
      <c r="AB991" s="107" t="str">
        <f t="shared" si="2990"/>
        <v/>
      </c>
      <c r="AC991" s="107" t="str">
        <f t="shared" si="2990"/>
        <v/>
      </c>
      <c r="AD991" s="107" t="str">
        <f t="shared" si="2990"/>
        <v/>
      </c>
      <c r="AE991" s="107" t="str">
        <f t="shared" si="2990"/>
        <v/>
      </c>
      <c r="AF991" s="107" t="str">
        <f t="shared" si="2990"/>
        <v/>
      </c>
      <c r="AG991" s="107" t="str">
        <f t="shared" si="2990"/>
        <v/>
      </c>
      <c r="AH991" s="107" t="str">
        <f t="shared" si="2990"/>
        <v/>
      </c>
      <c r="AI991" s="107" t="str">
        <f t="shared" si="2990"/>
        <v/>
      </c>
    </row>
    <row r="992" spans="1:167" hidden="1" x14ac:dyDescent="0.25">
      <c r="B992" s="128" t="e">
        <f t="shared" si="2973"/>
        <v>#VALUE!</v>
      </c>
      <c r="C992" s="128" t="e">
        <f t="shared" ca="1" si="2974"/>
        <v>#NAME?</v>
      </c>
      <c r="D992" s="127">
        <f t="shared" ca="1" si="2974"/>
        <v>1</v>
      </c>
      <c r="E992" s="198"/>
      <c r="F992" s="93"/>
      <c r="G992" s="200"/>
      <c r="H992"/>
      <c r="I992"/>
      <c r="J992"/>
      <c r="K992" s="66"/>
      <c r="L992" s="29" t="s">
        <v>359</v>
      </c>
      <c r="M992" s="30" t="e">
        <f t="shared" ref="M992" si="2991">HARMEAN($P986:$XX987)</f>
        <v>#N/A</v>
      </c>
      <c r="N992" s="71"/>
      <c r="O992" s="27" t="str">
        <f t="shared" ref="O992" si="2992">"3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2973"/>
        <v>#VALUE!</v>
      </c>
      <c r="C993" s="128" t="e">
        <f t="shared" ca="1" si="2974"/>
        <v>#NAME?</v>
      </c>
      <c r="D993" s="127">
        <f t="shared" ca="1" si="2974"/>
        <v>1</v>
      </c>
      <c r="E993" s="198"/>
      <c r="F993" s="93"/>
      <c r="G993" s="200"/>
      <c r="H993" s="134">
        <f t="shared" ref="H993" si="2993">COUNT($P993:$XX993)</f>
        <v>0</v>
      </c>
      <c r="I993" s="132" t="e">
        <f t="shared" ref="I993" si="2994">_xlfn.STDEV.P($P992:$XX993)/AVERAGE($P992:$XX993)</f>
        <v>#DIV/0!</v>
      </c>
      <c r="J993" s="7">
        <f t="shared" ref="J993" si="2995">IF(AND(H993&gt;2,
OR(L981="MÉDIA SANEADA",L981="MEDIANA SANEADA",
AND(L981="PREÇO ESTIMADO",NOT(AND(P983="Orçamento",COUNTA(P981:XX981)=COUNTIF(P983:XX983,"Orçamento")))))),
ROW(),0)</f>
        <v>0</v>
      </c>
      <c r="K993" s="66"/>
      <c r="L993" s="29" t="s">
        <v>41</v>
      </c>
      <c r="M993" s="30" t="str">
        <f t="shared" ref="M993" si="2996">IFERROR(_xlfn.QUARTILE.EXC($P987:$XX987,1),"")</f>
        <v/>
      </c>
      <c r="N993" s="71"/>
      <c r="O993" s="27" t="str">
        <f t="shared" ref="O993" si="2997">"3 RODADA"</f>
        <v>3 RODADA</v>
      </c>
      <c r="P993" s="107" t="str">
        <f t="shared" ref="P993:AI993" si="2998">IF(P991="","",IF((_xlfn.STDEV.P($P990:$XX991)/AVERAGE($P990:$XX991))&lt;=25%,P991,IF(OR(P991&gt;(AVERAGE($P990:$XX991)+_xlfn.STDEV.P($P990:$XX991)),P991&lt;(AVERAGE($P990:$XX991)-_xlfn.STDEV.P($P990:$XX991))),"DESCARTADO",P991)))</f>
        <v/>
      </c>
      <c r="Q993" s="107" t="str">
        <f t="shared" si="2998"/>
        <v/>
      </c>
      <c r="R993" s="107" t="str">
        <f t="shared" si="2998"/>
        <v/>
      </c>
      <c r="S993" s="107" t="str">
        <f t="shared" si="2998"/>
        <v/>
      </c>
      <c r="T993" s="107" t="str">
        <f t="shared" si="2998"/>
        <v/>
      </c>
      <c r="U993" s="107" t="str">
        <f t="shared" si="2998"/>
        <v/>
      </c>
      <c r="V993" s="107" t="str">
        <f t="shared" si="2998"/>
        <v/>
      </c>
      <c r="W993" s="107" t="str">
        <f t="shared" si="2998"/>
        <v/>
      </c>
      <c r="X993" s="107" t="str">
        <f t="shared" si="2998"/>
        <v/>
      </c>
      <c r="Y993" s="107" t="str">
        <f t="shared" si="2998"/>
        <v/>
      </c>
      <c r="Z993" s="107" t="str">
        <f t="shared" si="2998"/>
        <v/>
      </c>
      <c r="AA993" s="107" t="str">
        <f t="shared" si="2998"/>
        <v/>
      </c>
      <c r="AB993" s="107" t="str">
        <f t="shared" si="2998"/>
        <v/>
      </c>
      <c r="AC993" s="107" t="str">
        <f t="shared" si="2998"/>
        <v/>
      </c>
      <c r="AD993" s="107" t="str">
        <f t="shared" si="2998"/>
        <v/>
      </c>
      <c r="AE993" s="107" t="str">
        <f t="shared" si="2998"/>
        <v/>
      </c>
      <c r="AF993" s="107" t="str">
        <f t="shared" si="2998"/>
        <v/>
      </c>
      <c r="AG993" s="107" t="str">
        <f t="shared" si="2998"/>
        <v/>
      </c>
      <c r="AH993" s="107" t="str">
        <f t="shared" si="2998"/>
        <v/>
      </c>
      <c r="AI993" s="107" t="str">
        <f t="shared" si="2998"/>
        <v/>
      </c>
    </row>
    <row r="994" spans="1:167" hidden="1" x14ac:dyDescent="0.25">
      <c r="B994" s="128" t="e">
        <f t="shared" si="2973"/>
        <v>#VALUE!</v>
      </c>
      <c r="C994" s="128" t="e">
        <f t="shared" ca="1" si="2974"/>
        <v>#NAME?</v>
      </c>
      <c r="D994" s="127">
        <f t="shared" ca="1" si="2974"/>
        <v>1</v>
      </c>
      <c r="E994" s="198"/>
      <c r="F994" s="93"/>
      <c r="G994" s="200"/>
      <c r="H994"/>
      <c r="I994"/>
      <c r="J994"/>
      <c r="K994" s="66"/>
      <c r="L994" s="29" t="s">
        <v>39</v>
      </c>
      <c r="M994" s="30" t="str">
        <f t="shared" ref="M994" si="2999">IFERROR(_xlfn.QUARTILE.EXC($P987:$XX987,3),"")</f>
        <v/>
      </c>
      <c r="N994" s="71"/>
      <c r="O994" s="27" t="str">
        <f t="shared" ref="O994" si="3000">"4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2973"/>
        <v>#VALUE!</v>
      </c>
      <c r="C995" s="128" t="e">
        <f t="shared" ca="1" si="2974"/>
        <v>#NAME?</v>
      </c>
      <c r="D995" s="127">
        <f t="shared" ca="1" si="2974"/>
        <v>1</v>
      </c>
      <c r="E995" s="198"/>
      <c r="F995" s="93"/>
      <c r="G995" s="200"/>
      <c r="H995" s="134">
        <f t="shared" ref="H995" si="3001">COUNT($P995:$XX995)</f>
        <v>0</v>
      </c>
      <c r="I995" s="132" t="e">
        <f t="shared" ref="I995" si="3002">_xlfn.STDEV.P($P994:$XX995)/AVERAGE($P994:$XX995)</f>
        <v>#DIV/0!</v>
      </c>
      <c r="J995" s="7">
        <f t="shared" ref="J995" si="3003">IF(AND(H995&gt;2,
OR(L981="MÉDIA SANEADA",L981="MEDIANA SANEADA",
AND(L981="PREÇO ESTIMADO",NOT(AND(P983="Orçamento",COUNTA(P981:XX981)=COUNTIF(P983:XX983,"Orçamento")))))),
ROW(),0)</f>
        <v>0</v>
      </c>
      <c r="K995" s="66"/>
      <c r="L995" s="29" t="s">
        <v>42</v>
      </c>
      <c r="M995" s="30">
        <f t="shared" ref="M995" si="3004">MIN($P987:$XX987)</f>
        <v>0</v>
      </c>
      <c r="N995" s="71"/>
      <c r="O995" s="27" t="str">
        <f t="shared" ref="O995" si="3005">"4 RODADA"</f>
        <v>4 RODADA</v>
      </c>
      <c r="P995" s="107" t="str">
        <f t="shared" ref="P995:AI995" si="3006">IF(P993="","",IF((_xlfn.STDEV.P($P992:$XX993)/AVERAGE($P992:$XX993))&lt;=25%,P993,IF(OR(P993&gt;(AVERAGE($P992:$XX993)+_xlfn.STDEV.P($P992:$XX993)),P993&lt;(AVERAGE($P992:$XX993)-_xlfn.STDEV.P($P992:$XX993))),"DESCARTADO",P993)))</f>
        <v/>
      </c>
      <c r="Q995" s="107" t="str">
        <f t="shared" si="3006"/>
        <v/>
      </c>
      <c r="R995" s="107" t="str">
        <f t="shared" si="3006"/>
        <v/>
      </c>
      <c r="S995" s="107" t="str">
        <f t="shared" si="3006"/>
        <v/>
      </c>
      <c r="T995" s="107" t="str">
        <f t="shared" si="3006"/>
        <v/>
      </c>
      <c r="U995" s="107" t="str">
        <f t="shared" si="3006"/>
        <v/>
      </c>
      <c r="V995" s="107" t="str">
        <f t="shared" si="3006"/>
        <v/>
      </c>
      <c r="W995" s="107" t="str">
        <f t="shared" si="3006"/>
        <v/>
      </c>
      <c r="X995" s="107" t="str">
        <f t="shared" si="3006"/>
        <v/>
      </c>
      <c r="Y995" s="107" t="str">
        <f t="shared" si="3006"/>
        <v/>
      </c>
      <c r="Z995" s="107" t="str">
        <f t="shared" si="3006"/>
        <v/>
      </c>
      <c r="AA995" s="107" t="str">
        <f t="shared" si="3006"/>
        <v/>
      </c>
      <c r="AB995" s="107" t="str">
        <f t="shared" si="3006"/>
        <v/>
      </c>
      <c r="AC995" s="107" t="str">
        <f t="shared" si="3006"/>
        <v/>
      </c>
      <c r="AD995" s="107" t="str">
        <f t="shared" si="3006"/>
        <v/>
      </c>
      <c r="AE995" s="107" t="str">
        <f t="shared" si="3006"/>
        <v/>
      </c>
      <c r="AF995" s="107" t="str">
        <f t="shared" si="3006"/>
        <v/>
      </c>
      <c r="AG995" s="107" t="str">
        <f t="shared" si="3006"/>
        <v/>
      </c>
      <c r="AH995" s="107" t="str">
        <f t="shared" si="3006"/>
        <v/>
      </c>
      <c r="AI995" s="107" t="str">
        <f t="shared" si="3006"/>
        <v/>
      </c>
    </row>
    <row r="996" spans="1:167" hidden="1" x14ac:dyDescent="0.25">
      <c r="B996" s="128" t="e">
        <f t="shared" si="2973"/>
        <v>#VALUE!</v>
      </c>
      <c r="C996" s="128" t="e">
        <f t="shared" ca="1" si="2974"/>
        <v>#NAME?</v>
      </c>
      <c r="D996" s="127">
        <f t="shared" ca="1" si="2974"/>
        <v>1</v>
      </c>
      <c r="E996" s="198"/>
      <c r="F996" s="93"/>
      <c r="G996" s="200"/>
      <c r="H996"/>
      <c r="I996"/>
      <c r="J996"/>
      <c r="K996" s="66"/>
      <c r="L996" s="29" t="s">
        <v>40</v>
      </c>
      <c r="M996" s="30">
        <f t="shared" ref="M996" si="3007">MAX($P987:$XX987)</f>
        <v>0</v>
      </c>
      <c r="N996" s="71"/>
      <c r="O996" s="27" t="str">
        <f t="shared" ref="O996" si="3008">"5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2973"/>
        <v>#VALUE!</v>
      </c>
      <c r="C997" s="128" t="e">
        <f t="shared" ca="1" si="2974"/>
        <v>#NAME?</v>
      </c>
      <c r="D997" s="127">
        <f t="shared" ca="1" si="2974"/>
        <v>1</v>
      </c>
      <c r="E997" s="198"/>
      <c r="F997" s="93"/>
      <c r="G997" s="200"/>
      <c r="H997" s="134">
        <f t="shared" ref="H997" si="3009">COUNT($P997:$XX997)</f>
        <v>0</v>
      </c>
      <c r="I997" s="132" t="e">
        <f t="shared" ref="I997" si="3010">_xlfn.STDEV.P($P996:$XX997)/AVERAGE($P996:$XX997)</f>
        <v>#DIV/0!</v>
      </c>
      <c r="J997" s="7">
        <f t="shared" ref="J997" si="3011">IF(AND(H997&gt;2,
OR(L981="MÉDIA SANEADA",L981="MEDIANA SANEADA",
AND(L981="PREÇO ESTIMADO",NOT(AND(P983="Orçamento",COUNTA(P981:XX981)=COUNTIF(P983:XX983,"Orçamento")))))),
ROW(),0)</f>
        <v>0</v>
      </c>
      <c r="K997" s="66"/>
      <c r="N997" s="71"/>
      <c r="O997" s="27" t="str">
        <f t="shared" ref="O997" si="3012">"5 RODADA"</f>
        <v>5 RODADA</v>
      </c>
      <c r="P997" s="107" t="str">
        <f t="shared" ref="P997:AI997" si="3013">IF(P995="","",IF((_xlfn.STDEV.P($P994:$XX995)/AVERAGE($P994:$XX995))&lt;=25%,P995,IF(OR(P995&gt;(AVERAGE($P994:$XX995)+_xlfn.STDEV.P($P994:$XX995)),P995&lt;(AVERAGE($P994:$XX995)-_xlfn.STDEV.P($P994:$XX995))),"DESCARTADO",P995)))</f>
        <v/>
      </c>
      <c r="Q997" s="107" t="str">
        <f t="shared" si="3013"/>
        <v/>
      </c>
      <c r="R997" s="107" t="str">
        <f t="shared" si="3013"/>
        <v/>
      </c>
      <c r="S997" s="107" t="str">
        <f t="shared" si="3013"/>
        <v/>
      </c>
      <c r="T997" s="107" t="str">
        <f t="shared" si="3013"/>
        <v/>
      </c>
      <c r="U997" s="107" t="str">
        <f t="shared" si="3013"/>
        <v/>
      </c>
      <c r="V997" s="107" t="str">
        <f t="shared" si="3013"/>
        <v/>
      </c>
      <c r="W997" s="107" t="str">
        <f t="shared" si="3013"/>
        <v/>
      </c>
      <c r="X997" s="107" t="str">
        <f t="shared" si="3013"/>
        <v/>
      </c>
      <c r="Y997" s="107" t="str">
        <f t="shared" si="3013"/>
        <v/>
      </c>
      <c r="Z997" s="107" t="str">
        <f t="shared" si="3013"/>
        <v/>
      </c>
      <c r="AA997" s="107" t="str">
        <f t="shared" si="3013"/>
        <v/>
      </c>
      <c r="AB997" s="107" t="str">
        <f t="shared" si="3013"/>
        <v/>
      </c>
      <c r="AC997" s="107" t="str">
        <f t="shared" si="3013"/>
        <v/>
      </c>
      <c r="AD997" s="107" t="str">
        <f t="shared" si="3013"/>
        <v/>
      </c>
      <c r="AE997" s="107" t="str">
        <f t="shared" si="3013"/>
        <v/>
      </c>
      <c r="AF997" s="107" t="str">
        <f t="shared" si="3013"/>
        <v/>
      </c>
      <c r="AG997" s="107" t="str">
        <f t="shared" si="3013"/>
        <v/>
      </c>
      <c r="AH997" s="107" t="str">
        <f t="shared" si="3013"/>
        <v/>
      </c>
      <c r="AI997" s="107" t="str">
        <f t="shared" si="3013"/>
        <v/>
      </c>
    </row>
    <row r="998" spans="1:167" hidden="1" x14ac:dyDescent="0.25">
      <c r="B998" s="128" t="e">
        <f t="shared" si="2973"/>
        <v>#VALUE!</v>
      </c>
      <c r="C998" s="128" t="e">
        <f t="shared" ca="1" si="2974"/>
        <v>#NAME?</v>
      </c>
      <c r="D998" s="127">
        <f t="shared" ca="1" si="2974"/>
        <v>1</v>
      </c>
      <c r="E998" s="198"/>
      <c r="F998" s="93"/>
      <c r="G998" s="200"/>
      <c r="H998"/>
      <c r="I998"/>
      <c r="J998"/>
      <c r="K998" s="66"/>
      <c r="L998" s="22"/>
      <c r="M998" s="22"/>
      <c r="N998" s="71"/>
      <c r="O998" s="27" t="str">
        <f t="shared" ref="O998" si="3014">"6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2973"/>
        <v>#VALUE!</v>
      </c>
      <c r="C999" s="128" t="e">
        <f t="shared" ca="1" si="2974"/>
        <v>#NAME?</v>
      </c>
      <c r="D999" s="127">
        <f t="shared" ca="1" si="2974"/>
        <v>1</v>
      </c>
      <c r="E999" s="198"/>
      <c r="F999" s="93"/>
      <c r="G999" s="200"/>
      <c r="H999" s="134">
        <f t="shared" ref="H999" si="3015">COUNT($P999:$XX999)</f>
        <v>0</v>
      </c>
      <c r="I999" s="132" t="e">
        <f t="shared" ref="I999" si="3016">_xlfn.STDEV.P($P998:$XX999)/AVERAGE($P998:$XX999)</f>
        <v>#DIV/0!</v>
      </c>
      <c r="J999" s="7">
        <f t="shared" ref="J999" si="3017">IF(AND(H999&gt;2,
OR(L981="MÉDIA SANEADA",L981="MEDIANA SANEADA",
AND(L981="PREÇO ESTIMADO",NOT(AND(P983="Orçamento",COUNTA(P981:XX981)=COUNTIF(P983:XX983,"Orçamento")))))),
ROW(),0)</f>
        <v>0</v>
      </c>
      <c r="N999" s="71"/>
      <c r="O999" s="27" t="str">
        <f t="shared" ref="O999" si="3018">"6 RODADA"</f>
        <v>6 RODADA</v>
      </c>
      <c r="P999" s="107" t="str">
        <f t="shared" ref="P999:AI999" si="3019">IFERROR(IF(P997="","",IF((_xlfn.STDEV.P($P996:$XX997)/AVERAGE($P996:$XX997))&lt;=25%,P997,IF(OR(P997&gt;(AVERAGE($P996:$XX997)+_xlfn.STDEV.P($P996:$XX997)),P997&lt;(AVERAGE($P996:$XX997)-_xlfn.STDEV.P($P996:$XX997))),"DESCARTADO",P997))),)</f>
        <v/>
      </c>
      <c r="Q999" s="107" t="str">
        <f t="shared" si="3019"/>
        <v/>
      </c>
      <c r="R999" s="107" t="str">
        <f t="shared" si="3019"/>
        <v/>
      </c>
      <c r="S999" s="107" t="str">
        <f t="shared" si="3019"/>
        <v/>
      </c>
      <c r="T999" s="107" t="str">
        <f t="shared" si="3019"/>
        <v/>
      </c>
      <c r="U999" s="107" t="str">
        <f t="shared" si="3019"/>
        <v/>
      </c>
      <c r="V999" s="107" t="str">
        <f t="shared" si="3019"/>
        <v/>
      </c>
      <c r="W999" s="107" t="str">
        <f t="shared" si="3019"/>
        <v/>
      </c>
      <c r="X999" s="107" t="str">
        <f t="shared" si="3019"/>
        <v/>
      </c>
      <c r="Y999" s="107" t="str">
        <f t="shared" si="3019"/>
        <v/>
      </c>
      <c r="Z999" s="107" t="str">
        <f t="shared" si="3019"/>
        <v/>
      </c>
      <c r="AA999" s="107" t="str">
        <f t="shared" si="3019"/>
        <v/>
      </c>
      <c r="AB999" s="107" t="str">
        <f t="shared" si="3019"/>
        <v/>
      </c>
      <c r="AC999" s="107" t="str">
        <f t="shared" si="3019"/>
        <v/>
      </c>
      <c r="AD999" s="107" t="str">
        <f t="shared" si="3019"/>
        <v/>
      </c>
      <c r="AE999" s="107" t="str">
        <f t="shared" si="3019"/>
        <v/>
      </c>
      <c r="AF999" s="107" t="str">
        <f t="shared" si="3019"/>
        <v/>
      </c>
      <c r="AG999" s="107" t="str">
        <f t="shared" si="3019"/>
        <v/>
      </c>
      <c r="AH999" s="107" t="str">
        <f t="shared" si="3019"/>
        <v/>
      </c>
      <c r="AI999" s="107" t="str">
        <f t="shared" si="3019"/>
        <v/>
      </c>
    </row>
    <row r="1000" spans="1:167" x14ac:dyDescent="0.25">
      <c r="B1000" s="128" t="e">
        <f t="shared" si="2973"/>
        <v>#VALUE!</v>
      </c>
      <c r="C1000" s="128" t="e">
        <f t="shared" ca="1" si="2974"/>
        <v>#NAME?</v>
      </c>
      <c r="D1000" s="127">
        <f t="shared" ca="1" si="2974"/>
        <v>1</v>
      </c>
      <c r="E1000" s="198"/>
      <c r="F1000" s="136"/>
      <c r="G1000" s="200"/>
      <c r="H1000" s="203"/>
      <c r="I1000" s="203"/>
      <c r="J1000" s="204"/>
      <c r="K1000" s="67"/>
      <c r="L1000" s="1" t="s">
        <v>43</v>
      </c>
      <c r="M1000" s="143" t="str">
        <f t="shared" ref="M1000" si="3020">IFERROR(ROUND(M981*M983,2),"")</f>
        <v/>
      </c>
      <c r="O1000" s="27" t="s">
        <v>363</v>
      </c>
      <c r="P1000" s="107" t="str">
        <f t="shared" ref="P1000:R1000" si="3021">INDEX(P987:P999,MATCH(MAX($J987:$J999),$J987:$J999,0))</f>
        <v/>
      </c>
      <c r="Q1000" s="107" t="str">
        <f t="shared" si="3021"/>
        <v/>
      </c>
      <c r="R1000" s="107" t="str">
        <f t="shared" si="3021"/>
        <v/>
      </c>
      <c r="S1000" s="107" t="str">
        <f t="shared" si="2956"/>
        <v/>
      </c>
      <c r="T1000" s="107" t="str">
        <f t="shared" si="2956"/>
        <v/>
      </c>
      <c r="U1000" s="107" t="str">
        <f t="shared" si="2956"/>
        <v/>
      </c>
      <c r="V1000" s="107" t="str">
        <f t="shared" si="2956"/>
        <v/>
      </c>
      <c r="W1000" s="107" t="str">
        <f t="shared" si="2956"/>
        <v/>
      </c>
      <c r="X1000" s="107" t="str">
        <f t="shared" si="2956"/>
        <v/>
      </c>
      <c r="Y1000" s="107" t="str">
        <f t="shared" si="2956"/>
        <v/>
      </c>
      <c r="Z1000" s="107" t="str">
        <f t="shared" si="2956"/>
        <v/>
      </c>
      <c r="AA1000" s="107" t="str">
        <f t="shared" si="2956"/>
        <v/>
      </c>
      <c r="AB1000" s="107" t="str">
        <f t="shared" si="2956"/>
        <v/>
      </c>
      <c r="AC1000" s="107" t="str">
        <f t="shared" si="2956"/>
        <v/>
      </c>
      <c r="AD1000" s="107" t="str">
        <f t="shared" si="2956"/>
        <v/>
      </c>
      <c r="AE1000" s="107" t="str">
        <f t="shared" si="2956"/>
        <v/>
      </c>
      <c r="AF1000" s="107" t="str">
        <f t="shared" si="2956"/>
        <v/>
      </c>
      <c r="AG1000" s="107" t="str">
        <f t="shared" si="2956"/>
        <v/>
      </c>
      <c r="AH1000" s="107" t="str">
        <f t="shared" si="2956"/>
        <v/>
      </c>
      <c r="AI1000" s="107" t="str">
        <f t="shared" si="2956"/>
        <v/>
      </c>
    </row>
    <row r="1002" spans="1:167" s="117" customFormat="1" ht="15" customHeight="1" x14ac:dyDescent="0.25">
      <c r="A1002" s="120"/>
      <c r="B1002" s="127" t="e">
        <f t="shared" ref="B1002" si="3022">LARGE(IFERROR(IF(B1000+1&gt;$H$8,"",B1000+1),""),1)</f>
        <v>#VALUE!</v>
      </c>
      <c r="C1002" s="127" t="e">
        <f ca="1">IF(_xlfn.ISFORMULA(E1006),MAX(INDEX('BASE FORMAÇÃO'!A:A,B1002+1),1),E1006)</f>
        <v>#NAME?</v>
      </c>
      <c r="D1002" s="127">
        <f t="shared" ref="D1002" ca="1" si="3023">IFERROR(IF(C1002=C992,D992+1,1),1)</f>
        <v>1</v>
      </c>
      <c r="E1002" s="38" t="s">
        <v>9</v>
      </c>
      <c r="F1002" s="73"/>
      <c r="G1002" s="38" t="s">
        <v>15</v>
      </c>
      <c r="H1002" s="135" t="e">
        <f>INDEX('BASE FORMAÇÃO'!B:B,B1002+1)</f>
        <v>#VALUE!</v>
      </c>
      <c r="I1002" s="181" t="s">
        <v>16</v>
      </c>
      <c r="J1002" s="6" t="e">
        <f>INDEX('BASE FORMAÇÃO'!K:K,B1002+1)</f>
        <v>#VALUE!</v>
      </c>
      <c r="K1002" s="65"/>
      <c r="L1002" s="182" t="s">
        <v>10</v>
      </c>
      <c r="M1002" s="184" t="str">
        <f>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24">B1002</f>
        <v>#VALUE!</v>
      </c>
      <c r="C1003" s="128" t="e">
        <f t="shared" ca="1" si="3024"/>
        <v>#NAME?</v>
      </c>
      <c r="D1003" s="127">
        <f t="shared" ca="1" si="3024"/>
        <v>1</v>
      </c>
      <c r="E1003" s="186">
        <f t="shared" ref="E1003" ca="1" si="3025">D1002</f>
        <v>1</v>
      </c>
      <c r="F1003" s="92"/>
      <c r="G1003" s="188" t="s">
        <v>1</v>
      </c>
      <c r="H1003" s="191" t="e">
        <f>INDEX('BASE FORMAÇÃO'!C:C,B1002+1)</f>
        <v>#VALUE!</v>
      </c>
      <c r="I1003" s="191"/>
      <c r="J1003" s="192"/>
      <c r="K1003" s="66"/>
      <c r="L1003" s="183"/>
      <c r="M1003" s="185"/>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26">B1003</f>
        <v>#VALUE!</v>
      </c>
      <c r="C1004" s="128" t="e">
        <f t="shared" ca="1" si="3026"/>
        <v>#NAME?</v>
      </c>
      <c r="D1004" s="127">
        <f t="shared" ca="1" si="3026"/>
        <v>1</v>
      </c>
      <c r="E1004" s="187"/>
      <c r="F1004" s="93"/>
      <c r="G1004" s="189"/>
      <c r="H1004" s="193"/>
      <c r="I1004" s="193"/>
      <c r="J1004" s="194"/>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27">B1004</f>
        <v>#VALUE!</v>
      </c>
      <c r="C1005" s="128" t="e">
        <f t="shared" ca="1" si="3027"/>
        <v>#NAME?</v>
      </c>
      <c r="D1005" s="127">
        <f t="shared" ca="1" si="2974"/>
        <v>1</v>
      </c>
      <c r="E1005" s="38" t="s">
        <v>313</v>
      </c>
      <c r="F1005" s="93"/>
      <c r="G1005" s="190"/>
      <c r="H1005" s="195"/>
      <c r="I1005" s="195"/>
      <c r="J1005" s="196"/>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28">B1004</f>
        <v>#VALUE!</v>
      </c>
      <c r="C1006" s="128" t="e">
        <f t="shared" ca="1" si="3028"/>
        <v>#NAME?</v>
      </c>
      <c r="D1006" s="127">
        <f t="shared" ca="1" si="2974"/>
        <v>1</v>
      </c>
      <c r="E1006" s="197" t="e">
        <f t="shared" ref="E1006" ca="1" si="3029">C1002</f>
        <v>#NAME?</v>
      </c>
      <c r="F1006" s="93"/>
      <c r="G1006" s="199" t="s">
        <v>304</v>
      </c>
      <c r="H1006" s="201"/>
      <c r="I1006" s="202"/>
      <c r="J1006" s="202"/>
      <c r="K1006" s="67"/>
      <c r="L1006" s="28" t="s">
        <v>303</v>
      </c>
      <c r="M1006" s="133" t="str">
        <f t="shared" ref="M1006" si="3030">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31">B1006</f>
        <v>#VALUE!</v>
      </c>
      <c r="C1007" s="128" t="e">
        <f t="shared" ref="C1007" ca="1" si="3032">C1006</f>
        <v>#NAME?</v>
      </c>
      <c r="D1007" s="127">
        <f t="shared" ca="1" si="2974"/>
        <v>1</v>
      </c>
      <c r="E1007" s="198"/>
      <c r="F1007" s="93"/>
      <c r="G1007" s="200"/>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33">B1007</f>
        <v>#VALUE!</v>
      </c>
      <c r="C1008" s="128" t="e">
        <f t="shared" ca="1" si="3033"/>
        <v>#NAME?</v>
      </c>
      <c r="D1008" s="127">
        <f t="shared" ca="1" si="2974"/>
        <v>1</v>
      </c>
      <c r="E1008" s="198"/>
      <c r="F1008" s="93"/>
      <c r="G1008" s="200"/>
      <c r="H1008" s="134">
        <f t="shared" ref="H1008" si="3034">COUNT($P1008:$XX1008)</f>
        <v>0</v>
      </c>
      <c r="I1008" s="132" t="e">
        <f t="shared" ref="I1008" si="3035">_xlfn.STDEV.P($P1007:$XX1008)/AVERAGE($P1007:$XX1008)</f>
        <v>#DIV/0!</v>
      </c>
      <c r="J1008" s="7">
        <f>ROW()</f>
        <v>1008</v>
      </c>
      <c r="K1008" s="67"/>
      <c r="L1008" s="29" t="s">
        <v>10</v>
      </c>
      <c r="M1008" s="30" t="str">
        <f t="shared" ref="M1008" si="3036">IFERROR(
IF(COUNTA(P1002:AI1002)=COUNTIF(P1004:XX1004,"Orçamento"),MIN(M1013,M1010),
IF(M1011&lt;&gt;"",M1011,
IF(M1012&lt;&gt;"",M1012,
M1010
))),"")</f>
        <v/>
      </c>
      <c r="N1008" s="71"/>
      <c r="O1008" s="27" t="s">
        <v>376</v>
      </c>
      <c r="P1008" s="106" t="str">
        <f t="shared" ref="P1008:AI1008" si="3037">IFERROR(IF(P1006="",
            "",
            IF(COUNT($P1006:$XX1006)&lt;=4,
               P1006,
               IF(OR(P1006&gt;(QUARTILE($P1006:$XX1006,3)+(QUARTILE($P1006:$XX1006,3)-QUARTILE($P1006:$XX1006,1))),
                     P1006&lt;(QUARTILE($P1006:$XX1006,1)-(QUARTILE($P1006:$XX1006,3)-QUARTILE($P1006:$XX1006,1)))
                  ),
               "DESCARTADO",P1006)
             )
  ),P1006)</f>
        <v/>
      </c>
      <c r="Q1008" s="106" t="str">
        <f t="shared" si="3037"/>
        <v/>
      </c>
      <c r="R1008" s="106" t="str">
        <f t="shared" si="3037"/>
        <v/>
      </c>
      <c r="S1008" s="106" t="str">
        <f t="shared" si="3037"/>
        <v/>
      </c>
      <c r="T1008" s="106" t="str">
        <f t="shared" si="3037"/>
        <v/>
      </c>
      <c r="U1008" s="106" t="str">
        <f t="shared" si="3037"/>
        <v/>
      </c>
      <c r="V1008" s="106" t="str">
        <f t="shared" si="3037"/>
        <v/>
      </c>
      <c r="W1008" s="106" t="str">
        <f t="shared" si="3037"/>
        <v/>
      </c>
      <c r="X1008" s="106" t="str">
        <f t="shared" si="3037"/>
        <v/>
      </c>
      <c r="Y1008" s="106" t="str">
        <f t="shared" si="3037"/>
        <v/>
      </c>
      <c r="Z1008" s="106" t="str">
        <f t="shared" si="3037"/>
        <v/>
      </c>
      <c r="AA1008" s="106" t="str">
        <f t="shared" si="3037"/>
        <v/>
      </c>
      <c r="AB1008" s="106" t="str">
        <f t="shared" si="3037"/>
        <v/>
      </c>
      <c r="AC1008" s="106" t="str">
        <f t="shared" si="3037"/>
        <v/>
      </c>
      <c r="AD1008" s="106" t="str">
        <f t="shared" si="3037"/>
        <v/>
      </c>
      <c r="AE1008" s="106" t="str">
        <f t="shared" si="3037"/>
        <v/>
      </c>
      <c r="AF1008" s="106" t="str">
        <f t="shared" si="3037"/>
        <v/>
      </c>
      <c r="AG1008" s="106" t="str">
        <f t="shared" si="3037"/>
        <v/>
      </c>
      <c r="AH1008" s="106" t="str">
        <f t="shared" si="3037"/>
        <v/>
      </c>
      <c r="AI1008" s="106" t="str">
        <f t="shared" si="3037"/>
        <v/>
      </c>
    </row>
    <row r="1009" spans="1:167" hidden="1" x14ac:dyDescent="0.25">
      <c r="B1009" s="128" t="e">
        <f t="shared" ref="B1009" si="3038">B1008</f>
        <v>#VALUE!</v>
      </c>
      <c r="C1009" s="128" t="e">
        <f t="shared" ref="C1009" ca="1" si="3039">C1008</f>
        <v>#NAME?</v>
      </c>
      <c r="D1009" s="127">
        <f t="shared" ca="1" si="2974"/>
        <v>1</v>
      </c>
      <c r="E1009" s="198"/>
      <c r="F1009" s="93"/>
      <c r="G1009" s="200"/>
      <c r="H1009"/>
      <c r="I1009"/>
      <c r="J1009"/>
      <c r="K1009" s="66"/>
      <c r="L1009" s="29" t="s">
        <v>360</v>
      </c>
      <c r="M1009" s="30" t="e">
        <f t="shared" ref="M1009" si="3040">AVERAGE($P1008:$XX1008)</f>
        <v>#DIV/0!</v>
      </c>
      <c r="N1009" s="71"/>
      <c r="O1009" s="27" t="str">
        <f t="shared" ref="O1009" si="3041">"1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2973"/>
        <v>#VALUE!</v>
      </c>
      <c r="C1010" s="128" t="e">
        <f t="shared" ca="1" si="2974"/>
        <v>#NAME?</v>
      </c>
      <c r="D1010" s="127">
        <f t="shared" ca="1" si="2974"/>
        <v>1</v>
      </c>
      <c r="E1010" s="198"/>
      <c r="F1010" s="93"/>
      <c r="G1010" s="200"/>
      <c r="H1010" s="134">
        <f t="shared" ref="H1010" si="3042">COUNT($P1010:$XX1010)</f>
        <v>0</v>
      </c>
      <c r="I1010" s="132" t="e">
        <f t="shared" ref="I1010" si="3043">_xlfn.STDEV.P($P1009:$XX1010)/AVERAGE($P1009:$XX1010)</f>
        <v>#DIV/0!</v>
      </c>
      <c r="J1010" s="7">
        <f t="shared" ref="J1010" si="3044">IF(AND(H1010&gt;2,
OR(L1002="MÉDIA SANEADA",L1002="MEDIANA SANEADA",
AND(L1002="PREÇO ESTIMADO",NOT(AND(P1004="Orçamento",COUNTA(P1002:XX1002)=COUNTIF(P1004:XX1004,"Orçamento")))))),
ROW(),0)</f>
        <v>0</v>
      </c>
      <c r="K1010" s="66"/>
      <c r="L1010" s="29" t="s">
        <v>361</v>
      </c>
      <c r="M1010" s="30" t="e">
        <f t="shared" ref="M1010" si="3045">MEDIAN($P1008:$XX1008)</f>
        <v>#NUM!</v>
      </c>
      <c r="N1010" s="71"/>
      <c r="O1010" s="27" t="str">
        <f t="shared" ref="O1010" si="3046">"1 RODADA"</f>
        <v>1 RODADA</v>
      </c>
      <c r="P1010" s="107" t="str">
        <f t="shared" ref="P1010:AI1010" si="3047">IF(P1008="","",IF((_xlfn.STDEV.P($P1007:$XX1008)/AVERAGE($P1007:$XX1008))&lt;=25%,P1008,IF(OR(P1008&gt;(AVERAGE($P1007:$XX1008)+_xlfn.STDEV.P($P1007:$XX1008)),P1008&lt;(AVERAGE($P1007:$XX1008)-_xlfn.STDEV.P($P1007:$XX1008))),"DESCARTADO",P1008)))</f>
        <v/>
      </c>
      <c r="Q1010" s="107" t="str">
        <f t="shared" si="3047"/>
        <v/>
      </c>
      <c r="R1010" s="107" t="str">
        <f t="shared" si="3047"/>
        <v/>
      </c>
      <c r="S1010" s="107" t="str">
        <f t="shared" si="3047"/>
        <v/>
      </c>
      <c r="T1010" s="107" t="str">
        <f t="shared" si="3047"/>
        <v/>
      </c>
      <c r="U1010" s="107" t="str">
        <f t="shared" si="3047"/>
        <v/>
      </c>
      <c r="V1010" s="107" t="str">
        <f t="shared" si="3047"/>
        <v/>
      </c>
      <c r="W1010" s="107" t="str">
        <f t="shared" si="3047"/>
        <v/>
      </c>
      <c r="X1010" s="107" t="str">
        <f t="shared" si="3047"/>
        <v/>
      </c>
      <c r="Y1010" s="107" t="str">
        <f t="shared" si="3047"/>
        <v/>
      </c>
      <c r="Z1010" s="107" t="str">
        <f t="shared" si="3047"/>
        <v/>
      </c>
      <c r="AA1010" s="107" t="str">
        <f t="shared" si="3047"/>
        <v/>
      </c>
      <c r="AB1010" s="107" t="str">
        <f t="shared" si="3047"/>
        <v/>
      </c>
      <c r="AC1010" s="107" t="str">
        <f t="shared" si="3047"/>
        <v/>
      </c>
      <c r="AD1010" s="107" t="str">
        <f t="shared" si="3047"/>
        <v/>
      </c>
      <c r="AE1010" s="107" t="str">
        <f t="shared" si="3047"/>
        <v/>
      </c>
      <c r="AF1010" s="107" t="str">
        <f t="shared" si="3047"/>
        <v/>
      </c>
      <c r="AG1010" s="107" t="str">
        <f t="shared" si="3047"/>
        <v/>
      </c>
      <c r="AH1010" s="107" t="str">
        <f t="shared" si="3047"/>
        <v/>
      </c>
      <c r="AI1010" s="107" t="str">
        <f t="shared" si="3047"/>
        <v/>
      </c>
    </row>
    <row r="1011" spans="1:167" hidden="1" x14ac:dyDescent="0.25">
      <c r="B1011" s="128" t="e">
        <f t="shared" si="2973"/>
        <v>#VALUE!</v>
      </c>
      <c r="C1011" s="128" t="e">
        <f t="shared" ca="1" si="2974"/>
        <v>#NAME?</v>
      </c>
      <c r="D1011" s="127">
        <f t="shared" ca="1" si="2974"/>
        <v>1</v>
      </c>
      <c r="E1011" s="198"/>
      <c r="F1011" s="93"/>
      <c r="G1011" s="200"/>
      <c r="H1011"/>
      <c r="I1011"/>
      <c r="J1011"/>
      <c r="L1011" s="29" t="s">
        <v>38</v>
      </c>
      <c r="M1011" s="30" t="str">
        <f t="shared" ref="M1011" si="3048">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49">"2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2973"/>
        <v>#VALUE!</v>
      </c>
      <c r="C1012" s="128" t="e">
        <f t="shared" ca="1" si="2974"/>
        <v>#NAME?</v>
      </c>
      <c r="D1012" s="127">
        <f t="shared" ca="1" si="2974"/>
        <v>1</v>
      </c>
      <c r="E1012" s="198"/>
      <c r="F1012" s="93"/>
      <c r="G1012" s="200"/>
      <c r="H1012" s="134">
        <f t="shared" ref="H1012" si="3050">COUNT($P1012:$XX1012)</f>
        <v>0</v>
      </c>
      <c r="I1012" s="132" t="e">
        <f t="shared" ref="I1012" si="3051">_xlfn.STDEV.P($P1011:$XX1012)/AVERAGE($P1011:$XX1012)</f>
        <v>#DIV/0!</v>
      </c>
      <c r="J1012" s="7">
        <f t="shared" ref="J1012" si="3052">IF(AND(H1012&gt;2,
OR(L1002="MÉDIA SANEADA",L1002="MEDIANA SANEADA",
AND(L1002="PREÇO ESTIMADO",NOT(AND(P1004="Orçamento",COUNTA(P1002:XX1002)=COUNTIF(P1004:XX1004,"Orçamento")))))),
ROW(),0)</f>
        <v>0</v>
      </c>
      <c r="K1012" s="66"/>
      <c r="L1012" s="29" t="s">
        <v>362</v>
      </c>
      <c r="M1012" s="30" t="e">
        <f t="shared" ref="M1012" si="3053" xml:space="preserve">
IF(H1010&gt;2,MEDIAN(P1009:XX1010),
IF(H1012&gt;2,MEDIAN(P1011:XX1012),
IF(H1014&gt;2,MEDIAN(P1013:XX1014),
IF(H1016&gt;2,MEDIAN(P1015:XX1016),
IF(H1018&gt;2,MEDIAN(P1017:XX1018),
IF(H1020&gt;2,MEDIAN(P1019:XX1020),
MEDIAN(P1007:XX1008)))))))</f>
        <v>#NUM!</v>
      </c>
      <c r="N1012" s="71"/>
      <c r="O1012" s="27" t="str">
        <f t="shared" ref="O1012" si="3054">"2 RODADA"</f>
        <v>2 RODADA</v>
      </c>
      <c r="P1012" s="107" t="str">
        <f t="shared" ref="P1012:AI1012" si="3055">IF(P1010="","",IF((_xlfn.STDEV.P($P1009:$XX1010)/AVERAGE($P1009:$XX1010))&lt;=25%,P1010,IF(OR(P1010&gt;(AVERAGE($P1009:$XX1010)+_xlfn.STDEV.P($P1009:$XX1010)),P1010&lt;(AVERAGE($P1009:$XX1010)-_xlfn.STDEV.P($P1009:$XX1010))),"DESCARTADO",P1010)))</f>
        <v/>
      </c>
      <c r="Q1012" s="107" t="str">
        <f t="shared" si="3055"/>
        <v/>
      </c>
      <c r="R1012" s="107" t="str">
        <f t="shared" si="3055"/>
        <v/>
      </c>
      <c r="S1012" s="107" t="str">
        <f t="shared" si="3055"/>
        <v/>
      </c>
      <c r="T1012" s="107" t="str">
        <f t="shared" si="3055"/>
        <v/>
      </c>
      <c r="U1012" s="107" t="str">
        <f t="shared" si="3055"/>
        <v/>
      </c>
      <c r="V1012" s="107" t="str">
        <f t="shared" si="3055"/>
        <v/>
      </c>
      <c r="W1012" s="107" t="str">
        <f t="shared" si="3055"/>
        <v/>
      </c>
      <c r="X1012" s="107" t="str">
        <f t="shared" si="3055"/>
        <v/>
      </c>
      <c r="Y1012" s="107" t="str">
        <f t="shared" si="3055"/>
        <v/>
      </c>
      <c r="Z1012" s="107" t="str">
        <f t="shared" si="3055"/>
        <v/>
      </c>
      <c r="AA1012" s="107" t="str">
        <f t="shared" si="3055"/>
        <v/>
      </c>
      <c r="AB1012" s="107" t="str">
        <f t="shared" si="3055"/>
        <v/>
      </c>
      <c r="AC1012" s="107" t="str">
        <f t="shared" si="3055"/>
        <v/>
      </c>
      <c r="AD1012" s="107" t="str">
        <f t="shared" si="3055"/>
        <v/>
      </c>
      <c r="AE1012" s="107" t="str">
        <f t="shared" si="3055"/>
        <v/>
      </c>
      <c r="AF1012" s="107" t="str">
        <f t="shared" si="3055"/>
        <v/>
      </c>
      <c r="AG1012" s="107" t="str">
        <f t="shared" si="3055"/>
        <v/>
      </c>
      <c r="AH1012" s="107" t="str">
        <f t="shared" si="3055"/>
        <v/>
      </c>
      <c r="AI1012" s="107" t="str">
        <f t="shared" si="3055"/>
        <v/>
      </c>
    </row>
    <row r="1013" spans="1:167" hidden="1" x14ac:dyDescent="0.25">
      <c r="B1013" s="128" t="e">
        <f t="shared" si="2973"/>
        <v>#VALUE!</v>
      </c>
      <c r="C1013" s="128" t="e">
        <f t="shared" ca="1" si="2974"/>
        <v>#NAME?</v>
      </c>
      <c r="D1013" s="127">
        <f t="shared" ca="1" si="2974"/>
        <v>1</v>
      </c>
      <c r="E1013" s="198"/>
      <c r="F1013" s="93"/>
      <c r="G1013" s="200"/>
      <c r="H1013"/>
      <c r="I1013"/>
      <c r="J1013"/>
      <c r="K1013" s="66"/>
      <c r="L1013" s="29" t="s">
        <v>359</v>
      </c>
      <c r="M1013" s="30" t="e">
        <f t="shared" ref="M1013" si="3056">HARMEAN($P1007:$XX1008)</f>
        <v>#N/A</v>
      </c>
      <c r="N1013" s="71"/>
      <c r="O1013" s="27" t="str">
        <f t="shared" ref="O1013" si="3057">"3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2973"/>
        <v>#VALUE!</v>
      </c>
      <c r="C1014" s="128" t="e">
        <f t="shared" ca="1" si="2974"/>
        <v>#NAME?</v>
      </c>
      <c r="D1014" s="127">
        <f t="shared" ca="1" si="2974"/>
        <v>1</v>
      </c>
      <c r="E1014" s="198"/>
      <c r="F1014" s="93"/>
      <c r="G1014" s="200"/>
      <c r="H1014" s="134">
        <f t="shared" ref="H1014" si="3058">COUNT($P1014:$XX1014)</f>
        <v>0</v>
      </c>
      <c r="I1014" s="132" t="e">
        <f t="shared" ref="I1014" si="3059">_xlfn.STDEV.P($P1013:$XX1014)/AVERAGE($P1013:$XX1014)</f>
        <v>#DIV/0!</v>
      </c>
      <c r="J1014" s="7">
        <f t="shared" ref="J1014" si="3060">IF(AND(H1014&gt;2,
OR(L1002="MÉDIA SANEADA",L1002="MEDIANA SANEADA",
AND(L1002="PREÇO ESTIMADO",NOT(AND(P1004="Orçamento",COUNTA(P1002:XX1002)=COUNTIF(P1004:XX1004,"Orçamento")))))),
ROW(),0)</f>
        <v>0</v>
      </c>
      <c r="K1014" s="66"/>
      <c r="L1014" s="29" t="s">
        <v>41</v>
      </c>
      <c r="M1014" s="30" t="str">
        <f t="shared" ref="M1014" si="3061">IFERROR(_xlfn.QUARTILE.EXC($P1008:$XX1008,1),"")</f>
        <v/>
      </c>
      <c r="N1014" s="71"/>
      <c r="O1014" s="27" t="str">
        <f t="shared" ref="O1014" si="3062">"3 RODADA"</f>
        <v>3 RODADA</v>
      </c>
      <c r="P1014" s="107" t="str">
        <f t="shared" ref="P1014:AI1014" si="3063">IF(P1012="","",IF((_xlfn.STDEV.P($P1011:$XX1012)/AVERAGE($P1011:$XX1012))&lt;=25%,P1012,IF(OR(P1012&gt;(AVERAGE($P1011:$XX1012)+_xlfn.STDEV.P($P1011:$XX1012)),P1012&lt;(AVERAGE($P1011:$XX1012)-_xlfn.STDEV.P($P1011:$XX1012))),"DESCARTADO",P1012)))</f>
        <v/>
      </c>
      <c r="Q1014" s="107" t="str">
        <f t="shared" si="3063"/>
        <v/>
      </c>
      <c r="R1014" s="107" t="str">
        <f t="shared" si="3063"/>
        <v/>
      </c>
      <c r="S1014" s="107" t="str">
        <f t="shared" si="3063"/>
        <v/>
      </c>
      <c r="T1014" s="107" t="str">
        <f t="shared" si="3063"/>
        <v/>
      </c>
      <c r="U1014" s="107" t="str">
        <f t="shared" si="3063"/>
        <v/>
      </c>
      <c r="V1014" s="107" t="str">
        <f t="shared" si="3063"/>
        <v/>
      </c>
      <c r="W1014" s="107" t="str">
        <f t="shared" si="3063"/>
        <v/>
      </c>
      <c r="X1014" s="107" t="str">
        <f t="shared" si="3063"/>
        <v/>
      </c>
      <c r="Y1014" s="107" t="str">
        <f t="shared" si="3063"/>
        <v/>
      </c>
      <c r="Z1014" s="107" t="str">
        <f t="shared" si="3063"/>
        <v/>
      </c>
      <c r="AA1014" s="107" t="str">
        <f t="shared" si="3063"/>
        <v/>
      </c>
      <c r="AB1014" s="107" t="str">
        <f t="shared" si="3063"/>
        <v/>
      </c>
      <c r="AC1014" s="107" t="str">
        <f t="shared" si="3063"/>
        <v/>
      </c>
      <c r="AD1014" s="107" t="str">
        <f t="shared" si="3063"/>
        <v/>
      </c>
      <c r="AE1014" s="107" t="str">
        <f t="shared" si="3063"/>
        <v/>
      </c>
      <c r="AF1014" s="107" t="str">
        <f t="shared" si="3063"/>
        <v/>
      </c>
      <c r="AG1014" s="107" t="str">
        <f t="shared" si="3063"/>
        <v/>
      </c>
      <c r="AH1014" s="107" t="str">
        <f t="shared" si="3063"/>
        <v/>
      </c>
      <c r="AI1014" s="107" t="str">
        <f t="shared" si="3063"/>
        <v/>
      </c>
    </row>
    <row r="1015" spans="1:167" hidden="1" x14ac:dyDescent="0.25">
      <c r="B1015" s="128" t="e">
        <f t="shared" si="2973"/>
        <v>#VALUE!</v>
      </c>
      <c r="C1015" s="128" t="e">
        <f t="shared" ca="1" si="2974"/>
        <v>#NAME?</v>
      </c>
      <c r="D1015" s="127">
        <f t="shared" ca="1" si="2974"/>
        <v>1</v>
      </c>
      <c r="E1015" s="198"/>
      <c r="F1015" s="93"/>
      <c r="G1015" s="200"/>
      <c r="H1015"/>
      <c r="I1015"/>
      <c r="J1015"/>
      <c r="K1015" s="66"/>
      <c r="L1015" s="29" t="s">
        <v>39</v>
      </c>
      <c r="M1015" s="30" t="str">
        <f t="shared" ref="M1015" si="3064">IFERROR(_xlfn.QUARTILE.EXC($P1008:$XX1008,3),"")</f>
        <v/>
      </c>
      <c r="N1015" s="71"/>
      <c r="O1015" s="27" t="str">
        <f t="shared" ref="O1015" si="3065">"4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2973"/>
        <v>#VALUE!</v>
      </c>
      <c r="C1016" s="128" t="e">
        <f t="shared" ca="1" si="2974"/>
        <v>#NAME?</v>
      </c>
      <c r="D1016" s="127">
        <f t="shared" ca="1" si="2974"/>
        <v>1</v>
      </c>
      <c r="E1016" s="198"/>
      <c r="F1016" s="93"/>
      <c r="G1016" s="200"/>
      <c r="H1016" s="134">
        <f t="shared" ref="H1016" si="3066">COUNT($P1016:$XX1016)</f>
        <v>0</v>
      </c>
      <c r="I1016" s="132" t="e">
        <f t="shared" ref="I1016" si="3067">_xlfn.STDEV.P($P1015:$XX1016)/AVERAGE($P1015:$XX1016)</f>
        <v>#DIV/0!</v>
      </c>
      <c r="J1016" s="7">
        <f t="shared" ref="J1016" si="3068">IF(AND(H1016&gt;2,
OR(L1002="MÉDIA SANEADA",L1002="MEDIANA SANEADA",
AND(L1002="PREÇO ESTIMADO",NOT(AND(P1004="Orçamento",COUNTA(P1002:XX1002)=COUNTIF(P1004:XX1004,"Orçamento")))))),
ROW(),0)</f>
        <v>0</v>
      </c>
      <c r="K1016" s="66"/>
      <c r="L1016" s="29" t="s">
        <v>42</v>
      </c>
      <c r="M1016" s="30">
        <f t="shared" ref="M1016" si="3069">MIN($P1008:$XX1008)</f>
        <v>0</v>
      </c>
      <c r="N1016" s="71"/>
      <c r="O1016" s="27" t="str">
        <f t="shared" ref="O1016" si="3070">"4 RODADA"</f>
        <v>4 RODADA</v>
      </c>
      <c r="P1016" s="107" t="str">
        <f t="shared" ref="P1016:AI1016" si="3071">IF(P1014="","",IF((_xlfn.STDEV.P($P1013:$XX1014)/AVERAGE($P1013:$XX1014))&lt;=25%,P1014,IF(OR(P1014&gt;(AVERAGE($P1013:$XX1014)+_xlfn.STDEV.P($P1013:$XX1014)),P1014&lt;(AVERAGE($P1013:$XX1014)-_xlfn.STDEV.P($P1013:$XX1014))),"DESCARTADO",P1014)))</f>
        <v/>
      </c>
      <c r="Q1016" s="107" t="str">
        <f t="shared" si="3071"/>
        <v/>
      </c>
      <c r="R1016" s="107" t="str">
        <f t="shared" si="3071"/>
        <v/>
      </c>
      <c r="S1016" s="107" t="str">
        <f t="shared" si="3071"/>
        <v/>
      </c>
      <c r="T1016" s="107" t="str">
        <f t="shared" si="3071"/>
        <v/>
      </c>
      <c r="U1016" s="107" t="str">
        <f t="shared" si="3071"/>
        <v/>
      </c>
      <c r="V1016" s="107" t="str">
        <f t="shared" si="3071"/>
        <v/>
      </c>
      <c r="W1016" s="107" t="str">
        <f t="shared" si="3071"/>
        <v/>
      </c>
      <c r="X1016" s="107" t="str">
        <f t="shared" si="3071"/>
        <v/>
      </c>
      <c r="Y1016" s="107" t="str">
        <f t="shared" si="3071"/>
        <v/>
      </c>
      <c r="Z1016" s="107" t="str">
        <f t="shared" si="3071"/>
        <v/>
      </c>
      <c r="AA1016" s="107" t="str">
        <f t="shared" si="3071"/>
        <v/>
      </c>
      <c r="AB1016" s="107" t="str">
        <f t="shared" si="3071"/>
        <v/>
      </c>
      <c r="AC1016" s="107" t="str">
        <f t="shared" si="3071"/>
        <v/>
      </c>
      <c r="AD1016" s="107" t="str">
        <f t="shared" si="3071"/>
        <v/>
      </c>
      <c r="AE1016" s="107" t="str">
        <f t="shared" si="3071"/>
        <v/>
      </c>
      <c r="AF1016" s="107" t="str">
        <f t="shared" si="3071"/>
        <v/>
      </c>
      <c r="AG1016" s="107" t="str">
        <f t="shared" si="3071"/>
        <v/>
      </c>
      <c r="AH1016" s="107" t="str">
        <f t="shared" si="3071"/>
        <v/>
      </c>
      <c r="AI1016" s="107" t="str">
        <f t="shared" si="3071"/>
        <v/>
      </c>
    </row>
    <row r="1017" spans="1:167" hidden="1" x14ac:dyDescent="0.25">
      <c r="B1017" s="128" t="e">
        <f t="shared" si="2973"/>
        <v>#VALUE!</v>
      </c>
      <c r="C1017" s="128" t="e">
        <f t="shared" ca="1" si="2974"/>
        <v>#NAME?</v>
      </c>
      <c r="D1017" s="127">
        <f t="shared" ca="1" si="2974"/>
        <v>1</v>
      </c>
      <c r="E1017" s="198"/>
      <c r="F1017" s="93"/>
      <c r="G1017" s="200"/>
      <c r="H1017"/>
      <c r="I1017"/>
      <c r="J1017"/>
      <c r="K1017" s="66"/>
      <c r="L1017" s="29" t="s">
        <v>40</v>
      </c>
      <c r="M1017" s="30">
        <f t="shared" ref="M1017" si="3072">MAX($P1008:$XX1008)</f>
        <v>0</v>
      </c>
      <c r="N1017" s="71"/>
      <c r="O1017" s="27" t="str">
        <f t="shared" ref="O1017" si="3073">"5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2973"/>
        <v>#VALUE!</v>
      </c>
      <c r="C1018" s="128" t="e">
        <f t="shared" ca="1" si="2974"/>
        <v>#NAME?</v>
      </c>
      <c r="D1018" s="127">
        <f t="shared" ca="1" si="2974"/>
        <v>1</v>
      </c>
      <c r="E1018" s="198"/>
      <c r="F1018" s="93"/>
      <c r="G1018" s="200"/>
      <c r="H1018" s="134">
        <f t="shared" ref="H1018" si="3074">COUNT($P1018:$XX1018)</f>
        <v>0</v>
      </c>
      <c r="I1018" s="132" t="e">
        <f t="shared" ref="I1018" si="3075">_xlfn.STDEV.P($P1017:$XX1018)/AVERAGE($P1017:$XX1018)</f>
        <v>#DIV/0!</v>
      </c>
      <c r="J1018" s="7">
        <f t="shared" ref="J1018" si="3076">IF(AND(H1018&gt;2,
OR(L1002="MÉDIA SANEADA",L1002="MEDIANA SANEADA",
AND(L1002="PREÇO ESTIMADO",NOT(AND(P1004="Orçamento",COUNTA(P1002:XX1002)=COUNTIF(P1004:XX1004,"Orçamento")))))),
ROW(),0)</f>
        <v>0</v>
      </c>
      <c r="K1018" s="66"/>
      <c r="N1018" s="71"/>
      <c r="O1018" s="27" t="str">
        <f t="shared" ref="O1018" si="3077">"5 RODADA"</f>
        <v>5 RODADA</v>
      </c>
      <c r="P1018" s="107" t="str">
        <f t="shared" ref="P1018:AI1018" si="3078">IF(P1016="","",IF((_xlfn.STDEV.P($P1015:$XX1016)/AVERAGE($P1015:$XX1016))&lt;=25%,P1016,IF(OR(P1016&gt;(AVERAGE($P1015:$XX1016)+_xlfn.STDEV.P($P1015:$XX1016)),P1016&lt;(AVERAGE($P1015:$XX1016)-_xlfn.STDEV.P($P1015:$XX1016))),"DESCARTADO",P1016)))</f>
        <v/>
      </c>
      <c r="Q1018" s="107" t="str">
        <f t="shared" si="3078"/>
        <v/>
      </c>
      <c r="R1018" s="107" t="str">
        <f t="shared" si="3078"/>
        <v/>
      </c>
      <c r="S1018" s="107" t="str">
        <f t="shared" si="3078"/>
        <v/>
      </c>
      <c r="T1018" s="107" t="str">
        <f t="shared" si="3078"/>
        <v/>
      </c>
      <c r="U1018" s="107" t="str">
        <f t="shared" si="3078"/>
        <v/>
      </c>
      <c r="V1018" s="107" t="str">
        <f t="shared" si="3078"/>
        <v/>
      </c>
      <c r="W1018" s="107" t="str">
        <f t="shared" si="3078"/>
        <v/>
      </c>
      <c r="X1018" s="107" t="str">
        <f t="shared" si="3078"/>
        <v/>
      </c>
      <c r="Y1018" s="107" t="str">
        <f t="shared" si="3078"/>
        <v/>
      </c>
      <c r="Z1018" s="107" t="str">
        <f t="shared" si="3078"/>
        <v/>
      </c>
      <c r="AA1018" s="107" t="str">
        <f t="shared" si="3078"/>
        <v/>
      </c>
      <c r="AB1018" s="107" t="str">
        <f t="shared" si="3078"/>
        <v/>
      </c>
      <c r="AC1018" s="107" t="str">
        <f t="shared" si="3078"/>
        <v/>
      </c>
      <c r="AD1018" s="107" t="str">
        <f t="shared" si="3078"/>
        <v/>
      </c>
      <c r="AE1018" s="107" t="str">
        <f t="shared" si="3078"/>
        <v/>
      </c>
      <c r="AF1018" s="107" t="str">
        <f t="shared" si="3078"/>
        <v/>
      </c>
      <c r="AG1018" s="107" t="str">
        <f t="shared" si="3078"/>
        <v/>
      </c>
      <c r="AH1018" s="107" t="str">
        <f t="shared" si="3078"/>
        <v/>
      </c>
      <c r="AI1018" s="107" t="str">
        <f t="shared" si="3078"/>
        <v/>
      </c>
    </row>
    <row r="1019" spans="1:167" hidden="1" x14ac:dyDescent="0.25">
      <c r="B1019" s="128" t="e">
        <f t="shared" si="2973"/>
        <v>#VALUE!</v>
      </c>
      <c r="C1019" s="128" t="e">
        <f t="shared" ca="1" si="2974"/>
        <v>#NAME?</v>
      </c>
      <c r="D1019" s="127">
        <f t="shared" ca="1" si="2974"/>
        <v>1</v>
      </c>
      <c r="E1019" s="198"/>
      <c r="F1019" s="93"/>
      <c r="G1019" s="200"/>
      <c r="H1019"/>
      <c r="I1019"/>
      <c r="J1019"/>
      <c r="K1019" s="66"/>
      <c r="L1019" s="22"/>
      <c r="M1019" s="22"/>
      <c r="N1019" s="71"/>
      <c r="O1019" s="27" t="str">
        <f t="shared" ref="O1019" si="3079">"6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2973"/>
        <v>#VALUE!</v>
      </c>
      <c r="C1020" s="128" t="e">
        <f t="shared" ca="1" si="2974"/>
        <v>#NAME?</v>
      </c>
      <c r="D1020" s="127">
        <f t="shared" ca="1" si="2974"/>
        <v>1</v>
      </c>
      <c r="E1020" s="198"/>
      <c r="F1020" s="93"/>
      <c r="G1020" s="200"/>
      <c r="H1020" s="134">
        <f t="shared" ref="H1020" si="3080">COUNT($P1020:$XX1020)</f>
        <v>0</v>
      </c>
      <c r="I1020" s="132" t="e">
        <f t="shared" ref="I1020" si="3081">_xlfn.STDEV.P($P1019:$XX1020)/AVERAGE($P1019:$XX1020)</f>
        <v>#DIV/0!</v>
      </c>
      <c r="J1020" s="7">
        <f t="shared" ref="J1020" si="3082">IF(AND(H1020&gt;2,
OR(L1002="MÉDIA SANEADA",L1002="MEDIANA SANEADA",
AND(L1002="PREÇO ESTIMADO",NOT(AND(P1004="Orçamento",COUNTA(P1002:XX1002)=COUNTIF(P1004:XX1004,"Orçamento")))))),
ROW(),0)</f>
        <v>0</v>
      </c>
      <c r="N1020" s="71"/>
      <c r="O1020" s="27" t="str">
        <f t="shared" ref="O1020" si="3083">"6 RODADA"</f>
        <v>6 RODADA</v>
      </c>
      <c r="P1020" s="107" t="str">
        <f t="shared" ref="P1020:AI1020" si="3084">IFERROR(IF(P1018="","",IF((_xlfn.STDEV.P($P1017:$XX1018)/AVERAGE($P1017:$XX1018))&lt;=25%,P1018,IF(OR(P1018&gt;(AVERAGE($P1017:$XX1018)+_xlfn.STDEV.P($P1017:$XX1018)),P1018&lt;(AVERAGE($P1017:$XX1018)-_xlfn.STDEV.P($P1017:$XX1018))),"DESCARTADO",P1018))),)</f>
        <v/>
      </c>
      <c r="Q1020" s="107" t="str">
        <f t="shared" si="3084"/>
        <v/>
      </c>
      <c r="R1020" s="107" t="str">
        <f t="shared" si="3084"/>
        <v/>
      </c>
      <c r="S1020" s="107" t="str">
        <f t="shared" si="3084"/>
        <v/>
      </c>
      <c r="T1020" s="107" t="str">
        <f t="shared" si="3084"/>
        <v/>
      </c>
      <c r="U1020" s="107" t="str">
        <f t="shared" si="3084"/>
        <v/>
      </c>
      <c r="V1020" s="107" t="str">
        <f t="shared" si="3084"/>
        <v/>
      </c>
      <c r="W1020" s="107" t="str">
        <f t="shared" si="3084"/>
        <v/>
      </c>
      <c r="X1020" s="107" t="str">
        <f t="shared" si="3084"/>
        <v/>
      </c>
      <c r="Y1020" s="107" t="str">
        <f t="shared" si="3084"/>
        <v/>
      </c>
      <c r="Z1020" s="107" t="str">
        <f t="shared" si="3084"/>
        <v/>
      </c>
      <c r="AA1020" s="107" t="str">
        <f t="shared" si="3084"/>
        <v/>
      </c>
      <c r="AB1020" s="107" t="str">
        <f t="shared" si="3084"/>
        <v/>
      </c>
      <c r="AC1020" s="107" t="str">
        <f t="shared" si="3084"/>
        <v/>
      </c>
      <c r="AD1020" s="107" t="str">
        <f t="shared" si="3084"/>
        <v/>
      </c>
      <c r="AE1020" s="107" t="str">
        <f t="shared" si="3084"/>
        <v/>
      </c>
      <c r="AF1020" s="107" t="str">
        <f t="shared" si="3084"/>
        <v/>
      </c>
      <c r="AG1020" s="107" t="str">
        <f t="shared" si="3084"/>
        <v/>
      </c>
      <c r="AH1020" s="107" t="str">
        <f t="shared" si="3084"/>
        <v/>
      </c>
      <c r="AI1020" s="107" t="str">
        <f t="shared" si="3084"/>
        <v/>
      </c>
    </row>
    <row r="1021" spans="1:167" x14ac:dyDescent="0.25">
      <c r="B1021" s="128" t="e">
        <f t="shared" si="2973"/>
        <v>#VALUE!</v>
      </c>
      <c r="C1021" s="128" t="e">
        <f t="shared" ca="1" si="2974"/>
        <v>#NAME?</v>
      </c>
      <c r="D1021" s="127">
        <f t="shared" ca="1" si="2974"/>
        <v>1</v>
      </c>
      <c r="E1021" s="198"/>
      <c r="F1021" s="136"/>
      <c r="G1021" s="200"/>
      <c r="H1021" s="203"/>
      <c r="I1021" s="203"/>
      <c r="J1021" s="204"/>
      <c r="K1021" s="67"/>
      <c r="L1021" s="1" t="s">
        <v>43</v>
      </c>
      <c r="M1021" s="143" t="str">
        <f t="shared" ref="M1021" si="3085">IFERROR(ROUND(M1002*M1004,2),"")</f>
        <v/>
      </c>
      <c r="O1021" s="27" t="s">
        <v>363</v>
      </c>
      <c r="P1021" s="107" t="str">
        <f t="shared" ref="P1021:AI1042" si="3086">INDEX(P1008:P1020,MATCH(MAX($J1008:$J1020),$J1008:$J1020,0))</f>
        <v/>
      </c>
      <c r="Q1021" s="107" t="str">
        <f t="shared" si="3086"/>
        <v/>
      </c>
      <c r="R1021" s="107" t="str">
        <f t="shared" si="3086"/>
        <v/>
      </c>
      <c r="S1021" s="107" t="str">
        <f t="shared" si="3086"/>
        <v/>
      </c>
      <c r="T1021" s="107" t="str">
        <f t="shared" si="3086"/>
        <v/>
      </c>
      <c r="U1021" s="107" t="str">
        <f t="shared" si="3086"/>
        <v/>
      </c>
      <c r="V1021" s="107" t="str">
        <f t="shared" si="3086"/>
        <v/>
      </c>
      <c r="W1021" s="107" t="str">
        <f t="shared" si="3086"/>
        <v/>
      </c>
      <c r="X1021" s="107" t="str">
        <f t="shared" si="3086"/>
        <v/>
      </c>
      <c r="Y1021" s="107" t="str">
        <f t="shared" si="3086"/>
        <v/>
      </c>
      <c r="Z1021" s="107" t="str">
        <f t="shared" si="3086"/>
        <v/>
      </c>
      <c r="AA1021" s="107" t="str">
        <f t="shared" si="3086"/>
        <v/>
      </c>
      <c r="AB1021" s="107" t="str">
        <f t="shared" si="3086"/>
        <v/>
      </c>
      <c r="AC1021" s="107" t="str">
        <f t="shared" si="3086"/>
        <v/>
      </c>
      <c r="AD1021" s="107" t="str">
        <f t="shared" si="3086"/>
        <v/>
      </c>
      <c r="AE1021" s="107" t="str">
        <f t="shared" si="3086"/>
        <v/>
      </c>
      <c r="AF1021" s="107" t="str">
        <f t="shared" si="3086"/>
        <v/>
      </c>
      <c r="AG1021" s="107" t="str">
        <f t="shared" si="3086"/>
        <v/>
      </c>
      <c r="AH1021" s="107" t="str">
        <f t="shared" si="3086"/>
        <v/>
      </c>
      <c r="AI1021" s="107" t="str">
        <f t="shared" si="3086"/>
        <v/>
      </c>
    </row>
    <row r="1023" spans="1:167" s="117" customFormat="1" ht="15" customHeight="1" x14ac:dyDescent="0.25">
      <c r="A1023" s="120"/>
      <c r="B1023" s="127" t="e">
        <f t="shared" ref="B1023" si="3087">LARGE(IFERROR(IF(B1021+1&gt;$H$8,"",B1021+1),""),1)</f>
        <v>#VALUE!</v>
      </c>
      <c r="C1023" s="127" t="e">
        <f ca="1">IF(_xlfn.ISFORMULA(E1027),MAX(INDEX('BASE FORMAÇÃO'!A:A,B1023+1),1),E1027)</f>
        <v>#NAME?</v>
      </c>
      <c r="D1023" s="127">
        <f t="shared" ref="D1023" ca="1" si="3088">IFERROR(IF(C1023=C1013,D1013+1,1),1)</f>
        <v>1</v>
      </c>
      <c r="E1023" s="38" t="s">
        <v>9</v>
      </c>
      <c r="F1023" s="73"/>
      <c r="G1023" s="38" t="s">
        <v>15</v>
      </c>
      <c r="H1023" s="135" t="e">
        <f>INDEX('BASE FORMAÇÃO'!B:B,B1023+1)</f>
        <v>#VALUE!</v>
      </c>
      <c r="I1023" s="181" t="s">
        <v>16</v>
      </c>
      <c r="J1023" s="6" t="e">
        <f>INDEX('BASE FORMAÇÃO'!K:K,B1023+1)</f>
        <v>#VALUE!</v>
      </c>
      <c r="K1023" s="65"/>
      <c r="L1023" s="182" t="s">
        <v>10</v>
      </c>
      <c r="M1023" s="184" t="str">
        <f>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089">B1023</f>
        <v>#VALUE!</v>
      </c>
      <c r="C1024" s="128" t="e">
        <f t="shared" ca="1" si="3089"/>
        <v>#NAME?</v>
      </c>
      <c r="D1024" s="127">
        <f t="shared" ca="1" si="3089"/>
        <v>1</v>
      </c>
      <c r="E1024" s="186">
        <f t="shared" ref="E1024" ca="1" si="3090">D1023</f>
        <v>1</v>
      </c>
      <c r="F1024" s="92"/>
      <c r="G1024" s="188" t="s">
        <v>1</v>
      </c>
      <c r="H1024" s="191" t="e">
        <f>INDEX('BASE FORMAÇÃO'!C:C,B1023+1)</f>
        <v>#VALUE!</v>
      </c>
      <c r="I1024" s="191"/>
      <c r="J1024" s="192"/>
      <c r="K1024" s="66"/>
      <c r="L1024" s="183"/>
      <c r="M1024" s="185"/>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091">B1024</f>
        <v>#VALUE!</v>
      </c>
      <c r="C1025" s="128" t="e">
        <f t="shared" ca="1" si="3091"/>
        <v>#NAME?</v>
      </c>
      <c r="D1025" s="127">
        <f t="shared" ca="1" si="3091"/>
        <v>1</v>
      </c>
      <c r="E1025" s="187"/>
      <c r="F1025" s="93"/>
      <c r="G1025" s="189"/>
      <c r="H1025" s="193"/>
      <c r="I1025" s="193"/>
      <c r="J1025" s="194"/>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092">B1025</f>
        <v>#VALUE!</v>
      </c>
      <c r="C1026" s="128" t="e">
        <f t="shared" ca="1" si="3092"/>
        <v>#NAME?</v>
      </c>
      <c r="D1026" s="127">
        <f t="shared" ca="1" si="2974"/>
        <v>1</v>
      </c>
      <c r="E1026" s="38" t="s">
        <v>313</v>
      </c>
      <c r="F1026" s="93"/>
      <c r="G1026" s="190"/>
      <c r="H1026" s="195"/>
      <c r="I1026" s="195"/>
      <c r="J1026" s="196"/>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093">B1025</f>
        <v>#VALUE!</v>
      </c>
      <c r="C1027" s="128" t="e">
        <f t="shared" ca="1" si="3093"/>
        <v>#NAME?</v>
      </c>
      <c r="D1027" s="127">
        <f t="shared" ca="1" si="2974"/>
        <v>1</v>
      </c>
      <c r="E1027" s="197" t="e">
        <f t="shared" ref="E1027" ca="1" si="3094">C1023</f>
        <v>#NAME?</v>
      </c>
      <c r="F1027" s="93"/>
      <c r="G1027" s="199" t="s">
        <v>304</v>
      </c>
      <c r="H1027" s="201"/>
      <c r="I1027" s="202"/>
      <c r="J1027" s="202"/>
      <c r="K1027" s="67"/>
      <c r="L1027" s="28" t="s">
        <v>303</v>
      </c>
      <c r="M1027" s="133" t="str">
        <f t="shared" ref="M1027" si="3095">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096">B1027</f>
        <v>#VALUE!</v>
      </c>
      <c r="C1028" s="128" t="e">
        <f t="shared" ref="C1028" ca="1" si="3097">C1027</f>
        <v>#NAME?</v>
      </c>
      <c r="D1028" s="127">
        <f t="shared" ca="1" si="2974"/>
        <v>1</v>
      </c>
      <c r="E1028" s="198"/>
      <c r="F1028" s="93"/>
      <c r="G1028" s="200"/>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098">B1028</f>
        <v>#VALUE!</v>
      </c>
      <c r="C1029" s="128" t="e">
        <f t="shared" ca="1" si="3098"/>
        <v>#NAME?</v>
      </c>
      <c r="D1029" s="127">
        <f t="shared" ca="1" si="2974"/>
        <v>1</v>
      </c>
      <c r="E1029" s="198"/>
      <c r="F1029" s="93"/>
      <c r="G1029" s="200"/>
      <c r="H1029" s="134">
        <f t="shared" ref="H1029" si="3099">COUNT($P1029:$XX1029)</f>
        <v>0</v>
      </c>
      <c r="I1029" s="132" t="e">
        <f t="shared" ref="I1029" si="3100">_xlfn.STDEV.P($P1028:$XX1029)/AVERAGE($P1028:$XX1029)</f>
        <v>#DIV/0!</v>
      </c>
      <c r="J1029" s="7">
        <f>ROW()</f>
        <v>1029</v>
      </c>
      <c r="K1029" s="67"/>
      <c r="L1029" s="29" t="s">
        <v>10</v>
      </c>
      <c r="M1029" s="30" t="str">
        <f t="shared" ref="M1029" si="3101">IFERROR(
IF(COUNTA(P1023:AI1023)=COUNTIF(P1025:XX1025,"Orçamento"),MIN(M1034,M1031),
IF(M1032&lt;&gt;"",M1032,
IF(M1033&lt;&gt;"",M1033,
M1031
))),"")</f>
        <v/>
      </c>
      <c r="N1029" s="71"/>
      <c r="O1029" s="27" t="s">
        <v>376</v>
      </c>
      <c r="P1029" s="106" t="str">
        <f t="shared" ref="P1029:AI1029" si="3102">IFERROR(IF(P1027="",
            "",
            IF(COUNT($P1027:$XX1027)&lt;=4,
               P1027,
               IF(OR(P1027&gt;(QUARTILE($P1027:$XX1027,3)+(QUARTILE($P1027:$XX1027,3)-QUARTILE($P1027:$XX1027,1))),
                     P1027&lt;(QUARTILE($P1027:$XX1027,1)-(QUARTILE($P1027:$XX1027,3)-QUARTILE($P1027:$XX1027,1)))
                  ),
               "DESCARTADO",P1027)
             )
  ),P1027)</f>
        <v/>
      </c>
      <c r="Q1029" s="106" t="str">
        <f t="shared" si="3102"/>
        <v/>
      </c>
      <c r="R1029" s="106" t="str">
        <f t="shared" si="3102"/>
        <v/>
      </c>
      <c r="S1029" s="106" t="str">
        <f t="shared" si="3102"/>
        <v/>
      </c>
      <c r="T1029" s="106" t="str">
        <f t="shared" si="3102"/>
        <v/>
      </c>
      <c r="U1029" s="106" t="str">
        <f t="shared" si="3102"/>
        <v/>
      </c>
      <c r="V1029" s="106" t="str">
        <f t="shared" si="3102"/>
        <v/>
      </c>
      <c r="W1029" s="106" t="str">
        <f t="shared" si="3102"/>
        <v/>
      </c>
      <c r="X1029" s="106" t="str">
        <f t="shared" si="3102"/>
        <v/>
      </c>
      <c r="Y1029" s="106" t="str">
        <f t="shared" si="3102"/>
        <v/>
      </c>
      <c r="Z1029" s="106" t="str">
        <f t="shared" si="3102"/>
        <v/>
      </c>
      <c r="AA1029" s="106" t="str">
        <f t="shared" si="3102"/>
        <v/>
      </c>
      <c r="AB1029" s="106" t="str">
        <f t="shared" si="3102"/>
        <v/>
      </c>
      <c r="AC1029" s="106" t="str">
        <f t="shared" si="3102"/>
        <v/>
      </c>
      <c r="AD1029" s="106" t="str">
        <f t="shared" si="3102"/>
        <v/>
      </c>
      <c r="AE1029" s="106" t="str">
        <f t="shared" si="3102"/>
        <v/>
      </c>
      <c r="AF1029" s="106" t="str">
        <f t="shared" si="3102"/>
        <v/>
      </c>
      <c r="AG1029" s="106" t="str">
        <f t="shared" si="3102"/>
        <v/>
      </c>
      <c r="AH1029" s="106" t="str">
        <f t="shared" si="3102"/>
        <v/>
      </c>
      <c r="AI1029" s="106" t="str">
        <f t="shared" si="3102"/>
        <v/>
      </c>
    </row>
    <row r="1030" spans="1:35" hidden="1" x14ac:dyDescent="0.25">
      <c r="B1030" s="128" t="e">
        <f t="shared" ref="B1030" si="3103">B1029</f>
        <v>#VALUE!</v>
      </c>
      <c r="C1030" s="128" t="e">
        <f t="shared" ref="C1030" ca="1" si="3104">C1029</f>
        <v>#NAME?</v>
      </c>
      <c r="D1030" s="127">
        <f t="shared" ca="1" si="2974"/>
        <v>1</v>
      </c>
      <c r="E1030" s="198"/>
      <c r="F1030" s="93"/>
      <c r="G1030" s="200"/>
      <c r="H1030"/>
      <c r="I1030"/>
      <c r="J1030"/>
      <c r="K1030" s="66"/>
      <c r="L1030" s="29" t="s">
        <v>360</v>
      </c>
      <c r="M1030" s="30" t="e">
        <f t="shared" ref="M1030" si="3105">AVERAGE($P1029:$XX1029)</f>
        <v>#DIV/0!</v>
      </c>
      <c r="N1030" s="71"/>
      <c r="O1030" s="27" t="str">
        <f t="shared" ref="O1030" si="3106">"1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2973"/>
        <v>#VALUE!</v>
      </c>
      <c r="C1031" s="128" t="e">
        <f t="shared" ca="1" si="2974"/>
        <v>#NAME?</v>
      </c>
      <c r="D1031" s="127">
        <f t="shared" ca="1" si="2974"/>
        <v>1</v>
      </c>
      <c r="E1031" s="198"/>
      <c r="F1031" s="93"/>
      <c r="G1031" s="200"/>
      <c r="H1031" s="134">
        <f t="shared" ref="H1031" si="3107">COUNT($P1031:$XX1031)</f>
        <v>0</v>
      </c>
      <c r="I1031" s="132" t="e">
        <f t="shared" ref="I1031" si="3108">_xlfn.STDEV.P($P1030:$XX1031)/AVERAGE($P1030:$XX1031)</f>
        <v>#DIV/0!</v>
      </c>
      <c r="J1031" s="7">
        <f t="shared" ref="J1031" si="3109">IF(AND(H1031&gt;2,
OR(L1023="MÉDIA SANEADA",L1023="MEDIANA SANEADA",
AND(L1023="PREÇO ESTIMADO",NOT(AND(P1025="Orçamento",COUNTA(P1023:XX1023)=COUNTIF(P1025:XX1025,"Orçamento")))))),
ROW(),0)</f>
        <v>0</v>
      </c>
      <c r="K1031" s="66"/>
      <c r="L1031" s="29" t="s">
        <v>361</v>
      </c>
      <c r="M1031" s="30" t="e">
        <f t="shared" ref="M1031" si="3110">MEDIAN($P1029:$XX1029)</f>
        <v>#NUM!</v>
      </c>
      <c r="N1031" s="71"/>
      <c r="O1031" s="27" t="str">
        <f t="shared" ref="O1031" si="3111">"1 RODADA"</f>
        <v>1 RODADA</v>
      </c>
      <c r="P1031" s="107" t="str">
        <f t="shared" ref="P1031:AI1031" si="3112">IF(P1029="","",IF((_xlfn.STDEV.P($P1028:$XX1029)/AVERAGE($P1028:$XX1029))&lt;=25%,P1029,IF(OR(P1029&gt;(AVERAGE($P1028:$XX1029)+_xlfn.STDEV.P($P1028:$XX1029)),P1029&lt;(AVERAGE($P1028:$XX1029)-_xlfn.STDEV.P($P1028:$XX1029))),"DESCARTADO",P1029)))</f>
        <v/>
      </c>
      <c r="Q1031" s="107" t="str">
        <f t="shared" si="3112"/>
        <v/>
      </c>
      <c r="R1031" s="107" t="str">
        <f t="shared" si="3112"/>
        <v/>
      </c>
      <c r="S1031" s="107" t="str">
        <f t="shared" si="3112"/>
        <v/>
      </c>
      <c r="T1031" s="107" t="str">
        <f t="shared" si="3112"/>
        <v/>
      </c>
      <c r="U1031" s="107" t="str">
        <f t="shared" si="3112"/>
        <v/>
      </c>
      <c r="V1031" s="107" t="str">
        <f t="shared" si="3112"/>
        <v/>
      </c>
      <c r="W1031" s="107" t="str">
        <f t="shared" si="3112"/>
        <v/>
      </c>
      <c r="X1031" s="107" t="str">
        <f t="shared" si="3112"/>
        <v/>
      </c>
      <c r="Y1031" s="107" t="str">
        <f t="shared" si="3112"/>
        <v/>
      </c>
      <c r="Z1031" s="107" t="str">
        <f t="shared" si="3112"/>
        <v/>
      </c>
      <c r="AA1031" s="107" t="str">
        <f t="shared" si="3112"/>
        <v/>
      </c>
      <c r="AB1031" s="107" t="str">
        <f t="shared" si="3112"/>
        <v/>
      </c>
      <c r="AC1031" s="107" t="str">
        <f t="shared" si="3112"/>
        <v/>
      </c>
      <c r="AD1031" s="107" t="str">
        <f t="shared" si="3112"/>
        <v/>
      </c>
      <c r="AE1031" s="107" t="str">
        <f t="shared" si="3112"/>
        <v/>
      </c>
      <c r="AF1031" s="107" t="str">
        <f t="shared" si="3112"/>
        <v/>
      </c>
      <c r="AG1031" s="107" t="str">
        <f t="shared" si="3112"/>
        <v/>
      </c>
      <c r="AH1031" s="107" t="str">
        <f t="shared" si="3112"/>
        <v/>
      </c>
      <c r="AI1031" s="107" t="str">
        <f t="shared" si="3112"/>
        <v/>
      </c>
    </row>
    <row r="1032" spans="1:35" hidden="1" x14ac:dyDescent="0.25">
      <c r="B1032" s="128" t="e">
        <f t="shared" si="2973"/>
        <v>#VALUE!</v>
      </c>
      <c r="C1032" s="128" t="e">
        <f t="shared" ca="1" si="2974"/>
        <v>#NAME?</v>
      </c>
      <c r="D1032" s="127">
        <f t="shared" ca="1" si="2974"/>
        <v>1</v>
      </c>
      <c r="E1032" s="198"/>
      <c r="F1032" s="93"/>
      <c r="G1032" s="200"/>
      <c r="H1032"/>
      <c r="I1032"/>
      <c r="J1032"/>
      <c r="L1032" s="29" t="s">
        <v>38</v>
      </c>
      <c r="M1032" s="30" t="str">
        <f t="shared" ref="M1032" si="3113">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14">"2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2973"/>
        <v>#VALUE!</v>
      </c>
      <c r="C1033" s="128" t="e">
        <f t="shared" ca="1" si="2974"/>
        <v>#NAME?</v>
      </c>
      <c r="D1033" s="127">
        <f t="shared" ca="1" si="2974"/>
        <v>1</v>
      </c>
      <c r="E1033" s="198"/>
      <c r="F1033" s="93"/>
      <c r="G1033" s="200"/>
      <c r="H1033" s="134">
        <f t="shared" ref="H1033" si="3115">COUNT($P1033:$XX1033)</f>
        <v>0</v>
      </c>
      <c r="I1033" s="132" t="e">
        <f t="shared" ref="I1033" si="3116">_xlfn.STDEV.P($P1032:$XX1033)/AVERAGE($P1032:$XX1033)</f>
        <v>#DIV/0!</v>
      </c>
      <c r="J1033" s="7">
        <f t="shared" ref="J1033" si="3117">IF(AND(H1033&gt;2,
OR(L1023="MÉDIA SANEADA",L1023="MEDIANA SANEADA",
AND(L1023="PREÇO ESTIMADO",NOT(AND(P1025="Orçamento",COUNTA(P1023:XX1023)=COUNTIF(P1025:XX1025,"Orçamento")))))),
ROW(),0)</f>
        <v>0</v>
      </c>
      <c r="K1033" s="66"/>
      <c r="L1033" s="29" t="s">
        <v>362</v>
      </c>
      <c r="M1033" s="30" t="e">
        <f t="shared" ref="M1033" si="3118" xml:space="preserve">
IF(H1031&gt;2,MEDIAN(P1030:XX1031),
IF(H1033&gt;2,MEDIAN(P1032:XX1033),
IF(H1035&gt;2,MEDIAN(P1034:XX1035),
IF(H1037&gt;2,MEDIAN(P1036:XX1037),
IF(H1039&gt;2,MEDIAN(P1038:XX1039),
IF(H1041&gt;2,MEDIAN(P1040:XX1041),
MEDIAN(P1028:XX1029)))))))</f>
        <v>#NUM!</v>
      </c>
      <c r="N1033" s="71"/>
      <c r="O1033" s="27" t="str">
        <f t="shared" ref="O1033" si="3119">"2 RODADA"</f>
        <v>2 RODADA</v>
      </c>
      <c r="P1033" s="107" t="str">
        <f t="shared" ref="P1033:AI1033" si="3120">IF(P1031="","",IF((_xlfn.STDEV.P($P1030:$XX1031)/AVERAGE($P1030:$XX1031))&lt;=25%,P1031,IF(OR(P1031&gt;(AVERAGE($P1030:$XX1031)+_xlfn.STDEV.P($P1030:$XX1031)),P1031&lt;(AVERAGE($P1030:$XX1031)-_xlfn.STDEV.P($P1030:$XX1031))),"DESCARTADO",P1031)))</f>
        <v/>
      </c>
      <c r="Q1033" s="107" t="str">
        <f t="shared" si="3120"/>
        <v/>
      </c>
      <c r="R1033" s="107" t="str">
        <f t="shared" si="3120"/>
        <v/>
      </c>
      <c r="S1033" s="107" t="str">
        <f t="shared" si="3120"/>
        <v/>
      </c>
      <c r="T1033" s="107" t="str">
        <f t="shared" si="3120"/>
        <v/>
      </c>
      <c r="U1033" s="107" t="str">
        <f t="shared" si="3120"/>
        <v/>
      </c>
      <c r="V1033" s="107" t="str">
        <f t="shared" si="3120"/>
        <v/>
      </c>
      <c r="W1033" s="107" t="str">
        <f t="shared" si="3120"/>
        <v/>
      </c>
      <c r="X1033" s="107" t="str">
        <f t="shared" si="3120"/>
        <v/>
      </c>
      <c r="Y1033" s="107" t="str">
        <f t="shared" si="3120"/>
        <v/>
      </c>
      <c r="Z1033" s="107" t="str">
        <f t="shared" si="3120"/>
        <v/>
      </c>
      <c r="AA1033" s="107" t="str">
        <f t="shared" si="3120"/>
        <v/>
      </c>
      <c r="AB1033" s="107" t="str">
        <f t="shared" si="3120"/>
        <v/>
      </c>
      <c r="AC1033" s="107" t="str">
        <f t="shared" si="3120"/>
        <v/>
      </c>
      <c r="AD1033" s="107" t="str">
        <f t="shared" si="3120"/>
        <v/>
      </c>
      <c r="AE1033" s="107" t="str">
        <f t="shared" si="3120"/>
        <v/>
      </c>
      <c r="AF1033" s="107" t="str">
        <f t="shared" si="3120"/>
        <v/>
      </c>
      <c r="AG1033" s="107" t="str">
        <f t="shared" si="3120"/>
        <v/>
      </c>
      <c r="AH1033" s="107" t="str">
        <f t="shared" si="3120"/>
        <v/>
      </c>
      <c r="AI1033" s="107" t="str">
        <f t="shared" si="3120"/>
        <v/>
      </c>
    </row>
    <row r="1034" spans="1:35" hidden="1" x14ac:dyDescent="0.25">
      <c r="B1034" s="128" t="e">
        <f t="shared" si="2973"/>
        <v>#VALUE!</v>
      </c>
      <c r="C1034" s="128" t="e">
        <f t="shared" ca="1" si="2974"/>
        <v>#NAME?</v>
      </c>
      <c r="D1034" s="127">
        <f t="shared" ca="1" si="2974"/>
        <v>1</v>
      </c>
      <c r="E1034" s="198"/>
      <c r="F1034" s="93"/>
      <c r="G1034" s="200"/>
      <c r="H1034"/>
      <c r="I1034"/>
      <c r="J1034"/>
      <c r="K1034" s="66"/>
      <c r="L1034" s="29" t="s">
        <v>359</v>
      </c>
      <c r="M1034" s="30" t="e">
        <f t="shared" ref="M1034" si="3121">HARMEAN($P1028:$XX1029)</f>
        <v>#N/A</v>
      </c>
      <c r="N1034" s="71"/>
      <c r="O1034" s="27" t="str">
        <f t="shared" ref="O1034" si="3122">"3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2973"/>
        <v>#VALUE!</v>
      </c>
      <c r="C1035" s="128" t="e">
        <f t="shared" ca="1" si="2974"/>
        <v>#NAME?</v>
      </c>
      <c r="D1035" s="127">
        <f t="shared" ca="1" si="2974"/>
        <v>1</v>
      </c>
      <c r="E1035" s="198"/>
      <c r="F1035" s="93"/>
      <c r="G1035" s="200"/>
      <c r="H1035" s="134">
        <f t="shared" ref="H1035" si="3123">COUNT($P1035:$XX1035)</f>
        <v>0</v>
      </c>
      <c r="I1035" s="132" t="e">
        <f t="shared" ref="I1035" si="3124">_xlfn.STDEV.P($P1034:$XX1035)/AVERAGE($P1034:$XX1035)</f>
        <v>#DIV/0!</v>
      </c>
      <c r="J1035" s="7">
        <f t="shared" ref="J1035" si="3125">IF(AND(H1035&gt;2,
OR(L1023="MÉDIA SANEADA",L1023="MEDIANA SANEADA",
AND(L1023="PREÇO ESTIMADO",NOT(AND(P1025="Orçamento",COUNTA(P1023:XX1023)=COUNTIF(P1025:XX1025,"Orçamento")))))),
ROW(),0)</f>
        <v>0</v>
      </c>
      <c r="K1035" s="66"/>
      <c r="L1035" s="29" t="s">
        <v>41</v>
      </c>
      <c r="M1035" s="30" t="str">
        <f t="shared" ref="M1035" si="3126">IFERROR(_xlfn.QUARTILE.EXC($P1029:$XX1029,1),"")</f>
        <v/>
      </c>
      <c r="N1035" s="71"/>
      <c r="O1035" s="27" t="str">
        <f t="shared" ref="O1035" si="3127">"3 RODADA"</f>
        <v>3 RODADA</v>
      </c>
      <c r="P1035" s="107" t="str">
        <f t="shared" ref="P1035:AI1035" si="3128">IF(P1033="","",IF((_xlfn.STDEV.P($P1032:$XX1033)/AVERAGE($P1032:$XX1033))&lt;=25%,P1033,IF(OR(P1033&gt;(AVERAGE($P1032:$XX1033)+_xlfn.STDEV.P($P1032:$XX1033)),P1033&lt;(AVERAGE($P1032:$XX1033)-_xlfn.STDEV.P($P1032:$XX1033))),"DESCARTADO",P1033)))</f>
        <v/>
      </c>
      <c r="Q1035" s="107" t="str">
        <f t="shared" si="3128"/>
        <v/>
      </c>
      <c r="R1035" s="107" t="str">
        <f t="shared" si="3128"/>
        <v/>
      </c>
      <c r="S1035" s="107" t="str">
        <f t="shared" si="3128"/>
        <v/>
      </c>
      <c r="T1035" s="107" t="str">
        <f t="shared" si="3128"/>
        <v/>
      </c>
      <c r="U1035" s="107" t="str">
        <f t="shared" si="3128"/>
        <v/>
      </c>
      <c r="V1035" s="107" t="str">
        <f t="shared" si="3128"/>
        <v/>
      </c>
      <c r="W1035" s="107" t="str">
        <f t="shared" si="3128"/>
        <v/>
      </c>
      <c r="X1035" s="107" t="str">
        <f t="shared" si="3128"/>
        <v/>
      </c>
      <c r="Y1035" s="107" t="str">
        <f t="shared" si="3128"/>
        <v/>
      </c>
      <c r="Z1035" s="107" t="str">
        <f t="shared" si="3128"/>
        <v/>
      </c>
      <c r="AA1035" s="107" t="str">
        <f t="shared" si="3128"/>
        <v/>
      </c>
      <c r="AB1035" s="107" t="str">
        <f t="shared" si="3128"/>
        <v/>
      </c>
      <c r="AC1035" s="107" t="str">
        <f t="shared" si="3128"/>
        <v/>
      </c>
      <c r="AD1035" s="107" t="str">
        <f t="shared" si="3128"/>
        <v/>
      </c>
      <c r="AE1035" s="107" t="str">
        <f t="shared" si="3128"/>
        <v/>
      </c>
      <c r="AF1035" s="107" t="str">
        <f t="shared" si="3128"/>
        <v/>
      </c>
      <c r="AG1035" s="107" t="str">
        <f t="shared" si="3128"/>
        <v/>
      </c>
      <c r="AH1035" s="107" t="str">
        <f t="shared" si="3128"/>
        <v/>
      </c>
      <c r="AI1035" s="107" t="str">
        <f t="shared" si="3128"/>
        <v/>
      </c>
    </row>
    <row r="1036" spans="1:35" hidden="1" x14ac:dyDescent="0.25">
      <c r="B1036" s="128" t="e">
        <f t="shared" si="2973"/>
        <v>#VALUE!</v>
      </c>
      <c r="C1036" s="128" t="e">
        <f t="shared" ca="1" si="2974"/>
        <v>#NAME?</v>
      </c>
      <c r="D1036" s="127">
        <f t="shared" ca="1" si="2974"/>
        <v>1</v>
      </c>
      <c r="E1036" s="198"/>
      <c r="F1036" s="93"/>
      <c r="G1036" s="200"/>
      <c r="H1036"/>
      <c r="I1036"/>
      <c r="J1036"/>
      <c r="K1036" s="66"/>
      <c r="L1036" s="29" t="s">
        <v>39</v>
      </c>
      <c r="M1036" s="30" t="str">
        <f t="shared" ref="M1036" si="3129">IFERROR(_xlfn.QUARTILE.EXC($P1029:$XX1029,3),"")</f>
        <v/>
      </c>
      <c r="N1036" s="71"/>
      <c r="O1036" s="27" t="str">
        <f t="shared" ref="O1036" si="3130">"4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2973"/>
        <v>#VALUE!</v>
      </c>
      <c r="C1037" s="128" t="e">
        <f t="shared" ca="1" si="2974"/>
        <v>#NAME?</v>
      </c>
      <c r="D1037" s="127">
        <f t="shared" ca="1" si="2974"/>
        <v>1</v>
      </c>
      <c r="E1037" s="198"/>
      <c r="F1037" s="93"/>
      <c r="G1037" s="200"/>
      <c r="H1037" s="134">
        <f t="shared" ref="H1037" si="3131">COUNT($P1037:$XX1037)</f>
        <v>0</v>
      </c>
      <c r="I1037" s="132" t="e">
        <f t="shared" ref="I1037" si="3132">_xlfn.STDEV.P($P1036:$XX1037)/AVERAGE($P1036:$XX1037)</f>
        <v>#DIV/0!</v>
      </c>
      <c r="J1037" s="7">
        <f t="shared" ref="J1037" si="3133">IF(AND(H1037&gt;2,
OR(L1023="MÉDIA SANEADA",L1023="MEDIANA SANEADA",
AND(L1023="PREÇO ESTIMADO",NOT(AND(P1025="Orçamento",COUNTA(P1023:XX1023)=COUNTIF(P1025:XX1025,"Orçamento")))))),
ROW(),0)</f>
        <v>0</v>
      </c>
      <c r="K1037" s="66"/>
      <c r="L1037" s="29" t="s">
        <v>42</v>
      </c>
      <c r="M1037" s="30">
        <f t="shared" ref="M1037" si="3134">MIN($P1029:$XX1029)</f>
        <v>0</v>
      </c>
      <c r="N1037" s="71"/>
      <c r="O1037" s="27" t="str">
        <f t="shared" ref="O1037" si="3135">"4 RODADA"</f>
        <v>4 RODADA</v>
      </c>
      <c r="P1037" s="107" t="str">
        <f t="shared" ref="P1037:AI1037" si="3136">IF(P1035="","",IF((_xlfn.STDEV.P($P1034:$XX1035)/AVERAGE($P1034:$XX1035))&lt;=25%,P1035,IF(OR(P1035&gt;(AVERAGE($P1034:$XX1035)+_xlfn.STDEV.P($P1034:$XX1035)),P1035&lt;(AVERAGE($P1034:$XX1035)-_xlfn.STDEV.P($P1034:$XX1035))),"DESCARTADO",P1035)))</f>
        <v/>
      </c>
      <c r="Q1037" s="107" t="str">
        <f t="shared" si="3136"/>
        <v/>
      </c>
      <c r="R1037" s="107" t="str">
        <f t="shared" si="3136"/>
        <v/>
      </c>
      <c r="S1037" s="107" t="str">
        <f t="shared" si="3136"/>
        <v/>
      </c>
      <c r="T1037" s="107" t="str">
        <f t="shared" si="3136"/>
        <v/>
      </c>
      <c r="U1037" s="107" t="str">
        <f t="shared" si="3136"/>
        <v/>
      </c>
      <c r="V1037" s="107" t="str">
        <f t="shared" si="3136"/>
        <v/>
      </c>
      <c r="W1037" s="107" t="str">
        <f t="shared" si="3136"/>
        <v/>
      </c>
      <c r="X1037" s="107" t="str">
        <f t="shared" si="3136"/>
        <v/>
      </c>
      <c r="Y1037" s="107" t="str">
        <f t="shared" si="3136"/>
        <v/>
      </c>
      <c r="Z1037" s="107" t="str">
        <f t="shared" si="3136"/>
        <v/>
      </c>
      <c r="AA1037" s="107" t="str">
        <f t="shared" si="3136"/>
        <v/>
      </c>
      <c r="AB1037" s="107" t="str">
        <f t="shared" si="3136"/>
        <v/>
      </c>
      <c r="AC1037" s="107" t="str">
        <f t="shared" si="3136"/>
        <v/>
      </c>
      <c r="AD1037" s="107" t="str">
        <f t="shared" si="3136"/>
        <v/>
      </c>
      <c r="AE1037" s="107" t="str">
        <f t="shared" si="3136"/>
        <v/>
      </c>
      <c r="AF1037" s="107" t="str">
        <f t="shared" si="3136"/>
        <v/>
      </c>
      <c r="AG1037" s="107" t="str">
        <f t="shared" si="3136"/>
        <v/>
      </c>
      <c r="AH1037" s="107" t="str">
        <f t="shared" si="3136"/>
        <v/>
      </c>
      <c r="AI1037" s="107" t="str">
        <f t="shared" si="3136"/>
        <v/>
      </c>
    </row>
    <row r="1038" spans="1:35" hidden="1" x14ac:dyDescent="0.25">
      <c r="B1038" s="128" t="e">
        <f t="shared" si="2973"/>
        <v>#VALUE!</v>
      </c>
      <c r="C1038" s="128" t="e">
        <f t="shared" ca="1" si="2974"/>
        <v>#NAME?</v>
      </c>
      <c r="D1038" s="127">
        <f t="shared" ca="1" si="2974"/>
        <v>1</v>
      </c>
      <c r="E1038" s="198"/>
      <c r="F1038" s="93"/>
      <c r="G1038" s="200"/>
      <c r="H1038"/>
      <c r="I1038"/>
      <c r="J1038"/>
      <c r="K1038" s="66"/>
      <c r="L1038" s="29" t="s">
        <v>40</v>
      </c>
      <c r="M1038" s="30">
        <f t="shared" ref="M1038" si="3137">MAX($P1029:$XX1029)</f>
        <v>0</v>
      </c>
      <c r="N1038" s="71"/>
      <c r="O1038" s="27" t="str">
        <f t="shared" ref="O1038" si="3138">"5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2973"/>
        <v>#VALUE!</v>
      </c>
      <c r="C1039" s="128" t="e">
        <f t="shared" ca="1" si="2974"/>
        <v>#NAME?</v>
      </c>
      <c r="D1039" s="127">
        <f t="shared" ca="1" si="2974"/>
        <v>1</v>
      </c>
      <c r="E1039" s="198"/>
      <c r="F1039" s="93"/>
      <c r="G1039" s="200"/>
      <c r="H1039" s="134">
        <f t="shared" ref="H1039" si="3139">COUNT($P1039:$XX1039)</f>
        <v>0</v>
      </c>
      <c r="I1039" s="132" t="e">
        <f t="shared" ref="I1039" si="3140">_xlfn.STDEV.P($P1038:$XX1039)/AVERAGE($P1038:$XX1039)</f>
        <v>#DIV/0!</v>
      </c>
      <c r="J1039" s="7">
        <f t="shared" ref="J1039" si="3141">IF(AND(H1039&gt;2,
OR(L1023="MÉDIA SANEADA",L1023="MEDIANA SANEADA",
AND(L1023="PREÇO ESTIMADO",NOT(AND(P1025="Orçamento",COUNTA(P1023:XX1023)=COUNTIF(P1025:XX1025,"Orçamento")))))),
ROW(),0)</f>
        <v>0</v>
      </c>
      <c r="K1039" s="66"/>
      <c r="N1039" s="71"/>
      <c r="O1039" s="27" t="str">
        <f t="shared" ref="O1039" si="3142">"5 RODADA"</f>
        <v>5 RODADA</v>
      </c>
      <c r="P1039" s="107" t="str">
        <f t="shared" ref="P1039:AI1039" si="3143">IF(P1037="","",IF((_xlfn.STDEV.P($P1036:$XX1037)/AVERAGE($P1036:$XX1037))&lt;=25%,P1037,IF(OR(P1037&gt;(AVERAGE($P1036:$XX1037)+_xlfn.STDEV.P($P1036:$XX1037)),P1037&lt;(AVERAGE($P1036:$XX1037)-_xlfn.STDEV.P($P1036:$XX1037))),"DESCARTADO",P1037)))</f>
        <v/>
      </c>
      <c r="Q1039" s="107" t="str">
        <f t="shared" si="3143"/>
        <v/>
      </c>
      <c r="R1039" s="107" t="str">
        <f t="shared" si="3143"/>
        <v/>
      </c>
      <c r="S1039" s="107" t="str">
        <f t="shared" si="3143"/>
        <v/>
      </c>
      <c r="T1039" s="107" t="str">
        <f t="shared" si="3143"/>
        <v/>
      </c>
      <c r="U1039" s="107" t="str">
        <f t="shared" si="3143"/>
        <v/>
      </c>
      <c r="V1039" s="107" t="str">
        <f t="shared" si="3143"/>
        <v/>
      </c>
      <c r="W1039" s="107" t="str">
        <f t="shared" si="3143"/>
        <v/>
      </c>
      <c r="X1039" s="107" t="str">
        <f t="shared" si="3143"/>
        <v/>
      </c>
      <c r="Y1039" s="107" t="str">
        <f t="shared" si="3143"/>
        <v/>
      </c>
      <c r="Z1039" s="107" t="str">
        <f t="shared" si="3143"/>
        <v/>
      </c>
      <c r="AA1039" s="107" t="str">
        <f t="shared" si="3143"/>
        <v/>
      </c>
      <c r="AB1039" s="107" t="str">
        <f t="shared" si="3143"/>
        <v/>
      </c>
      <c r="AC1039" s="107" t="str">
        <f t="shared" si="3143"/>
        <v/>
      </c>
      <c r="AD1039" s="107" t="str">
        <f t="shared" si="3143"/>
        <v/>
      </c>
      <c r="AE1039" s="107" t="str">
        <f t="shared" si="3143"/>
        <v/>
      </c>
      <c r="AF1039" s="107" t="str">
        <f t="shared" si="3143"/>
        <v/>
      </c>
      <c r="AG1039" s="107" t="str">
        <f t="shared" si="3143"/>
        <v/>
      </c>
      <c r="AH1039" s="107" t="str">
        <f t="shared" si="3143"/>
        <v/>
      </c>
      <c r="AI1039" s="107" t="str">
        <f t="shared" si="3143"/>
        <v/>
      </c>
    </row>
    <row r="1040" spans="1:35" hidden="1" x14ac:dyDescent="0.25">
      <c r="B1040" s="128" t="e">
        <f t="shared" si="2973"/>
        <v>#VALUE!</v>
      </c>
      <c r="C1040" s="128" t="e">
        <f t="shared" ca="1" si="2974"/>
        <v>#NAME?</v>
      </c>
      <c r="D1040" s="127">
        <f t="shared" ca="1" si="2974"/>
        <v>1</v>
      </c>
      <c r="E1040" s="198"/>
      <c r="F1040" s="93"/>
      <c r="G1040" s="200"/>
      <c r="H1040"/>
      <c r="I1040"/>
      <c r="J1040"/>
      <c r="K1040" s="66"/>
      <c r="L1040" s="22"/>
      <c r="M1040" s="22"/>
      <c r="N1040" s="71"/>
      <c r="O1040" s="27" t="str">
        <f t="shared" ref="O1040" si="3144">"6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2973"/>
        <v>#VALUE!</v>
      </c>
      <c r="C1041" s="128" t="e">
        <f t="shared" ca="1" si="2974"/>
        <v>#NAME?</v>
      </c>
      <c r="D1041" s="127">
        <f t="shared" ca="1" si="2974"/>
        <v>1</v>
      </c>
      <c r="E1041" s="198"/>
      <c r="F1041" s="93"/>
      <c r="G1041" s="200"/>
      <c r="H1041" s="134">
        <f t="shared" ref="H1041" si="3145">COUNT($P1041:$XX1041)</f>
        <v>0</v>
      </c>
      <c r="I1041" s="132" t="e">
        <f t="shared" ref="I1041" si="3146">_xlfn.STDEV.P($P1040:$XX1041)/AVERAGE($P1040:$XX1041)</f>
        <v>#DIV/0!</v>
      </c>
      <c r="J1041" s="7">
        <f t="shared" ref="J1041" si="3147">IF(AND(H1041&gt;2,
OR(L1023="MÉDIA SANEADA",L1023="MEDIANA SANEADA",
AND(L1023="PREÇO ESTIMADO",NOT(AND(P1025="Orçamento",COUNTA(P1023:XX1023)=COUNTIF(P1025:XX1025,"Orçamento")))))),
ROW(),0)</f>
        <v>0</v>
      </c>
      <c r="N1041" s="71"/>
      <c r="O1041" s="27" t="str">
        <f t="shared" ref="O1041" si="3148">"6 RODADA"</f>
        <v>6 RODADA</v>
      </c>
      <c r="P1041" s="107" t="str">
        <f t="shared" ref="P1041:AI1041" si="3149">IFERROR(IF(P1039="","",IF((_xlfn.STDEV.P($P1038:$XX1039)/AVERAGE($P1038:$XX1039))&lt;=25%,P1039,IF(OR(P1039&gt;(AVERAGE($P1038:$XX1039)+_xlfn.STDEV.P($P1038:$XX1039)),P1039&lt;(AVERAGE($P1038:$XX1039)-_xlfn.STDEV.P($P1038:$XX1039))),"DESCARTADO",P1039))),)</f>
        <v/>
      </c>
      <c r="Q1041" s="107" t="str">
        <f t="shared" si="3149"/>
        <v/>
      </c>
      <c r="R1041" s="107" t="str">
        <f t="shared" si="3149"/>
        <v/>
      </c>
      <c r="S1041" s="107" t="str">
        <f t="shared" si="3149"/>
        <v/>
      </c>
      <c r="T1041" s="107" t="str">
        <f t="shared" si="3149"/>
        <v/>
      </c>
      <c r="U1041" s="107" t="str">
        <f t="shared" si="3149"/>
        <v/>
      </c>
      <c r="V1041" s="107" t="str">
        <f t="shared" si="3149"/>
        <v/>
      </c>
      <c r="W1041" s="107" t="str">
        <f t="shared" si="3149"/>
        <v/>
      </c>
      <c r="X1041" s="107" t="str">
        <f t="shared" si="3149"/>
        <v/>
      </c>
      <c r="Y1041" s="107" t="str">
        <f t="shared" si="3149"/>
        <v/>
      </c>
      <c r="Z1041" s="107" t="str">
        <f t="shared" si="3149"/>
        <v/>
      </c>
      <c r="AA1041" s="107" t="str">
        <f t="shared" si="3149"/>
        <v/>
      </c>
      <c r="AB1041" s="107" t="str">
        <f t="shared" si="3149"/>
        <v/>
      </c>
      <c r="AC1041" s="107" t="str">
        <f t="shared" si="3149"/>
        <v/>
      </c>
      <c r="AD1041" s="107" t="str">
        <f t="shared" si="3149"/>
        <v/>
      </c>
      <c r="AE1041" s="107" t="str">
        <f t="shared" si="3149"/>
        <v/>
      </c>
      <c r="AF1041" s="107" t="str">
        <f t="shared" si="3149"/>
        <v/>
      </c>
      <c r="AG1041" s="107" t="str">
        <f t="shared" si="3149"/>
        <v/>
      </c>
      <c r="AH1041" s="107" t="str">
        <f t="shared" si="3149"/>
        <v/>
      </c>
      <c r="AI1041" s="107" t="str">
        <f t="shared" si="3149"/>
        <v/>
      </c>
    </row>
    <row r="1042" spans="1:167" x14ac:dyDescent="0.25">
      <c r="B1042" s="128" t="e">
        <f t="shared" si="2973"/>
        <v>#VALUE!</v>
      </c>
      <c r="C1042" s="128" t="e">
        <f t="shared" ca="1" si="2974"/>
        <v>#NAME?</v>
      </c>
      <c r="D1042" s="127">
        <f t="shared" ca="1" si="2974"/>
        <v>1</v>
      </c>
      <c r="E1042" s="198"/>
      <c r="F1042" s="136"/>
      <c r="G1042" s="200"/>
      <c r="H1042" s="203"/>
      <c r="I1042" s="203"/>
      <c r="J1042" s="204"/>
      <c r="K1042" s="67"/>
      <c r="L1042" s="1" t="s">
        <v>43</v>
      </c>
      <c r="M1042" s="143" t="str">
        <f t="shared" ref="M1042" si="3150">IFERROR(ROUND(M1023*M1025,2),"")</f>
        <v/>
      </c>
      <c r="O1042" s="27" t="s">
        <v>363</v>
      </c>
      <c r="P1042" s="107" t="str">
        <f t="shared" ref="P1042:R1042" si="3151">INDEX(P1029:P1041,MATCH(MAX($J1029:$J1041),$J1029:$J1041,0))</f>
        <v/>
      </c>
      <c r="Q1042" s="107" t="str">
        <f t="shared" si="3151"/>
        <v/>
      </c>
      <c r="R1042" s="107" t="str">
        <f t="shared" si="3151"/>
        <v/>
      </c>
      <c r="S1042" s="107" t="str">
        <f t="shared" si="3086"/>
        <v/>
      </c>
      <c r="T1042" s="107" t="str">
        <f t="shared" si="3086"/>
        <v/>
      </c>
      <c r="U1042" s="107" t="str">
        <f t="shared" si="3086"/>
        <v/>
      </c>
      <c r="V1042" s="107" t="str">
        <f t="shared" si="3086"/>
        <v/>
      </c>
      <c r="W1042" s="107" t="str">
        <f t="shared" si="3086"/>
        <v/>
      </c>
      <c r="X1042" s="107" t="str">
        <f t="shared" si="3086"/>
        <v/>
      </c>
      <c r="Y1042" s="107" t="str">
        <f t="shared" si="3086"/>
        <v/>
      </c>
      <c r="Z1042" s="107" t="str">
        <f t="shared" si="3086"/>
        <v/>
      </c>
      <c r="AA1042" s="107" t="str">
        <f t="shared" si="3086"/>
        <v/>
      </c>
      <c r="AB1042" s="107" t="str">
        <f t="shared" si="3086"/>
        <v/>
      </c>
      <c r="AC1042" s="107" t="str">
        <f t="shared" si="3086"/>
        <v/>
      </c>
      <c r="AD1042" s="107" t="str">
        <f t="shared" si="3086"/>
        <v/>
      </c>
      <c r="AE1042" s="107" t="str">
        <f t="shared" si="3086"/>
        <v/>
      </c>
      <c r="AF1042" s="107" t="str">
        <f t="shared" si="3086"/>
        <v/>
      </c>
      <c r="AG1042" s="107" t="str">
        <f t="shared" si="3086"/>
        <v/>
      </c>
      <c r="AH1042" s="107" t="str">
        <f t="shared" si="3086"/>
        <v/>
      </c>
      <c r="AI1042" s="107" t="str">
        <f t="shared" si="3086"/>
        <v/>
      </c>
    </row>
    <row r="1044" spans="1:167" s="117" customFormat="1" ht="15" customHeight="1" x14ac:dyDescent="0.25">
      <c r="A1044" s="120"/>
      <c r="B1044" s="127" t="e">
        <f t="shared" ref="B1044" si="3152">LARGE(IFERROR(IF(B1042+1&gt;$H$8,"",B1042+1),""),1)</f>
        <v>#VALUE!</v>
      </c>
      <c r="C1044" s="127" t="e">
        <f ca="1">IF(_xlfn.ISFORMULA(E1048),MAX(INDEX('BASE FORMAÇÃO'!A:A,B1044+1),1),E1048)</f>
        <v>#NAME?</v>
      </c>
      <c r="D1044" s="127">
        <f t="shared" ref="D1044" ca="1" si="3153">IFERROR(IF(C1044=C1034,D1034+1,1),1)</f>
        <v>1</v>
      </c>
      <c r="E1044" s="38" t="s">
        <v>9</v>
      </c>
      <c r="F1044" s="73"/>
      <c r="G1044" s="38" t="s">
        <v>15</v>
      </c>
      <c r="H1044" s="135" t="e">
        <f>INDEX('BASE FORMAÇÃO'!B:B,B1044+1)</f>
        <v>#VALUE!</v>
      </c>
      <c r="I1044" s="181" t="s">
        <v>16</v>
      </c>
      <c r="J1044" s="6" t="e">
        <f>INDEX('BASE FORMAÇÃO'!K:K,B1044+1)</f>
        <v>#VALUE!</v>
      </c>
      <c r="K1044" s="65"/>
      <c r="L1044" s="182" t="s">
        <v>10</v>
      </c>
      <c r="M1044" s="184" t="str">
        <f>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154">B1044</f>
        <v>#VALUE!</v>
      </c>
      <c r="C1045" s="128" t="e">
        <f t="shared" ca="1" si="3154"/>
        <v>#NAME?</v>
      </c>
      <c r="D1045" s="127">
        <f t="shared" ca="1" si="3154"/>
        <v>1</v>
      </c>
      <c r="E1045" s="186">
        <f t="shared" ref="E1045" ca="1" si="3155">D1044</f>
        <v>1</v>
      </c>
      <c r="F1045" s="92"/>
      <c r="G1045" s="188" t="s">
        <v>1</v>
      </c>
      <c r="H1045" s="191" t="e">
        <f>INDEX('BASE FORMAÇÃO'!C:C,B1044+1)</f>
        <v>#VALUE!</v>
      </c>
      <c r="I1045" s="191"/>
      <c r="J1045" s="192"/>
      <c r="K1045" s="66"/>
      <c r="L1045" s="183"/>
      <c r="M1045" s="185"/>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156">B1045</f>
        <v>#VALUE!</v>
      </c>
      <c r="C1046" s="128" t="e">
        <f t="shared" ca="1" si="3156"/>
        <v>#NAME?</v>
      </c>
      <c r="D1046" s="127">
        <f t="shared" ca="1" si="3156"/>
        <v>1</v>
      </c>
      <c r="E1046" s="187"/>
      <c r="F1046" s="93"/>
      <c r="G1046" s="189"/>
      <c r="H1046" s="193"/>
      <c r="I1046" s="193"/>
      <c r="J1046" s="194"/>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157">B1046</f>
        <v>#VALUE!</v>
      </c>
      <c r="C1047" s="128" t="e">
        <f t="shared" ca="1" si="3157"/>
        <v>#NAME?</v>
      </c>
      <c r="D1047" s="127">
        <f t="shared" ca="1" si="2974"/>
        <v>1</v>
      </c>
      <c r="E1047" s="38" t="s">
        <v>313</v>
      </c>
      <c r="F1047" s="93"/>
      <c r="G1047" s="190"/>
      <c r="H1047" s="195"/>
      <c r="I1047" s="195"/>
      <c r="J1047" s="196"/>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158">B1046</f>
        <v>#VALUE!</v>
      </c>
      <c r="C1048" s="128" t="e">
        <f t="shared" ca="1" si="3158"/>
        <v>#NAME?</v>
      </c>
      <c r="D1048" s="127">
        <f t="shared" ca="1" si="2974"/>
        <v>1</v>
      </c>
      <c r="E1048" s="197" t="e">
        <f t="shared" ref="E1048" ca="1" si="3159">C1044</f>
        <v>#NAME?</v>
      </c>
      <c r="F1048" s="93"/>
      <c r="G1048" s="199" t="s">
        <v>304</v>
      </c>
      <c r="H1048" s="201"/>
      <c r="I1048" s="202"/>
      <c r="J1048" s="202"/>
      <c r="K1048" s="67"/>
      <c r="L1048" s="28" t="s">
        <v>303</v>
      </c>
      <c r="M1048" s="133" t="str">
        <f t="shared" ref="M1048" si="3160">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161">B1048</f>
        <v>#VALUE!</v>
      </c>
      <c r="C1049" s="128" t="e">
        <f t="shared" ref="C1049" ca="1" si="3162">C1048</f>
        <v>#NAME?</v>
      </c>
      <c r="D1049" s="127">
        <f t="shared" ca="1" si="2974"/>
        <v>1</v>
      </c>
      <c r="E1049" s="198"/>
      <c r="F1049" s="93"/>
      <c r="G1049" s="200"/>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163">B1049</f>
        <v>#VALUE!</v>
      </c>
      <c r="C1050" s="128" t="e">
        <f t="shared" ca="1" si="3163"/>
        <v>#NAME?</v>
      </c>
      <c r="D1050" s="127">
        <f t="shared" ca="1" si="2974"/>
        <v>1</v>
      </c>
      <c r="E1050" s="198"/>
      <c r="F1050" s="93"/>
      <c r="G1050" s="200"/>
      <c r="H1050" s="134">
        <f t="shared" ref="H1050" si="3164">COUNT($P1050:$XX1050)</f>
        <v>0</v>
      </c>
      <c r="I1050" s="132" t="e">
        <f t="shared" ref="I1050" si="3165">_xlfn.STDEV.P($P1049:$XX1050)/AVERAGE($P1049:$XX1050)</f>
        <v>#DIV/0!</v>
      </c>
      <c r="J1050" s="7">
        <f>ROW()</f>
        <v>1050</v>
      </c>
      <c r="K1050" s="67"/>
      <c r="L1050" s="29" t="s">
        <v>10</v>
      </c>
      <c r="M1050" s="30" t="str">
        <f t="shared" ref="M1050" si="3166">IFERROR(
IF(COUNTA(P1044:AI1044)=COUNTIF(P1046:XX1046,"Orçamento"),MIN(M1055,M1052),
IF(M1053&lt;&gt;"",M1053,
IF(M1054&lt;&gt;"",M1054,
M1052
))),"")</f>
        <v/>
      </c>
      <c r="N1050" s="71"/>
      <c r="O1050" s="27" t="s">
        <v>376</v>
      </c>
      <c r="P1050" s="106" t="str">
        <f t="shared" ref="P1050:AI1050" si="3167">IFERROR(IF(P1048="",
            "",
            IF(COUNT($P1048:$XX1048)&lt;=4,
               P1048,
               IF(OR(P1048&gt;(QUARTILE($P1048:$XX1048,3)+(QUARTILE($P1048:$XX1048,3)-QUARTILE($P1048:$XX1048,1))),
                     P1048&lt;(QUARTILE($P1048:$XX1048,1)-(QUARTILE($P1048:$XX1048,3)-QUARTILE($P1048:$XX1048,1)))
                  ),
               "DESCARTADO",P1048)
             )
  ),P1048)</f>
        <v/>
      </c>
      <c r="Q1050" s="106" t="str">
        <f t="shared" si="3167"/>
        <v/>
      </c>
      <c r="R1050" s="106" t="str">
        <f t="shared" si="3167"/>
        <v/>
      </c>
      <c r="S1050" s="106" t="str">
        <f t="shared" si="3167"/>
        <v/>
      </c>
      <c r="T1050" s="106" t="str">
        <f t="shared" si="3167"/>
        <v/>
      </c>
      <c r="U1050" s="106" t="str">
        <f t="shared" si="3167"/>
        <v/>
      </c>
      <c r="V1050" s="106" t="str">
        <f t="shared" si="3167"/>
        <v/>
      </c>
      <c r="W1050" s="106" t="str">
        <f t="shared" si="3167"/>
        <v/>
      </c>
      <c r="X1050" s="106" t="str">
        <f t="shared" si="3167"/>
        <v/>
      </c>
      <c r="Y1050" s="106" t="str">
        <f t="shared" si="3167"/>
        <v/>
      </c>
      <c r="Z1050" s="106" t="str">
        <f t="shared" si="3167"/>
        <v/>
      </c>
      <c r="AA1050" s="106" t="str">
        <f t="shared" si="3167"/>
        <v/>
      </c>
      <c r="AB1050" s="106" t="str">
        <f t="shared" si="3167"/>
        <v/>
      </c>
      <c r="AC1050" s="106" t="str">
        <f t="shared" si="3167"/>
        <v/>
      </c>
      <c r="AD1050" s="106" t="str">
        <f t="shared" si="3167"/>
        <v/>
      </c>
      <c r="AE1050" s="106" t="str">
        <f t="shared" si="3167"/>
        <v/>
      </c>
      <c r="AF1050" s="106" t="str">
        <f t="shared" si="3167"/>
        <v/>
      </c>
      <c r="AG1050" s="106" t="str">
        <f t="shared" si="3167"/>
        <v/>
      </c>
      <c r="AH1050" s="106" t="str">
        <f t="shared" si="3167"/>
        <v/>
      </c>
      <c r="AI1050" s="106" t="str">
        <f t="shared" si="3167"/>
        <v/>
      </c>
    </row>
    <row r="1051" spans="1:167" hidden="1" x14ac:dyDescent="0.25">
      <c r="B1051" s="128" t="e">
        <f t="shared" ref="B1051:B1105" si="3168">B1050</f>
        <v>#VALUE!</v>
      </c>
      <c r="C1051" s="128" t="e">
        <f t="shared" ref="C1051:D1114" ca="1" si="3169">C1050</f>
        <v>#NAME?</v>
      </c>
      <c r="D1051" s="127">
        <f t="shared" ca="1" si="2974"/>
        <v>1</v>
      </c>
      <c r="E1051" s="198"/>
      <c r="F1051" s="93"/>
      <c r="G1051" s="200"/>
      <c r="H1051"/>
      <c r="I1051"/>
      <c r="J1051"/>
      <c r="K1051" s="66"/>
      <c r="L1051" s="29" t="s">
        <v>360</v>
      </c>
      <c r="M1051" s="30" t="e">
        <f t="shared" ref="M1051" si="3170">AVERAGE($P1050:$XX1050)</f>
        <v>#DIV/0!</v>
      </c>
      <c r="N1051" s="71"/>
      <c r="O1051" s="27" t="str">
        <f t="shared" ref="O1051" si="3171">"1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168"/>
        <v>#VALUE!</v>
      </c>
      <c r="C1052" s="128" t="e">
        <f t="shared" ca="1" si="3169"/>
        <v>#NAME?</v>
      </c>
      <c r="D1052" s="127">
        <f t="shared" ca="1" si="3169"/>
        <v>1</v>
      </c>
      <c r="E1052" s="198"/>
      <c r="F1052" s="93"/>
      <c r="G1052" s="200"/>
      <c r="H1052" s="134">
        <f t="shared" ref="H1052" si="3172">COUNT($P1052:$XX1052)</f>
        <v>0</v>
      </c>
      <c r="I1052" s="132" t="e">
        <f t="shared" ref="I1052" si="3173">_xlfn.STDEV.P($P1051:$XX1052)/AVERAGE($P1051:$XX1052)</f>
        <v>#DIV/0!</v>
      </c>
      <c r="J1052" s="7">
        <f t="shared" ref="J1052" si="3174">IF(AND(H1052&gt;2,
OR(L1044="MÉDIA SANEADA",L1044="MEDIANA SANEADA",
AND(L1044="PREÇO ESTIMADO",NOT(AND(P1046="Orçamento",COUNTA(P1044:XX1044)=COUNTIF(P1046:XX1046,"Orçamento")))))),
ROW(),0)</f>
        <v>0</v>
      </c>
      <c r="K1052" s="66"/>
      <c r="L1052" s="29" t="s">
        <v>361</v>
      </c>
      <c r="M1052" s="30" t="e">
        <f t="shared" ref="M1052" si="3175">MEDIAN($P1050:$XX1050)</f>
        <v>#NUM!</v>
      </c>
      <c r="N1052" s="71"/>
      <c r="O1052" s="27" t="str">
        <f t="shared" ref="O1052" si="3176">"1 RODADA"</f>
        <v>1 RODADA</v>
      </c>
      <c r="P1052" s="107" t="str">
        <f t="shared" ref="P1052:AI1052" si="3177">IF(P1050="","",IF((_xlfn.STDEV.P($P1049:$XX1050)/AVERAGE($P1049:$XX1050))&lt;=25%,P1050,IF(OR(P1050&gt;(AVERAGE($P1049:$XX1050)+_xlfn.STDEV.P($P1049:$XX1050)),P1050&lt;(AVERAGE($P1049:$XX1050)-_xlfn.STDEV.P($P1049:$XX1050))),"DESCARTADO",P1050)))</f>
        <v/>
      </c>
      <c r="Q1052" s="107" t="str">
        <f t="shared" si="3177"/>
        <v/>
      </c>
      <c r="R1052" s="107" t="str">
        <f t="shared" si="3177"/>
        <v/>
      </c>
      <c r="S1052" s="107" t="str">
        <f t="shared" si="3177"/>
        <v/>
      </c>
      <c r="T1052" s="107" t="str">
        <f t="shared" si="3177"/>
        <v/>
      </c>
      <c r="U1052" s="107" t="str">
        <f t="shared" si="3177"/>
        <v/>
      </c>
      <c r="V1052" s="107" t="str">
        <f t="shared" si="3177"/>
        <v/>
      </c>
      <c r="W1052" s="107" t="str">
        <f t="shared" si="3177"/>
        <v/>
      </c>
      <c r="X1052" s="107" t="str">
        <f t="shared" si="3177"/>
        <v/>
      </c>
      <c r="Y1052" s="107" t="str">
        <f t="shared" si="3177"/>
        <v/>
      </c>
      <c r="Z1052" s="107" t="str">
        <f t="shared" si="3177"/>
        <v/>
      </c>
      <c r="AA1052" s="107" t="str">
        <f t="shared" si="3177"/>
        <v/>
      </c>
      <c r="AB1052" s="107" t="str">
        <f t="shared" si="3177"/>
        <v/>
      </c>
      <c r="AC1052" s="107" t="str">
        <f t="shared" si="3177"/>
        <v/>
      </c>
      <c r="AD1052" s="107" t="str">
        <f t="shared" si="3177"/>
        <v/>
      </c>
      <c r="AE1052" s="107" t="str">
        <f t="shared" si="3177"/>
        <v/>
      </c>
      <c r="AF1052" s="107" t="str">
        <f t="shared" si="3177"/>
        <v/>
      </c>
      <c r="AG1052" s="107" t="str">
        <f t="shared" si="3177"/>
        <v/>
      </c>
      <c r="AH1052" s="107" t="str">
        <f t="shared" si="3177"/>
        <v/>
      </c>
      <c r="AI1052" s="107" t="str">
        <f t="shared" si="3177"/>
        <v/>
      </c>
    </row>
    <row r="1053" spans="1:167" hidden="1" x14ac:dyDescent="0.25">
      <c r="B1053" s="128" t="e">
        <f t="shared" si="3168"/>
        <v>#VALUE!</v>
      </c>
      <c r="C1053" s="128" t="e">
        <f t="shared" ca="1" si="3169"/>
        <v>#NAME?</v>
      </c>
      <c r="D1053" s="127">
        <f t="shared" ca="1" si="3169"/>
        <v>1</v>
      </c>
      <c r="E1053" s="198"/>
      <c r="F1053" s="93"/>
      <c r="G1053" s="200"/>
      <c r="H1053"/>
      <c r="I1053"/>
      <c r="J1053"/>
      <c r="L1053" s="29" t="s">
        <v>38</v>
      </c>
      <c r="M1053" s="30" t="str">
        <f t="shared" ref="M1053" si="3178">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179">"2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168"/>
        <v>#VALUE!</v>
      </c>
      <c r="C1054" s="128" t="e">
        <f t="shared" ca="1" si="3169"/>
        <v>#NAME?</v>
      </c>
      <c r="D1054" s="127">
        <f t="shared" ca="1" si="3169"/>
        <v>1</v>
      </c>
      <c r="E1054" s="198"/>
      <c r="F1054" s="93"/>
      <c r="G1054" s="200"/>
      <c r="H1054" s="134">
        <f t="shared" ref="H1054" si="3180">COUNT($P1054:$XX1054)</f>
        <v>0</v>
      </c>
      <c r="I1054" s="132" t="e">
        <f t="shared" ref="I1054" si="3181">_xlfn.STDEV.P($P1053:$XX1054)/AVERAGE($P1053:$XX1054)</f>
        <v>#DIV/0!</v>
      </c>
      <c r="J1054" s="7">
        <f t="shared" ref="J1054" si="3182">IF(AND(H1054&gt;2,
OR(L1044="MÉDIA SANEADA",L1044="MEDIANA SANEADA",
AND(L1044="PREÇO ESTIMADO",NOT(AND(P1046="Orçamento",COUNTA(P1044:XX1044)=COUNTIF(P1046:XX1046,"Orçamento")))))),
ROW(),0)</f>
        <v>0</v>
      </c>
      <c r="K1054" s="66"/>
      <c r="L1054" s="29" t="s">
        <v>362</v>
      </c>
      <c r="M1054" s="30" t="e">
        <f t="shared" ref="M1054" si="3183" xml:space="preserve">
IF(H1052&gt;2,MEDIAN(P1051:XX1052),
IF(H1054&gt;2,MEDIAN(P1053:XX1054),
IF(H1056&gt;2,MEDIAN(P1055:XX1056),
IF(H1058&gt;2,MEDIAN(P1057:XX1058),
IF(H1060&gt;2,MEDIAN(P1059:XX1060),
IF(H1062&gt;2,MEDIAN(P1061:XX1062),
MEDIAN(P1049:XX1050)))))))</f>
        <v>#NUM!</v>
      </c>
      <c r="N1054" s="71"/>
      <c r="O1054" s="27" t="str">
        <f t="shared" ref="O1054" si="3184">"2 RODADA"</f>
        <v>2 RODADA</v>
      </c>
      <c r="P1054" s="107" t="str">
        <f t="shared" ref="P1054:AI1054" si="3185">IF(P1052="","",IF((_xlfn.STDEV.P($P1051:$XX1052)/AVERAGE($P1051:$XX1052))&lt;=25%,P1052,IF(OR(P1052&gt;(AVERAGE($P1051:$XX1052)+_xlfn.STDEV.P($P1051:$XX1052)),P1052&lt;(AVERAGE($P1051:$XX1052)-_xlfn.STDEV.P($P1051:$XX1052))),"DESCARTADO",P1052)))</f>
        <v/>
      </c>
      <c r="Q1054" s="107" t="str">
        <f t="shared" si="3185"/>
        <v/>
      </c>
      <c r="R1054" s="107" t="str">
        <f t="shared" si="3185"/>
        <v/>
      </c>
      <c r="S1054" s="107" t="str">
        <f t="shared" si="3185"/>
        <v/>
      </c>
      <c r="T1054" s="107" t="str">
        <f t="shared" si="3185"/>
        <v/>
      </c>
      <c r="U1054" s="107" t="str">
        <f t="shared" si="3185"/>
        <v/>
      </c>
      <c r="V1054" s="107" t="str">
        <f t="shared" si="3185"/>
        <v/>
      </c>
      <c r="W1054" s="107" t="str">
        <f t="shared" si="3185"/>
        <v/>
      </c>
      <c r="X1054" s="107" t="str">
        <f t="shared" si="3185"/>
        <v/>
      </c>
      <c r="Y1054" s="107" t="str">
        <f t="shared" si="3185"/>
        <v/>
      </c>
      <c r="Z1054" s="107" t="str">
        <f t="shared" si="3185"/>
        <v/>
      </c>
      <c r="AA1054" s="107" t="str">
        <f t="shared" si="3185"/>
        <v/>
      </c>
      <c r="AB1054" s="107" t="str">
        <f t="shared" si="3185"/>
        <v/>
      </c>
      <c r="AC1054" s="107" t="str">
        <f t="shared" si="3185"/>
        <v/>
      </c>
      <c r="AD1054" s="107" t="str">
        <f t="shared" si="3185"/>
        <v/>
      </c>
      <c r="AE1054" s="107" t="str">
        <f t="shared" si="3185"/>
        <v/>
      </c>
      <c r="AF1054" s="107" t="str">
        <f t="shared" si="3185"/>
        <v/>
      </c>
      <c r="AG1054" s="107" t="str">
        <f t="shared" si="3185"/>
        <v/>
      </c>
      <c r="AH1054" s="107" t="str">
        <f t="shared" si="3185"/>
        <v/>
      </c>
      <c r="AI1054" s="107" t="str">
        <f t="shared" si="3185"/>
        <v/>
      </c>
    </row>
    <row r="1055" spans="1:167" hidden="1" x14ac:dyDescent="0.25">
      <c r="B1055" s="128" t="e">
        <f t="shared" si="3168"/>
        <v>#VALUE!</v>
      </c>
      <c r="C1055" s="128" t="e">
        <f t="shared" ca="1" si="3169"/>
        <v>#NAME?</v>
      </c>
      <c r="D1055" s="127">
        <f t="shared" ca="1" si="3169"/>
        <v>1</v>
      </c>
      <c r="E1055" s="198"/>
      <c r="F1055" s="93"/>
      <c r="G1055" s="200"/>
      <c r="H1055"/>
      <c r="I1055"/>
      <c r="J1055"/>
      <c r="K1055" s="66"/>
      <c r="L1055" s="29" t="s">
        <v>359</v>
      </c>
      <c r="M1055" s="30" t="e">
        <f t="shared" ref="M1055" si="3186">HARMEAN($P1049:$XX1050)</f>
        <v>#N/A</v>
      </c>
      <c r="N1055" s="71"/>
      <c r="O1055" s="27" t="str">
        <f t="shared" ref="O1055" si="3187">"3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168"/>
        <v>#VALUE!</v>
      </c>
      <c r="C1056" s="128" t="e">
        <f t="shared" ca="1" si="3169"/>
        <v>#NAME?</v>
      </c>
      <c r="D1056" s="127">
        <f t="shared" ca="1" si="3169"/>
        <v>1</v>
      </c>
      <c r="E1056" s="198"/>
      <c r="F1056" s="93"/>
      <c r="G1056" s="200"/>
      <c r="H1056" s="134">
        <f t="shared" ref="H1056" si="3188">COUNT($P1056:$XX1056)</f>
        <v>0</v>
      </c>
      <c r="I1056" s="132" t="e">
        <f t="shared" ref="I1056" si="3189">_xlfn.STDEV.P($P1055:$XX1056)/AVERAGE($P1055:$XX1056)</f>
        <v>#DIV/0!</v>
      </c>
      <c r="J1056" s="7">
        <f t="shared" ref="J1056" si="3190">IF(AND(H1056&gt;2,
OR(L1044="MÉDIA SANEADA",L1044="MEDIANA SANEADA",
AND(L1044="PREÇO ESTIMADO",NOT(AND(P1046="Orçamento",COUNTA(P1044:XX1044)=COUNTIF(P1046:XX1046,"Orçamento")))))),
ROW(),0)</f>
        <v>0</v>
      </c>
      <c r="K1056" s="66"/>
      <c r="L1056" s="29" t="s">
        <v>41</v>
      </c>
      <c r="M1056" s="30" t="str">
        <f t="shared" ref="M1056" si="3191">IFERROR(_xlfn.QUARTILE.EXC($P1050:$XX1050,1),"")</f>
        <v/>
      </c>
      <c r="N1056" s="71"/>
      <c r="O1056" s="27" t="str">
        <f t="shared" ref="O1056" si="3192">"3 RODADA"</f>
        <v>3 RODADA</v>
      </c>
      <c r="P1056" s="107" t="str">
        <f t="shared" ref="P1056:AI1056" si="3193">IF(P1054="","",IF((_xlfn.STDEV.P($P1053:$XX1054)/AVERAGE($P1053:$XX1054))&lt;=25%,P1054,IF(OR(P1054&gt;(AVERAGE($P1053:$XX1054)+_xlfn.STDEV.P($P1053:$XX1054)),P1054&lt;(AVERAGE($P1053:$XX1054)-_xlfn.STDEV.P($P1053:$XX1054))),"DESCARTADO",P1054)))</f>
        <v/>
      </c>
      <c r="Q1056" s="107" t="str">
        <f t="shared" si="3193"/>
        <v/>
      </c>
      <c r="R1056" s="107" t="str">
        <f t="shared" si="3193"/>
        <v/>
      </c>
      <c r="S1056" s="107" t="str">
        <f t="shared" si="3193"/>
        <v/>
      </c>
      <c r="T1056" s="107" t="str">
        <f t="shared" si="3193"/>
        <v/>
      </c>
      <c r="U1056" s="107" t="str">
        <f t="shared" si="3193"/>
        <v/>
      </c>
      <c r="V1056" s="107" t="str">
        <f t="shared" si="3193"/>
        <v/>
      </c>
      <c r="W1056" s="107" t="str">
        <f t="shared" si="3193"/>
        <v/>
      </c>
      <c r="X1056" s="107" t="str">
        <f t="shared" si="3193"/>
        <v/>
      </c>
      <c r="Y1056" s="107" t="str">
        <f t="shared" si="3193"/>
        <v/>
      </c>
      <c r="Z1056" s="107" t="str">
        <f t="shared" si="3193"/>
        <v/>
      </c>
      <c r="AA1056" s="107" t="str">
        <f t="shared" si="3193"/>
        <v/>
      </c>
      <c r="AB1056" s="107" t="str">
        <f t="shared" si="3193"/>
        <v/>
      </c>
      <c r="AC1056" s="107" t="str">
        <f t="shared" si="3193"/>
        <v/>
      </c>
      <c r="AD1056" s="107" t="str">
        <f t="shared" si="3193"/>
        <v/>
      </c>
      <c r="AE1056" s="107" t="str">
        <f t="shared" si="3193"/>
        <v/>
      </c>
      <c r="AF1056" s="107" t="str">
        <f t="shared" si="3193"/>
        <v/>
      </c>
      <c r="AG1056" s="107" t="str">
        <f t="shared" si="3193"/>
        <v/>
      </c>
      <c r="AH1056" s="107" t="str">
        <f t="shared" si="3193"/>
        <v/>
      </c>
      <c r="AI1056" s="107" t="str">
        <f t="shared" si="3193"/>
        <v/>
      </c>
    </row>
    <row r="1057" spans="1:167" hidden="1" x14ac:dyDescent="0.25">
      <c r="B1057" s="128" t="e">
        <f t="shared" si="3168"/>
        <v>#VALUE!</v>
      </c>
      <c r="C1057" s="128" t="e">
        <f t="shared" ca="1" si="3169"/>
        <v>#NAME?</v>
      </c>
      <c r="D1057" s="127">
        <f t="shared" ca="1" si="3169"/>
        <v>1</v>
      </c>
      <c r="E1057" s="198"/>
      <c r="F1057" s="93"/>
      <c r="G1057" s="200"/>
      <c r="H1057"/>
      <c r="I1057"/>
      <c r="J1057"/>
      <c r="K1057" s="66"/>
      <c r="L1057" s="29" t="s">
        <v>39</v>
      </c>
      <c r="M1057" s="30" t="str">
        <f t="shared" ref="M1057" si="3194">IFERROR(_xlfn.QUARTILE.EXC($P1050:$XX1050,3),"")</f>
        <v/>
      </c>
      <c r="N1057" s="71"/>
      <c r="O1057" s="27" t="str">
        <f t="shared" ref="O1057" si="3195">"4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168"/>
        <v>#VALUE!</v>
      </c>
      <c r="C1058" s="128" t="e">
        <f t="shared" ca="1" si="3169"/>
        <v>#NAME?</v>
      </c>
      <c r="D1058" s="127">
        <f t="shared" ca="1" si="3169"/>
        <v>1</v>
      </c>
      <c r="E1058" s="198"/>
      <c r="F1058" s="93"/>
      <c r="G1058" s="200"/>
      <c r="H1058" s="134">
        <f t="shared" ref="H1058" si="3196">COUNT($P1058:$XX1058)</f>
        <v>0</v>
      </c>
      <c r="I1058" s="132" t="e">
        <f t="shared" ref="I1058" si="3197">_xlfn.STDEV.P($P1057:$XX1058)/AVERAGE($P1057:$XX1058)</f>
        <v>#DIV/0!</v>
      </c>
      <c r="J1058" s="7">
        <f t="shared" ref="J1058" si="3198">IF(AND(H1058&gt;2,
OR(L1044="MÉDIA SANEADA",L1044="MEDIANA SANEADA",
AND(L1044="PREÇO ESTIMADO",NOT(AND(P1046="Orçamento",COUNTA(P1044:XX1044)=COUNTIF(P1046:XX1046,"Orçamento")))))),
ROW(),0)</f>
        <v>0</v>
      </c>
      <c r="K1058" s="66"/>
      <c r="L1058" s="29" t="s">
        <v>42</v>
      </c>
      <c r="M1058" s="30">
        <f t="shared" ref="M1058" si="3199">MIN($P1050:$XX1050)</f>
        <v>0</v>
      </c>
      <c r="N1058" s="71"/>
      <c r="O1058" s="27" t="str">
        <f t="shared" ref="O1058" si="3200">"4 RODADA"</f>
        <v>4 RODADA</v>
      </c>
      <c r="P1058" s="107" t="str">
        <f t="shared" ref="P1058:AI1058" si="3201">IF(P1056="","",IF((_xlfn.STDEV.P($P1055:$XX1056)/AVERAGE($P1055:$XX1056))&lt;=25%,P1056,IF(OR(P1056&gt;(AVERAGE($P1055:$XX1056)+_xlfn.STDEV.P($P1055:$XX1056)),P1056&lt;(AVERAGE($P1055:$XX1056)-_xlfn.STDEV.P($P1055:$XX1056))),"DESCARTADO",P1056)))</f>
        <v/>
      </c>
      <c r="Q1058" s="107" t="str">
        <f t="shared" si="3201"/>
        <v/>
      </c>
      <c r="R1058" s="107" t="str">
        <f t="shared" si="3201"/>
        <v/>
      </c>
      <c r="S1058" s="107" t="str">
        <f t="shared" si="3201"/>
        <v/>
      </c>
      <c r="T1058" s="107" t="str">
        <f t="shared" si="3201"/>
        <v/>
      </c>
      <c r="U1058" s="107" t="str">
        <f t="shared" si="3201"/>
        <v/>
      </c>
      <c r="V1058" s="107" t="str">
        <f t="shared" si="3201"/>
        <v/>
      </c>
      <c r="W1058" s="107" t="str">
        <f t="shared" si="3201"/>
        <v/>
      </c>
      <c r="X1058" s="107" t="str">
        <f t="shared" si="3201"/>
        <v/>
      </c>
      <c r="Y1058" s="107" t="str">
        <f t="shared" si="3201"/>
        <v/>
      </c>
      <c r="Z1058" s="107" t="str">
        <f t="shared" si="3201"/>
        <v/>
      </c>
      <c r="AA1058" s="107" t="str">
        <f t="shared" si="3201"/>
        <v/>
      </c>
      <c r="AB1058" s="107" t="str">
        <f t="shared" si="3201"/>
        <v/>
      </c>
      <c r="AC1058" s="107" t="str">
        <f t="shared" si="3201"/>
        <v/>
      </c>
      <c r="AD1058" s="107" t="str">
        <f t="shared" si="3201"/>
        <v/>
      </c>
      <c r="AE1058" s="107" t="str">
        <f t="shared" si="3201"/>
        <v/>
      </c>
      <c r="AF1058" s="107" t="str">
        <f t="shared" si="3201"/>
        <v/>
      </c>
      <c r="AG1058" s="107" t="str">
        <f t="shared" si="3201"/>
        <v/>
      </c>
      <c r="AH1058" s="107" t="str">
        <f t="shared" si="3201"/>
        <v/>
      </c>
      <c r="AI1058" s="107" t="str">
        <f t="shared" si="3201"/>
        <v/>
      </c>
    </row>
    <row r="1059" spans="1:167" hidden="1" x14ac:dyDescent="0.25">
      <c r="B1059" s="128" t="e">
        <f t="shared" si="3168"/>
        <v>#VALUE!</v>
      </c>
      <c r="C1059" s="128" t="e">
        <f t="shared" ca="1" si="3169"/>
        <v>#NAME?</v>
      </c>
      <c r="D1059" s="127">
        <f t="shared" ca="1" si="3169"/>
        <v>1</v>
      </c>
      <c r="E1059" s="198"/>
      <c r="F1059" s="93"/>
      <c r="G1059" s="200"/>
      <c r="H1059"/>
      <c r="I1059"/>
      <c r="J1059"/>
      <c r="K1059" s="66"/>
      <c r="L1059" s="29" t="s">
        <v>40</v>
      </c>
      <c r="M1059" s="30">
        <f t="shared" ref="M1059" si="3202">MAX($P1050:$XX1050)</f>
        <v>0</v>
      </c>
      <c r="N1059" s="71"/>
      <c r="O1059" s="27" t="str">
        <f t="shared" ref="O1059" si="3203">"5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168"/>
        <v>#VALUE!</v>
      </c>
      <c r="C1060" s="128" t="e">
        <f t="shared" ca="1" si="3169"/>
        <v>#NAME?</v>
      </c>
      <c r="D1060" s="127">
        <f t="shared" ca="1" si="3169"/>
        <v>1</v>
      </c>
      <c r="E1060" s="198"/>
      <c r="F1060" s="93"/>
      <c r="G1060" s="200"/>
      <c r="H1060" s="134">
        <f t="shared" ref="H1060" si="3204">COUNT($P1060:$XX1060)</f>
        <v>0</v>
      </c>
      <c r="I1060" s="132" t="e">
        <f t="shared" ref="I1060" si="3205">_xlfn.STDEV.P($P1059:$XX1060)/AVERAGE($P1059:$XX1060)</f>
        <v>#DIV/0!</v>
      </c>
      <c r="J1060" s="7">
        <f t="shared" ref="J1060" si="3206">IF(AND(H1060&gt;2,
OR(L1044="MÉDIA SANEADA",L1044="MEDIANA SANEADA",
AND(L1044="PREÇO ESTIMADO",NOT(AND(P1046="Orçamento",COUNTA(P1044:XX1044)=COUNTIF(P1046:XX1046,"Orçamento")))))),
ROW(),0)</f>
        <v>0</v>
      </c>
      <c r="K1060" s="66"/>
      <c r="N1060" s="71"/>
      <c r="O1060" s="27" t="str">
        <f t="shared" ref="O1060" si="3207">"5 RODADA"</f>
        <v>5 RODADA</v>
      </c>
      <c r="P1060" s="107" t="str">
        <f t="shared" ref="P1060:AI1060" si="3208">IF(P1058="","",IF((_xlfn.STDEV.P($P1057:$XX1058)/AVERAGE($P1057:$XX1058))&lt;=25%,P1058,IF(OR(P1058&gt;(AVERAGE($P1057:$XX1058)+_xlfn.STDEV.P($P1057:$XX1058)),P1058&lt;(AVERAGE($P1057:$XX1058)-_xlfn.STDEV.P($P1057:$XX1058))),"DESCARTADO",P1058)))</f>
        <v/>
      </c>
      <c r="Q1060" s="107" t="str">
        <f t="shared" si="3208"/>
        <v/>
      </c>
      <c r="R1060" s="107" t="str">
        <f t="shared" si="3208"/>
        <v/>
      </c>
      <c r="S1060" s="107" t="str">
        <f t="shared" si="3208"/>
        <v/>
      </c>
      <c r="T1060" s="107" t="str">
        <f t="shared" si="3208"/>
        <v/>
      </c>
      <c r="U1060" s="107" t="str">
        <f t="shared" si="3208"/>
        <v/>
      </c>
      <c r="V1060" s="107" t="str">
        <f t="shared" si="3208"/>
        <v/>
      </c>
      <c r="W1060" s="107" t="str">
        <f t="shared" si="3208"/>
        <v/>
      </c>
      <c r="X1060" s="107" t="str">
        <f t="shared" si="3208"/>
        <v/>
      </c>
      <c r="Y1060" s="107" t="str">
        <f t="shared" si="3208"/>
        <v/>
      </c>
      <c r="Z1060" s="107" t="str">
        <f t="shared" si="3208"/>
        <v/>
      </c>
      <c r="AA1060" s="107" t="str">
        <f t="shared" si="3208"/>
        <v/>
      </c>
      <c r="AB1060" s="107" t="str">
        <f t="shared" si="3208"/>
        <v/>
      </c>
      <c r="AC1060" s="107" t="str">
        <f t="shared" si="3208"/>
        <v/>
      </c>
      <c r="AD1060" s="107" t="str">
        <f t="shared" si="3208"/>
        <v/>
      </c>
      <c r="AE1060" s="107" t="str">
        <f t="shared" si="3208"/>
        <v/>
      </c>
      <c r="AF1060" s="107" t="str">
        <f t="shared" si="3208"/>
        <v/>
      </c>
      <c r="AG1060" s="107" t="str">
        <f t="shared" si="3208"/>
        <v/>
      </c>
      <c r="AH1060" s="107" t="str">
        <f t="shared" si="3208"/>
        <v/>
      </c>
      <c r="AI1060" s="107" t="str">
        <f t="shared" si="3208"/>
        <v/>
      </c>
    </row>
    <row r="1061" spans="1:167" hidden="1" x14ac:dyDescent="0.25">
      <c r="B1061" s="128" t="e">
        <f t="shared" si="3168"/>
        <v>#VALUE!</v>
      </c>
      <c r="C1061" s="128" t="e">
        <f t="shared" ca="1" si="3169"/>
        <v>#NAME?</v>
      </c>
      <c r="D1061" s="127">
        <f t="shared" ca="1" si="3169"/>
        <v>1</v>
      </c>
      <c r="E1061" s="198"/>
      <c r="F1061" s="93"/>
      <c r="G1061" s="200"/>
      <c r="H1061"/>
      <c r="I1061"/>
      <c r="J1061"/>
      <c r="K1061" s="66"/>
      <c r="L1061" s="22"/>
      <c r="M1061" s="22"/>
      <c r="N1061" s="71"/>
      <c r="O1061" s="27" t="str">
        <f t="shared" ref="O1061" si="3209">"6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168"/>
        <v>#VALUE!</v>
      </c>
      <c r="C1062" s="128" t="e">
        <f t="shared" ca="1" si="3169"/>
        <v>#NAME?</v>
      </c>
      <c r="D1062" s="127">
        <f t="shared" ca="1" si="3169"/>
        <v>1</v>
      </c>
      <c r="E1062" s="198"/>
      <c r="F1062" s="93"/>
      <c r="G1062" s="200"/>
      <c r="H1062" s="134">
        <f t="shared" ref="H1062" si="3210">COUNT($P1062:$XX1062)</f>
        <v>0</v>
      </c>
      <c r="I1062" s="132" t="e">
        <f t="shared" ref="I1062" si="3211">_xlfn.STDEV.P($P1061:$XX1062)/AVERAGE($P1061:$XX1062)</f>
        <v>#DIV/0!</v>
      </c>
      <c r="J1062" s="7">
        <f t="shared" ref="J1062" si="3212">IF(AND(H1062&gt;2,
OR(L1044="MÉDIA SANEADA",L1044="MEDIANA SANEADA",
AND(L1044="PREÇO ESTIMADO",NOT(AND(P1046="Orçamento",COUNTA(P1044:XX1044)=COUNTIF(P1046:XX1046,"Orçamento")))))),
ROW(),0)</f>
        <v>0</v>
      </c>
      <c r="N1062" s="71"/>
      <c r="O1062" s="27" t="str">
        <f t="shared" ref="O1062" si="3213">"6 RODADA"</f>
        <v>6 RODADA</v>
      </c>
      <c r="P1062" s="107" t="str">
        <f t="shared" ref="P1062:AI1062" si="3214">IFERROR(IF(P1060="","",IF((_xlfn.STDEV.P($P1059:$XX1060)/AVERAGE($P1059:$XX1060))&lt;=25%,P1060,IF(OR(P1060&gt;(AVERAGE($P1059:$XX1060)+_xlfn.STDEV.P($P1059:$XX1060)),P1060&lt;(AVERAGE($P1059:$XX1060)-_xlfn.STDEV.P($P1059:$XX1060))),"DESCARTADO",P1060))),)</f>
        <v/>
      </c>
      <c r="Q1062" s="107" t="str">
        <f t="shared" si="3214"/>
        <v/>
      </c>
      <c r="R1062" s="107" t="str">
        <f t="shared" si="3214"/>
        <v/>
      </c>
      <c r="S1062" s="107" t="str">
        <f t="shared" si="3214"/>
        <v/>
      </c>
      <c r="T1062" s="107" t="str">
        <f t="shared" si="3214"/>
        <v/>
      </c>
      <c r="U1062" s="107" t="str">
        <f t="shared" si="3214"/>
        <v/>
      </c>
      <c r="V1062" s="107" t="str">
        <f t="shared" si="3214"/>
        <v/>
      </c>
      <c r="W1062" s="107" t="str">
        <f t="shared" si="3214"/>
        <v/>
      </c>
      <c r="X1062" s="107" t="str">
        <f t="shared" si="3214"/>
        <v/>
      </c>
      <c r="Y1062" s="107" t="str">
        <f t="shared" si="3214"/>
        <v/>
      </c>
      <c r="Z1062" s="107" t="str">
        <f t="shared" si="3214"/>
        <v/>
      </c>
      <c r="AA1062" s="107" t="str">
        <f t="shared" si="3214"/>
        <v/>
      </c>
      <c r="AB1062" s="107" t="str">
        <f t="shared" si="3214"/>
        <v/>
      </c>
      <c r="AC1062" s="107" t="str">
        <f t="shared" si="3214"/>
        <v/>
      </c>
      <c r="AD1062" s="107" t="str">
        <f t="shared" si="3214"/>
        <v/>
      </c>
      <c r="AE1062" s="107" t="str">
        <f t="shared" si="3214"/>
        <v/>
      </c>
      <c r="AF1062" s="107" t="str">
        <f t="shared" si="3214"/>
        <v/>
      </c>
      <c r="AG1062" s="107" t="str">
        <f t="shared" si="3214"/>
        <v/>
      </c>
      <c r="AH1062" s="107" t="str">
        <f t="shared" si="3214"/>
        <v/>
      </c>
      <c r="AI1062" s="107" t="str">
        <f t="shared" si="3214"/>
        <v/>
      </c>
    </row>
    <row r="1063" spans="1:167" x14ac:dyDescent="0.25">
      <c r="B1063" s="128" t="e">
        <f t="shared" si="3168"/>
        <v>#VALUE!</v>
      </c>
      <c r="C1063" s="128" t="e">
        <f t="shared" ca="1" si="3169"/>
        <v>#NAME?</v>
      </c>
      <c r="D1063" s="127">
        <f t="shared" ca="1" si="3169"/>
        <v>1</v>
      </c>
      <c r="E1063" s="198"/>
      <c r="F1063" s="136"/>
      <c r="G1063" s="200"/>
      <c r="H1063" s="203"/>
      <c r="I1063" s="203"/>
      <c r="J1063" s="204"/>
      <c r="K1063" s="67"/>
      <c r="L1063" s="1" t="s">
        <v>43</v>
      </c>
      <c r="M1063" s="143" t="str">
        <f t="shared" ref="M1063" si="3215">IFERROR(ROUND(M1044*M1046,2),"")</f>
        <v/>
      </c>
      <c r="O1063" s="27" t="s">
        <v>363</v>
      </c>
      <c r="P1063" s="107" t="str">
        <f t="shared" ref="P1063:AI1084" si="3216">INDEX(P1050:P1062,MATCH(MAX($J1050:$J1062),$J1050:$J1062,0))</f>
        <v/>
      </c>
      <c r="Q1063" s="107" t="str">
        <f t="shared" si="3216"/>
        <v/>
      </c>
      <c r="R1063" s="107" t="str">
        <f t="shared" si="3216"/>
        <v/>
      </c>
      <c r="S1063" s="107" t="str">
        <f t="shared" si="3216"/>
        <v/>
      </c>
      <c r="T1063" s="107" t="str">
        <f t="shared" si="3216"/>
        <v/>
      </c>
      <c r="U1063" s="107" t="str">
        <f t="shared" si="3216"/>
        <v/>
      </c>
      <c r="V1063" s="107" t="str">
        <f t="shared" si="3216"/>
        <v/>
      </c>
      <c r="W1063" s="107" t="str">
        <f t="shared" si="3216"/>
        <v/>
      </c>
      <c r="X1063" s="107" t="str">
        <f t="shared" si="3216"/>
        <v/>
      </c>
      <c r="Y1063" s="107" t="str">
        <f t="shared" si="3216"/>
        <v/>
      </c>
      <c r="Z1063" s="107" t="str">
        <f t="shared" si="3216"/>
        <v/>
      </c>
      <c r="AA1063" s="107" t="str">
        <f t="shared" si="3216"/>
        <v/>
      </c>
      <c r="AB1063" s="107" t="str">
        <f t="shared" si="3216"/>
        <v/>
      </c>
      <c r="AC1063" s="107" t="str">
        <f t="shared" si="3216"/>
        <v/>
      </c>
      <c r="AD1063" s="107" t="str">
        <f t="shared" si="3216"/>
        <v/>
      </c>
      <c r="AE1063" s="107" t="str">
        <f t="shared" si="3216"/>
        <v/>
      </c>
      <c r="AF1063" s="107" t="str">
        <f t="shared" si="3216"/>
        <v/>
      </c>
      <c r="AG1063" s="107" t="str">
        <f t="shared" si="3216"/>
        <v/>
      </c>
      <c r="AH1063" s="107" t="str">
        <f t="shared" si="3216"/>
        <v/>
      </c>
      <c r="AI1063" s="107" t="str">
        <f t="shared" si="3216"/>
        <v/>
      </c>
    </row>
    <row r="1065" spans="1:167" s="117" customFormat="1" ht="15" customHeight="1" x14ac:dyDescent="0.25">
      <c r="A1065" s="120"/>
      <c r="B1065" s="127" t="e">
        <f t="shared" ref="B1065" si="3217">LARGE(IFERROR(IF(B1063+1&gt;$H$8,"",B1063+1),""),1)</f>
        <v>#VALUE!</v>
      </c>
      <c r="C1065" s="127" t="e">
        <f ca="1">IF(_xlfn.ISFORMULA(E1069),MAX(INDEX('BASE FORMAÇÃO'!A:A,B1065+1),1),E1069)</f>
        <v>#NAME?</v>
      </c>
      <c r="D1065" s="127">
        <f t="shared" ref="D1065" ca="1" si="3218">IFERROR(IF(C1065=C1055,D1055+1,1),1)</f>
        <v>1</v>
      </c>
      <c r="E1065" s="38" t="s">
        <v>9</v>
      </c>
      <c r="F1065" s="73"/>
      <c r="G1065" s="38" t="s">
        <v>15</v>
      </c>
      <c r="H1065" s="135" t="e">
        <f>INDEX('BASE FORMAÇÃO'!B:B,B1065+1)</f>
        <v>#VALUE!</v>
      </c>
      <c r="I1065" s="181" t="s">
        <v>16</v>
      </c>
      <c r="J1065" s="6" t="e">
        <f>INDEX('BASE FORMAÇÃO'!K:K,B1065+1)</f>
        <v>#VALUE!</v>
      </c>
      <c r="K1065" s="65"/>
      <c r="L1065" s="182" t="s">
        <v>10</v>
      </c>
      <c r="M1065" s="184" t="str">
        <f>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19">B1065</f>
        <v>#VALUE!</v>
      </c>
      <c r="C1066" s="128" t="e">
        <f t="shared" ca="1" si="3219"/>
        <v>#NAME?</v>
      </c>
      <c r="D1066" s="127">
        <f t="shared" ca="1" si="3219"/>
        <v>1</v>
      </c>
      <c r="E1066" s="186">
        <f t="shared" ref="E1066" ca="1" si="3220">D1065</f>
        <v>1</v>
      </c>
      <c r="F1066" s="92"/>
      <c r="G1066" s="188" t="s">
        <v>1</v>
      </c>
      <c r="H1066" s="191" t="e">
        <f>INDEX('BASE FORMAÇÃO'!C:C,B1065+1)</f>
        <v>#VALUE!</v>
      </c>
      <c r="I1066" s="191"/>
      <c r="J1066" s="192"/>
      <c r="K1066" s="66"/>
      <c r="L1066" s="183"/>
      <c r="M1066" s="185"/>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21">B1066</f>
        <v>#VALUE!</v>
      </c>
      <c r="C1067" s="128" t="e">
        <f t="shared" ca="1" si="3221"/>
        <v>#NAME?</v>
      </c>
      <c r="D1067" s="127">
        <f t="shared" ca="1" si="3221"/>
        <v>1</v>
      </c>
      <c r="E1067" s="187"/>
      <c r="F1067" s="93"/>
      <c r="G1067" s="189"/>
      <c r="H1067" s="193"/>
      <c r="I1067" s="193"/>
      <c r="J1067" s="194"/>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22">B1067</f>
        <v>#VALUE!</v>
      </c>
      <c r="C1068" s="128" t="e">
        <f t="shared" ca="1" si="3222"/>
        <v>#NAME?</v>
      </c>
      <c r="D1068" s="127">
        <f t="shared" ca="1" si="3169"/>
        <v>1</v>
      </c>
      <c r="E1068" s="38" t="s">
        <v>313</v>
      </c>
      <c r="F1068" s="93"/>
      <c r="G1068" s="190"/>
      <c r="H1068" s="195"/>
      <c r="I1068" s="195"/>
      <c r="J1068" s="196"/>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23">B1067</f>
        <v>#VALUE!</v>
      </c>
      <c r="C1069" s="128" t="e">
        <f t="shared" ca="1" si="3223"/>
        <v>#NAME?</v>
      </c>
      <c r="D1069" s="127">
        <f t="shared" ca="1" si="3169"/>
        <v>1</v>
      </c>
      <c r="E1069" s="197" t="e">
        <f t="shared" ref="E1069" ca="1" si="3224">C1065</f>
        <v>#NAME?</v>
      </c>
      <c r="F1069" s="93"/>
      <c r="G1069" s="199" t="s">
        <v>304</v>
      </c>
      <c r="H1069" s="201"/>
      <c r="I1069" s="202"/>
      <c r="J1069" s="202"/>
      <c r="K1069" s="67"/>
      <c r="L1069" s="28" t="s">
        <v>303</v>
      </c>
      <c r="M1069" s="133" t="str">
        <f t="shared" ref="M1069" si="322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26">B1069</f>
        <v>#VALUE!</v>
      </c>
      <c r="C1070" s="128" t="e">
        <f t="shared" ref="C1070" ca="1" si="3227">C1069</f>
        <v>#NAME?</v>
      </c>
      <c r="D1070" s="127">
        <f t="shared" ca="1" si="3169"/>
        <v>1</v>
      </c>
      <c r="E1070" s="198"/>
      <c r="F1070" s="93"/>
      <c r="G1070" s="200"/>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28">B1070</f>
        <v>#VALUE!</v>
      </c>
      <c r="C1071" s="128" t="e">
        <f t="shared" ca="1" si="3228"/>
        <v>#NAME?</v>
      </c>
      <c r="D1071" s="127">
        <f t="shared" ca="1" si="3169"/>
        <v>1</v>
      </c>
      <c r="E1071" s="198"/>
      <c r="F1071" s="93"/>
      <c r="G1071" s="200"/>
      <c r="H1071" s="134">
        <f t="shared" ref="H1071" si="3229">COUNT($P1071:$XX1071)</f>
        <v>0</v>
      </c>
      <c r="I1071" s="132" t="e">
        <f t="shared" ref="I1071" si="3230">_xlfn.STDEV.P($P1070:$XX1071)/AVERAGE($P1070:$XX1071)</f>
        <v>#DIV/0!</v>
      </c>
      <c r="J1071" s="7">
        <f>ROW()</f>
        <v>1071</v>
      </c>
      <c r="K1071" s="67"/>
      <c r="L1071" s="29" t="s">
        <v>10</v>
      </c>
      <c r="M1071" s="30" t="str">
        <f t="shared" ref="M1071" si="3231">IFERROR(
IF(COUNTA(P1065:AI1065)=COUNTIF(P1067:XX1067,"Orçamento"),MIN(M1076,M1073),
IF(M1074&lt;&gt;"",M1074,
IF(M1075&lt;&gt;"",M1075,
M1073
))),"")</f>
        <v/>
      </c>
      <c r="N1071" s="71"/>
      <c r="O1071" s="27" t="s">
        <v>376</v>
      </c>
      <c r="P1071" s="106" t="str">
        <f t="shared" ref="P1071:AI1071" si="3232">IFERROR(IF(P1069="",
            "",
            IF(COUNT($P1069:$XX1069)&lt;=4,
               P1069,
               IF(OR(P1069&gt;(QUARTILE($P1069:$XX1069,3)+(QUARTILE($P1069:$XX1069,3)-QUARTILE($P1069:$XX1069,1))),
                     P1069&lt;(QUARTILE($P1069:$XX1069,1)-(QUARTILE($P1069:$XX1069,3)-QUARTILE($P1069:$XX1069,1)))
                  ),
               "DESCARTADO",P1069)
             )
  ),P1069)</f>
        <v/>
      </c>
      <c r="Q1071" s="106" t="str">
        <f t="shared" si="3232"/>
        <v/>
      </c>
      <c r="R1071" s="106" t="str">
        <f t="shared" si="3232"/>
        <v/>
      </c>
      <c r="S1071" s="106" t="str">
        <f t="shared" si="3232"/>
        <v/>
      </c>
      <c r="T1071" s="106" t="str">
        <f t="shared" si="3232"/>
        <v/>
      </c>
      <c r="U1071" s="106" t="str">
        <f t="shared" si="3232"/>
        <v/>
      </c>
      <c r="V1071" s="106" t="str">
        <f t="shared" si="3232"/>
        <v/>
      </c>
      <c r="W1071" s="106" t="str">
        <f t="shared" si="3232"/>
        <v/>
      </c>
      <c r="X1071" s="106" t="str">
        <f t="shared" si="3232"/>
        <v/>
      </c>
      <c r="Y1071" s="106" t="str">
        <f t="shared" si="3232"/>
        <v/>
      </c>
      <c r="Z1071" s="106" t="str">
        <f t="shared" si="3232"/>
        <v/>
      </c>
      <c r="AA1071" s="106" t="str">
        <f t="shared" si="3232"/>
        <v/>
      </c>
      <c r="AB1071" s="106" t="str">
        <f t="shared" si="3232"/>
        <v/>
      </c>
      <c r="AC1071" s="106" t="str">
        <f t="shared" si="3232"/>
        <v/>
      </c>
      <c r="AD1071" s="106" t="str">
        <f t="shared" si="3232"/>
        <v/>
      </c>
      <c r="AE1071" s="106" t="str">
        <f t="shared" si="3232"/>
        <v/>
      </c>
      <c r="AF1071" s="106" t="str">
        <f t="shared" si="3232"/>
        <v/>
      </c>
      <c r="AG1071" s="106" t="str">
        <f t="shared" si="3232"/>
        <v/>
      </c>
      <c r="AH1071" s="106" t="str">
        <f t="shared" si="3232"/>
        <v/>
      </c>
      <c r="AI1071" s="106" t="str">
        <f t="shared" si="3232"/>
        <v/>
      </c>
    </row>
    <row r="1072" spans="1:167" hidden="1" x14ac:dyDescent="0.25">
      <c r="B1072" s="128" t="e">
        <f t="shared" ref="B1072" si="3233">B1071</f>
        <v>#VALUE!</v>
      </c>
      <c r="C1072" s="128" t="e">
        <f t="shared" ref="C1072" ca="1" si="3234">C1071</f>
        <v>#NAME?</v>
      </c>
      <c r="D1072" s="127">
        <f t="shared" ca="1" si="3169"/>
        <v>1</v>
      </c>
      <c r="E1072" s="198"/>
      <c r="F1072" s="93"/>
      <c r="G1072" s="200"/>
      <c r="H1072"/>
      <c r="I1072"/>
      <c r="J1072"/>
      <c r="K1072" s="66"/>
      <c r="L1072" s="29" t="s">
        <v>360</v>
      </c>
      <c r="M1072" s="30" t="e">
        <f t="shared" ref="M1072" si="3235">AVERAGE($P1071:$XX1071)</f>
        <v>#DIV/0!</v>
      </c>
      <c r="N1072" s="71"/>
      <c r="O1072" s="27" t="str">
        <f t="shared" ref="O1072" si="323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168"/>
        <v>#VALUE!</v>
      </c>
      <c r="C1073" s="128" t="e">
        <f t="shared" ca="1" si="3169"/>
        <v>#NAME?</v>
      </c>
      <c r="D1073" s="127">
        <f t="shared" ca="1" si="3169"/>
        <v>1</v>
      </c>
      <c r="E1073" s="198"/>
      <c r="F1073" s="93"/>
      <c r="G1073" s="200"/>
      <c r="H1073" s="134">
        <f t="shared" ref="H1073" si="3237">COUNT($P1073:$XX1073)</f>
        <v>0</v>
      </c>
      <c r="I1073" s="132" t="e">
        <f t="shared" ref="I1073" si="3238">_xlfn.STDEV.P($P1072:$XX1073)/AVERAGE($P1072:$XX1073)</f>
        <v>#DIV/0!</v>
      </c>
      <c r="J1073" s="7">
        <f t="shared" ref="J1073" si="3239">IF(AND(H1073&gt;2,
OR(L1065="MÉDIA SANEADA",L1065="MEDIANA SANEADA",
AND(L1065="PREÇO ESTIMADO",NOT(AND(P1067="Orçamento",COUNTA(P1065:XX1065)=COUNTIF(P1067:XX1067,"Orçamento")))))),
ROW(),0)</f>
        <v>0</v>
      </c>
      <c r="K1073" s="66"/>
      <c r="L1073" s="29" t="s">
        <v>361</v>
      </c>
      <c r="M1073" s="30" t="e">
        <f t="shared" ref="M1073" si="3240">MEDIAN($P1071:$XX1071)</f>
        <v>#NUM!</v>
      </c>
      <c r="N1073" s="71"/>
      <c r="O1073" s="27" t="str">
        <f t="shared" ref="O1073" si="3241">"1 RODADA"</f>
        <v>1 RODADA</v>
      </c>
      <c r="P1073" s="107" t="str">
        <f t="shared" ref="P1073:AI1073" si="3242">IF(P1071="","",IF((_xlfn.STDEV.P($P1070:$XX1071)/AVERAGE($P1070:$XX1071))&lt;=25%,P1071,IF(OR(P1071&gt;(AVERAGE($P1070:$XX1071)+_xlfn.STDEV.P($P1070:$XX1071)),P1071&lt;(AVERAGE($P1070:$XX1071)-_xlfn.STDEV.P($P1070:$XX1071))),"DESCARTADO",P1071)))</f>
        <v/>
      </c>
      <c r="Q1073" s="107" t="str">
        <f t="shared" si="3242"/>
        <v/>
      </c>
      <c r="R1073" s="107" t="str">
        <f t="shared" si="3242"/>
        <v/>
      </c>
      <c r="S1073" s="107" t="str">
        <f t="shared" si="3242"/>
        <v/>
      </c>
      <c r="T1073" s="107" t="str">
        <f t="shared" si="3242"/>
        <v/>
      </c>
      <c r="U1073" s="107" t="str">
        <f t="shared" si="3242"/>
        <v/>
      </c>
      <c r="V1073" s="107" t="str">
        <f t="shared" si="3242"/>
        <v/>
      </c>
      <c r="W1073" s="107" t="str">
        <f t="shared" si="3242"/>
        <v/>
      </c>
      <c r="X1073" s="107" t="str">
        <f t="shared" si="3242"/>
        <v/>
      </c>
      <c r="Y1073" s="107" t="str">
        <f t="shared" si="3242"/>
        <v/>
      </c>
      <c r="Z1073" s="107" t="str">
        <f t="shared" si="3242"/>
        <v/>
      </c>
      <c r="AA1073" s="107" t="str">
        <f t="shared" si="3242"/>
        <v/>
      </c>
      <c r="AB1073" s="107" t="str">
        <f t="shared" si="3242"/>
        <v/>
      </c>
      <c r="AC1073" s="107" t="str">
        <f t="shared" si="3242"/>
        <v/>
      </c>
      <c r="AD1073" s="107" t="str">
        <f t="shared" si="3242"/>
        <v/>
      </c>
      <c r="AE1073" s="107" t="str">
        <f t="shared" si="3242"/>
        <v/>
      </c>
      <c r="AF1073" s="107" t="str">
        <f t="shared" si="3242"/>
        <v/>
      </c>
      <c r="AG1073" s="107" t="str">
        <f t="shared" si="3242"/>
        <v/>
      </c>
      <c r="AH1073" s="107" t="str">
        <f t="shared" si="3242"/>
        <v/>
      </c>
      <c r="AI1073" s="107" t="str">
        <f t="shared" si="3242"/>
        <v/>
      </c>
    </row>
    <row r="1074" spans="1:167" hidden="1" x14ac:dyDescent="0.25">
      <c r="B1074" s="128" t="e">
        <f t="shared" si="3168"/>
        <v>#VALUE!</v>
      </c>
      <c r="C1074" s="128" t="e">
        <f t="shared" ca="1" si="3169"/>
        <v>#NAME?</v>
      </c>
      <c r="D1074" s="127">
        <f t="shared" ca="1" si="3169"/>
        <v>1</v>
      </c>
      <c r="E1074" s="198"/>
      <c r="F1074" s="93"/>
      <c r="G1074" s="200"/>
      <c r="H1074"/>
      <c r="I1074"/>
      <c r="J1074"/>
      <c r="L1074" s="29" t="s">
        <v>38</v>
      </c>
      <c r="M1074" s="30" t="str">
        <f t="shared" ref="M1074" si="324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4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168"/>
        <v>#VALUE!</v>
      </c>
      <c r="C1075" s="128" t="e">
        <f t="shared" ca="1" si="3169"/>
        <v>#NAME?</v>
      </c>
      <c r="D1075" s="127">
        <f t="shared" ca="1" si="3169"/>
        <v>1</v>
      </c>
      <c r="E1075" s="198"/>
      <c r="F1075" s="93"/>
      <c r="G1075" s="200"/>
      <c r="H1075" s="134">
        <f t="shared" ref="H1075" si="3245">COUNT($P1075:$XX1075)</f>
        <v>0</v>
      </c>
      <c r="I1075" s="132" t="e">
        <f t="shared" ref="I1075" si="3246">_xlfn.STDEV.P($P1074:$XX1075)/AVERAGE($P1074:$XX1075)</f>
        <v>#DIV/0!</v>
      </c>
      <c r="J1075" s="7">
        <f t="shared" ref="J1075" si="3247">IF(AND(H1075&gt;2,
OR(L1065="MÉDIA SANEADA",L1065="MEDIANA SANEADA",
AND(L1065="PREÇO ESTIMADO",NOT(AND(P1067="Orçamento",COUNTA(P1065:XX1065)=COUNTIF(P1067:XX1067,"Orçamento")))))),
ROW(),0)</f>
        <v>0</v>
      </c>
      <c r="K1075" s="66"/>
      <c r="L1075" s="29" t="s">
        <v>362</v>
      </c>
      <c r="M1075" s="30" t="e">
        <f t="shared" ref="M1075" si="3248" xml:space="preserve">
IF(H1073&gt;2,MEDIAN(P1072:XX1073),
IF(H1075&gt;2,MEDIAN(P1074:XX1075),
IF(H1077&gt;2,MEDIAN(P1076:XX1077),
IF(H1079&gt;2,MEDIAN(P1078:XX1079),
IF(H1081&gt;2,MEDIAN(P1080:XX1081),
IF(H1083&gt;2,MEDIAN(P1082:XX1083),
MEDIAN(P1070:XX1071)))))))</f>
        <v>#NUM!</v>
      </c>
      <c r="N1075" s="71"/>
      <c r="O1075" s="27" t="str">
        <f t="shared" ref="O1075" si="3249">"2 RODADA"</f>
        <v>2 RODADA</v>
      </c>
      <c r="P1075" s="107" t="str">
        <f t="shared" ref="P1075:AI1075" si="3250">IF(P1073="","",IF((_xlfn.STDEV.P($P1072:$XX1073)/AVERAGE($P1072:$XX1073))&lt;=25%,P1073,IF(OR(P1073&gt;(AVERAGE($P1072:$XX1073)+_xlfn.STDEV.P($P1072:$XX1073)),P1073&lt;(AVERAGE($P1072:$XX1073)-_xlfn.STDEV.P($P1072:$XX1073))),"DESCARTADO",P1073)))</f>
        <v/>
      </c>
      <c r="Q1075" s="107" t="str">
        <f t="shared" si="3250"/>
        <v/>
      </c>
      <c r="R1075" s="107" t="str">
        <f t="shared" si="3250"/>
        <v/>
      </c>
      <c r="S1075" s="107" t="str">
        <f t="shared" si="3250"/>
        <v/>
      </c>
      <c r="T1075" s="107" t="str">
        <f t="shared" si="3250"/>
        <v/>
      </c>
      <c r="U1075" s="107" t="str">
        <f t="shared" si="3250"/>
        <v/>
      </c>
      <c r="V1075" s="107" t="str">
        <f t="shared" si="3250"/>
        <v/>
      </c>
      <c r="W1075" s="107" t="str">
        <f t="shared" si="3250"/>
        <v/>
      </c>
      <c r="X1075" s="107" t="str">
        <f t="shared" si="3250"/>
        <v/>
      </c>
      <c r="Y1075" s="107" t="str">
        <f t="shared" si="3250"/>
        <v/>
      </c>
      <c r="Z1075" s="107" t="str">
        <f t="shared" si="3250"/>
        <v/>
      </c>
      <c r="AA1075" s="107" t="str">
        <f t="shared" si="3250"/>
        <v/>
      </c>
      <c r="AB1075" s="107" t="str">
        <f t="shared" si="3250"/>
        <v/>
      </c>
      <c r="AC1075" s="107" t="str">
        <f t="shared" si="3250"/>
        <v/>
      </c>
      <c r="AD1075" s="107" t="str">
        <f t="shared" si="3250"/>
        <v/>
      </c>
      <c r="AE1075" s="107" t="str">
        <f t="shared" si="3250"/>
        <v/>
      </c>
      <c r="AF1075" s="107" t="str">
        <f t="shared" si="3250"/>
        <v/>
      </c>
      <c r="AG1075" s="107" t="str">
        <f t="shared" si="3250"/>
        <v/>
      </c>
      <c r="AH1075" s="107" t="str">
        <f t="shared" si="3250"/>
        <v/>
      </c>
      <c r="AI1075" s="107" t="str">
        <f t="shared" si="3250"/>
        <v/>
      </c>
    </row>
    <row r="1076" spans="1:167" hidden="1" x14ac:dyDescent="0.25">
      <c r="B1076" s="128" t="e">
        <f t="shared" si="3168"/>
        <v>#VALUE!</v>
      </c>
      <c r="C1076" s="128" t="e">
        <f t="shared" ca="1" si="3169"/>
        <v>#NAME?</v>
      </c>
      <c r="D1076" s="127">
        <f t="shared" ca="1" si="3169"/>
        <v>1</v>
      </c>
      <c r="E1076" s="198"/>
      <c r="F1076" s="93"/>
      <c r="G1076" s="200"/>
      <c r="H1076"/>
      <c r="I1076"/>
      <c r="J1076"/>
      <c r="K1076" s="66"/>
      <c r="L1076" s="29" t="s">
        <v>359</v>
      </c>
      <c r="M1076" s="30" t="e">
        <f t="shared" ref="M1076" si="3251">HARMEAN($P1070:$XX1071)</f>
        <v>#N/A</v>
      </c>
      <c r="N1076" s="71"/>
      <c r="O1076" s="27" t="str">
        <f t="shared" ref="O1076" si="325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168"/>
        <v>#VALUE!</v>
      </c>
      <c r="C1077" s="128" t="e">
        <f t="shared" ca="1" si="3169"/>
        <v>#NAME?</v>
      </c>
      <c r="D1077" s="127">
        <f t="shared" ca="1" si="3169"/>
        <v>1</v>
      </c>
      <c r="E1077" s="198"/>
      <c r="F1077" s="93"/>
      <c r="G1077" s="200"/>
      <c r="H1077" s="134">
        <f t="shared" ref="H1077" si="3253">COUNT($P1077:$XX1077)</f>
        <v>0</v>
      </c>
      <c r="I1077" s="132" t="e">
        <f t="shared" ref="I1077" si="3254">_xlfn.STDEV.P($P1076:$XX1077)/AVERAGE($P1076:$XX1077)</f>
        <v>#DIV/0!</v>
      </c>
      <c r="J1077" s="7">
        <f t="shared" ref="J1077" si="3255">IF(AND(H1077&gt;2,
OR(L1065="MÉDIA SANEADA",L1065="MEDIANA SANEADA",
AND(L1065="PREÇO ESTIMADO",NOT(AND(P1067="Orçamento",COUNTA(P1065:XX1065)=COUNTIF(P1067:XX1067,"Orçamento")))))),
ROW(),0)</f>
        <v>0</v>
      </c>
      <c r="K1077" s="66"/>
      <c r="L1077" s="29" t="s">
        <v>41</v>
      </c>
      <c r="M1077" s="30" t="str">
        <f t="shared" ref="M1077" si="3256">IFERROR(_xlfn.QUARTILE.EXC($P1071:$XX1071,1),"")</f>
        <v/>
      </c>
      <c r="N1077" s="71"/>
      <c r="O1077" s="27" t="str">
        <f t="shared" ref="O1077" si="3257">"3 RODADA"</f>
        <v>3 RODADA</v>
      </c>
      <c r="P1077" s="107" t="str">
        <f t="shared" ref="P1077:AI1077" si="3258">IF(P1075="","",IF((_xlfn.STDEV.P($P1074:$XX1075)/AVERAGE($P1074:$XX1075))&lt;=25%,P1075,IF(OR(P1075&gt;(AVERAGE($P1074:$XX1075)+_xlfn.STDEV.P($P1074:$XX1075)),P1075&lt;(AVERAGE($P1074:$XX1075)-_xlfn.STDEV.P($P1074:$XX1075))),"DESCARTADO",P1075)))</f>
        <v/>
      </c>
      <c r="Q1077" s="107" t="str">
        <f t="shared" si="3258"/>
        <v/>
      </c>
      <c r="R1077" s="107" t="str">
        <f t="shared" si="3258"/>
        <v/>
      </c>
      <c r="S1077" s="107" t="str">
        <f t="shared" si="3258"/>
        <v/>
      </c>
      <c r="T1077" s="107" t="str">
        <f t="shared" si="3258"/>
        <v/>
      </c>
      <c r="U1077" s="107" t="str">
        <f t="shared" si="3258"/>
        <v/>
      </c>
      <c r="V1077" s="107" t="str">
        <f t="shared" si="3258"/>
        <v/>
      </c>
      <c r="W1077" s="107" t="str">
        <f t="shared" si="3258"/>
        <v/>
      </c>
      <c r="X1077" s="107" t="str">
        <f t="shared" si="3258"/>
        <v/>
      </c>
      <c r="Y1077" s="107" t="str">
        <f t="shared" si="3258"/>
        <v/>
      </c>
      <c r="Z1077" s="107" t="str">
        <f t="shared" si="3258"/>
        <v/>
      </c>
      <c r="AA1077" s="107" t="str">
        <f t="shared" si="3258"/>
        <v/>
      </c>
      <c r="AB1077" s="107" t="str">
        <f t="shared" si="3258"/>
        <v/>
      </c>
      <c r="AC1077" s="107" t="str">
        <f t="shared" si="3258"/>
        <v/>
      </c>
      <c r="AD1077" s="107" t="str">
        <f t="shared" si="3258"/>
        <v/>
      </c>
      <c r="AE1077" s="107" t="str">
        <f t="shared" si="3258"/>
        <v/>
      </c>
      <c r="AF1077" s="107" t="str">
        <f t="shared" si="3258"/>
        <v/>
      </c>
      <c r="AG1077" s="107" t="str">
        <f t="shared" si="3258"/>
        <v/>
      </c>
      <c r="AH1077" s="107" t="str">
        <f t="shared" si="3258"/>
        <v/>
      </c>
      <c r="AI1077" s="107" t="str">
        <f t="shared" si="3258"/>
        <v/>
      </c>
    </row>
    <row r="1078" spans="1:167" hidden="1" x14ac:dyDescent="0.25">
      <c r="B1078" s="128" t="e">
        <f t="shared" si="3168"/>
        <v>#VALUE!</v>
      </c>
      <c r="C1078" s="128" t="e">
        <f t="shared" ca="1" si="3169"/>
        <v>#NAME?</v>
      </c>
      <c r="D1078" s="127">
        <f t="shared" ca="1" si="3169"/>
        <v>1</v>
      </c>
      <c r="E1078" s="198"/>
      <c r="F1078" s="93"/>
      <c r="G1078" s="200"/>
      <c r="H1078"/>
      <c r="I1078"/>
      <c r="J1078"/>
      <c r="K1078" s="66"/>
      <c r="L1078" s="29" t="s">
        <v>39</v>
      </c>
      <c r="M1078" s="30" t="str">
        <f t="shared" ref="M1078" si="3259">IFERROR(_xlfn.QUARTILE.EXC($P1071:$XX1071,3),"")</f>
        <v/>
      </c>
      <c r="N1078" s="71"/>
      <c r="O1078" s="27" t="str">
        <f t="shared" ref="O1078" si="326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168"/>
        <v>#VALUE!</v>
      </c>
      <c r="C1079" s="128" t="e">
        <f t="shared" ca="1" si="3169"/>
        <v>#NAME?</v>
      </c>
      <c r="D1079" s="127">
        <f t="shared" ca="1" si="3169"/>
        <v>1</v>
      </c>
      <c r="E1079" s="198"/>
      <c r="F1079" s="93"/>
      <c r="G1079" s="200"/>
      <c r="H1079" s="134">
        <f t="shared" ref="H1079" si="3261">COUNT($P1079:$XX1079)</f>
        <v>0</v>
      </c>
      <c r="I1079" s="132" t="e">
        <f t="shared" ref="I1079" si="3262">_xlfn.STDEV.P($P1078:$XX1079)/AVERAGE($P1078:$XX1079)</f>
        <v>#DIV/0!</v>
      </c>
      <c r="J1079" s="7">
        <f t="shared" ref="J1079" si="3263">IF(AND(H1079&gt;2,
OR(L1065="MÉDIA SANEADA",L1065="MEDIANA SANEADA",
AND(L1065="PREÇO ESTIMADO",NOT(AND(P1067="Orçamento",COUNTA(P1065:XX1065)=COUNTIF(P1067:XX1067,"Orçamento")))))),
ROW(),0)</f>
        <v>0</v>
      </c>
      <c r="K1079" s="66"/>
      <c r="L1079" s="29" t="s">
        <v>42</v>
      </c>
      <c r="M1079" s="30">
        <f t="shared" ref="M1079" si="3264">MIN($P1071:$XX1071)</f>
        <v>0</v>
      </c>
      <c r="N1079" s="71"/>
      <c r="O1079" s="27" t="str">
        <f t="shared" ref="O1079" si="3265">"4 RODADA"</f>
        <v>4 RODADA</v>
      </c>
      <c r="P1079" s="107" t="str">
        <f t="shared" ref="P1079:AI1079" si="3266">IF(P1077="","",IF((_xlfn.STDEV.P($P1076:$XX1077)/AVERAGE($P1076:$XX1077))&lt;=25%,P1077,IF(OR(P1077&gt;(AVERAGE($P1076:$XX1077)+_xlfn.STDEV.P($P1076:$XX1077)),P1077&lt;(AVERAGE($P1076:$XX1077)-_xlfn.STDEV.P($P1076:$XX1077))),"DESCARTADO",P1077)))</f>
        <v/>
      </c>
      <c r="Q1079" s="107" t="str">
        <f t="shared" si="3266"/>
        <v/>
      </c>
      <c r="R1079" s="107" t="str">
        <f t="shared" si="3266"/>
        <v/>
      </c>
      <c r="S1079" s="107" t="str">
        <f t="shared" si="3266"/>
        <v/>
      </c>
      <c r="T1079" s="107" t="str">
        <f t="shared" si="3266"/>
        <v/>
      </c>
      <c r="U1079" s="107" t="str">
        <f t="shared" si="3266"/>
        <v/>
      </c>
      <c r="V1079" s="107" t="str">
        <f t="shared" si="3266"/>
        <v/>
      </c>
      <c r="W1079" s="107" t="str">
        <f t="shared" si="3266"/>
        <v/>
      </c>
      <c r="X1079" s="107" t="str">
        <f t="shared" si="3266"/>
        <v/>
      </c>
      <c r="Y1079" s="107" t="str">
        <f t="shared" si="3266"/>
        <v/>
      </c>
      <c r="Z1079" s="107" t="str">
        <f t="shared" si="3266"/>
        <v/>
      </c>
      <c r="AA1079" s="107" t="str">
        <f t="shared" si="3266"/>
        <v/>
      </c>
      <c r="AB1079" s="107" t="str">
        <f t="shared" si="3266"/>
        <v/>
      </c>
      <c r="AC1079" s="107" t="str">
        <f t="shared" si="3266"/>
        <v/>
      </c>
      <c r="AD1079" s="107" t="str">
        <f t="shared" si="3266"/>
        <v/>
      </c>
      <c r="AE1079" s="107" t="str">
        <f t="shared" si="3266"/>
        <v/>
      </c>
      <c r="AF1079" s="107" t="str">
        <f t="shared" si="3266"/>
        <v/>
      </c>
      <c r="AG1079" s="107" t="str">
        <f t="shared" si="3266"/>
        <v/>
      </c>
      <c r="AH1079" s="107" t="str">
        <f t="shared" si="3266"/>
        <v/>
      </c>
      <c r="AI1079" s="107" t="str">
        <f t="shared" si="3266"/>
        <v/>
      </c>
    </row>
    <row r="1080" spans="1:167" hidden="1" x14ac:dyDescent="0.25">
      <c r="B1080" s="128" t="e">
        <f t="shared" si="3168"/>
        <v>#VALUE!</v>
      </c>
      <c r="C1080" s="128" t="e">
        <f t="shared" ca="1" si="3169"/>
        <v>#NAME?</v>
      </c>
      <c r="D1080" s="127">
        <f t="shared" ca="1" si="3169"/>
        <v>1</v>
      </c>
      <c r="E1080" s="198"/>
      <c r="F1080" s="93"/>
      <c r="G1080" s="200"/>
      <c r="H1080"/>
      <c r="I1080"/>
      <c r="J1080"/>
      <c r="K1080" s="66"/>
      <c r="L1080" s="29" t="s">
        <v>40</v>
      </c>
      <c r="M1080" s="30">
        <f t="shared" ref="M1080" si="3267">MAX($P1071:$XX1071)</f>
        <v>0</v>
      </c>
      <c r="N1080" s="71"/>
      <c r="O1080" s="27" t="str">
        <f t="shared" ref="O1080" si="326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168"/>
        <v>#VALUE!</v>
      </c>
      <c r="C1081" s="128" t="e">
        <f t="shared" ca="1" si="3169"/>
        <v>#NAME?</v>
      </c>
      <c r="D1081" s="127">
        <f t="shared" ca="1" si="3169"/>
        <v>1</v>
      </c>
      <c r="E1081" s="198"/>
      <c r="F1081" s="93"/>
      <c r="G1081" s="200"/>
      <c r="H1081" s="134">
        <f t="shared" ref="H1081" si="3269">COUNT($P1081:$XX1081)</f>
        <v>0</v>
      </c>
      <c r="I1081" s="132" t="e">
        <f t="shared" ref="I1081" si="3270">_xlfn.STDEV.P($P1080:$XX1081)/AVERAGE($P1080:$XX1081)</f>
        <v>#DIV/0!</v>
      </c>
      <c r="J1081" s="7">
        <f t="shared" ref="J1081" si="3271">IF(AND(H1081&gt;2,
OR(L1065="MÉDIA SANEADA",L1065="MEDIANA SANEADA",
AND(L1065="PREÇO ESTIMADO",NOT(AND(P1067="Orçamento",COUNTA(P1065:XX1065)=COUNTIF(P1067:XX1067,"Orçamento")))))),
ROW(),0)</f>
        <v>0</v>
      </c>
      <c r="K1081" s="66"/>
      <c r="N1081" s="71"/>
      <c r="O1081" s="27" t="str">
        <f t="shared" ref="O1081" si="3272">"5 RODADA"</f>
        <v>5 RODADA</v>
      </c>
      <c r="P1081" s="107" t="str">
        <f t="shared" ref="P1081:AI1081" si="3273">IF(P1079="","",IF((_xlfn.STDEV.P($P1078:$XX1079)/AVERAGE($P1078:$XX1079))&lt;=25%,P1079,IF(OR(P1079&gt;(AVERAGE($P1078:$XX1079)+_xlfn.STDEV.P($P1078:$XX1079)),P1079&lt;(AVERAGE($P1078:$XX1079)-_xlfn.STDEV.P($P1078:$XX1079))),"DESCARTADO",P1079)))</f>
        <v/>
      </c>
      <c r="Q1081" s="107" t="str">
        <f t="shared" si="3273"/>
        <v/>
      </c>
      <c r="R1081" s="107" t="str">
        <f t="shared" si="3273"/>
        <v/>
      </c>
      <c r="S1081" s="107" t="str">
        <f t="shared" si="3273"/>
        <v/>
      </c>
      <c r="T1081" s="107" t="str">
        <f t="shared" si="3273"/>
        <v/>
      </c>
      <c r="U1081" s="107" t="str">
        <f t="shared" si="3273"/>
        <v/>
      </c>
      <c r="V1081" s="107" t="str">
        <f t="shared" si="3273"/>
        <v/>
      </c>
      <c r="W1081" s="107" t="str">
        <f t="shared" si="3273"/>
        <v/>
      </c>
      <c r="X1081" s="107" t="str">
        <f t="shared" si="3273"/>
        <v/>
      </c>
      <c r="Y1081" s="107" t="str">
        <f t="shared" si="3273"/>
        <v/>
      </c>
      <c r="Z1081" s="107" t="str">
        <f t="shared" si="3273"/>
        <v/>
      </c>
      <c r="AA1081" s="107" t="str">
        <f t="shared" si="3273"/>
        <v/>
      </c>
      <c r="AB1081" s="107" t="str">
        <f t="shared" si="3273"/>
        <v/>
      </c>
      <c r="AC1081" s="107" t="str">
        <f t="shared" si="3273"/>
        <v/>
      </c>
      <c r="AD1081" s="107" t="str">
        <f t="shared" si="3273"/>
        <v/>
      </c>
      <c r="AE1081" s="107" t="str">
        <f t="shared" si="3273"/>
        <v/>
      </c>
      <c r="AF1081" s="107" t="str">
        <f t="shared" si="3273"/>
        <v/>
      </c>
      <c r="AG1081" s="107" t="str">
        <f t="shared" si="3273"/>
        <v/>
      </c>
      <c r="AH1081" s="107" t="str">
        <f t="shared" si="3273"/>
        <v/>
      </c>
      <c r="AI1081" s="107" t="str">
        <f t="shared" si="3273"/>
        <v/>
      </c>
    </row>
    <row r="1082" spans="1:167" hidden="1" x14ac:dyDescent="0.25">
      <c r="B1082" s="128" t="e">
        <f t="shared" si="3168"/>
        <v>#VALUE!</v>
      </c>
      <c r="C1082" s="128" t="e">
        <f t="shared" ca="1" si="3169"/>
        <v>#NAME?</v>
      </c>
      <c r="D1082" s="127">
        <f t="shared" ca="1" si="3169"/>
        <v>1</v>
      </c>
      <c r="E1082" s="198"/>
      <c r="F1082" s="93"/>
      <c r="G1082" s="200"/>
      <c r="H1082"/>
      <c r="I1082"/>
      <c r="J1082"/>
      <c r="K1082" s="66"/>
      <c r="L1082" s="22"/>
      <c r="M1082" s="22"/>
      <c r="N1082" s="71"/>
      <c r="O1082" s="27" t="str">
        <f t="shared" ref="O1082" si="327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168"/>
        <v>#VALUE!</v>
      </c>
      <c r="C1083" s="128" t="e">
        <f t="shared" ca="1" si="3169"/>
        <v>#NAME?</v>
      </c>
      <c r="D1083" s="127">
        <f t="shared" ca="1" si="3169"/>
        <v>1</v>
      </c>
      <c r="E1083" s="198"/>
      <c r="F1083" s="93"/>
      <c r="G1083" s="200"/>
      <c r="H1083" s="134">
        <f t="shared" ref="H1083" si="3275">COUNT($P1083:$XX1083)</f>
        <v>0</v>
      </c>
      <c r="I1083" s="132" t="e">
        <f t="shared" ref="I1083" si="3276">_xlfn.STDEV.P($P1082:$XX1083)/AVERAGE($P1082:$XX1083)</f>
        <v>#DIV/0!</v>
      </c>
      <c r="J1083" s="7">
        <f t="shared" ref="J1083" si="3277">IF(AND(H1083&gt;2,
OR(L1065="MÉDIA SANEADA",L1065="MEDIANA SANEADA",
AND(L1065="PREÇO ESTIMADO",NOT(AND(P1067="Orçamento",COUNTA(P1065:XX1065)=COUNTIF(P1067:XX1067,"Orçamento")))))),
ROW(),0)</f>
        <v>0</v>
      </c>
      <c r="N1083" s="71"/>
      <c r="O1083" s="27" t="str">
        <f t="shared" ref="O1083" si="3278">"6 RODADA"</f>
        <v>6 RODADA</v>
      </c>
      <c r="P1083" s="107" t="str">
        <f t="shared" ref="P1083:AI1083" si="3279">IFERROR(IF(P1081="","",IF((_xlfn.STDEV.P($P1080:$XX1081)/AVERAGE($P1080:$XX1081))&lt;=25%,P1081,IF(OR(P1081&gt;(AVERAGE($P1080:$XX1081)+_xlfn.STDEV.P($P1080:$XX1081)),P1081&lt;(AVERAGE($P1080:$XX1081)-_xlfn.STDEV.P($P1080:$XX1081))),"DESCARTADO",P1081))),)</f>
        <v/>
      </c>
      <c r="Q1083" s="107" t="str">
        <f t="shared" si="3279"/>
        <v/>
      </c>
      <c r="R1083" s="107" t="str">
        <f t="shared" si="3279"/>
        <v/>
      </c>
      <c r="S1083" s="107" t="str">
        <f t="shared" si="3279"/>
        <v/>
      </c>
      <c r="T1083" s="107" t="str">
        <f t="shared" si="3279"/>
        <v/>
      </c>
      <c r="U1083" s="107" t="str">
        <f t="shared" si="3279"/>
        <v/>
      </c>
      <c r="V1083" s="107" t="str">
        <f t="shared" si="3279"/>
        <v/>
      </c>
      <c r="W1083" s="107" t="str">
        <f t="shared" si="3279"/>
        <v/>
      </c>
      <c r="X1083" s="107" t="str">
        <f t="shared" si="3279"/>
        <v/>
      </c>
      <c r="Y1083" s="107" t="str">
        <f t="shared" si="3279"/>
        <v/>
      </c>
      <c r="Z1083" s="107" t="str">
        <f t="shared" si="3279"/>
        <v/>
      </c>
      <c r="AA1083" s="107" t="str">
        <f t="shared" si="3279"/>
        <v/>
      </c>
      <c r="AB1083" s="107" t="str">
        <f t="shared" si="3279"/>
        <v/>
      </c>
      <c r="AC1083" s="107" t="str">
        <f t="shared" si="3279"/>
        <v/>
      </c>
      <c r="AD1083" s="107" t="str">
        <f t="shared" si="3279"/>
        <v/>
      </c>
      <c r="AE1083" s="107" t="str">
        <f t="shared" si="3279"/>
        <v/>
      </c>
      <c r="AF1083" s="107" t="str">
        <f t="shared" si="3279"/>
        <v/>
      </c>
      <c r="AG1083" s="107" t="str">
        <f t="shared" si="3279"/>
        <v/>
      </c>
      <c r="AH1083" s="107" t="str">
        <f t="shared" si="3279"/>
        <v/>
      </c>
      <c r="AI1083" s="107" t="str">
        <f t="shared" si="3279"/>
        <v/>
      </c>
    </row>
    <row r="1084" spans="1:167" x14ac:dyDescent="0.25">
      <c r="B1084" s="128" t="e">
        <f t="shared" si="3168"/>
        <v>#VALUE!</v>
      </c>
      <c r="C1084" s="128" t="e">
        <f t="shared" ca="1" si="3169"/>
        <v>#NAME?</v>
      </c>
      <c r="D1084" s="127">
        <f t="shared" ca="1" si="3169"/>
        <v>1</v>
      </c>
      <c r="E1084" s="198"/>
      <c r="F1084" s="136"/>
      <c r="G1084" s="200"/>
      <c r="H1084" s="203"/>
      <c r="I1084" s="203"/>
      <c r="J1084" s="204"/>
      <c r="K1084" s="67"/>
      <c r="L1084" s="1" t="s">
        <v>43</v>
      </c>
      <c r="M1084" s="143" t="str">
        <f t="shared" ref="M1084" si="3280">IFERROR(ROUND(M1065*M1067,2),"")</f>
        <v/>
      </c>
      <c r="O1084" s="27" t="s">
        <v>363</v>
      </c>
      <c r="P1084" s="107" t="str">
        <f t="shared" ref="P1084:R1084" si="3281">INDEX(P1071:P1083,MATCH(MAX($J1071:$J1083),$J1071:$J1083,0))</f>
        <v/>
      </c>
      <c r="Q1084" s="107" t="str">
        <f t="shared" si="3281"/>
        <v/>
      </c>
      <c r="R1084" s="107" t="str">
        <f t="shared" si="3281"/>
        <v/>
      </c>
      <c r="S1084" s="107" t="str">
        <f t="shared" si="3216"/>
        <v/>
      </c>
      <c r="T1084" s="107" t="str">
        <f t="shared" si="3216"/>
        <v/>
      </c>
      <c r="U1084" s="107" t="str">
        <f t="shared" si="3216"/>
        <v/>
      </c>
      <c r="V1084" s="107" t="str">
        <f t="shared" si="3216"/>
        <v/>
      </c>
      <c r="W1084" s="107" t="str">
        <f t="shared" si="3216"/>
        <v/>
      </c>
      <c r="X1084" s="107" t="str">
        <f t="shared" si="3216"/>
        <v/>
      </c>
      <c r="Y1084" s="107" t="str">
        <f t="shared" si="3216"/>
        <v/>
      </c>
      <c r="Z1084" s="107" t="str">
        <f t="shared" si="3216"/>
        <v/>
      </c>
      <c r="AA1084" s="107" t="str">
        <f t="shared" si="3216"/>
        <v/>
      </c>
      <c r="AB1084" s="107" t="str">
        <f t="shared" si="3216"/>
        <v/>
      </c>
      <c r="AC1084" s="107" t="str">
        <f t="shared" si="3216"/>
        <v/>
      </c>
      <c r="AD1084" s="107" t="str">
        <f t="shared" si="3216"/>
        <v/>
      </c>
      <c r="AE1084" s="107" t="str">
        <f t="shared" si="3216"/>
        <v/>
      </c>
      <c r="AF1084" s="107" t="str">
        <f t="shared" si="3216"/>
        <v/>
      </c>
      <c r="AG1084" s="107" t="str">
        <f t="shared" si="3216"/>
        <v/>
      </c>
      <c r="AH1084" s="107" t="str">
        <f t="shared" si="3216"/>
        <v/>
      </c>
      <c r="AI1084" s="107" t="str">
        <f t="shared" si="3216"/>
        <v/>
      </c>
    </row>
    <row r="1086" spans="1:167" s="117" customFormat="1" ht="15" customHeight="1" x14ac:dyDescent="0.25">
      <c r="A1086" s="120"/>
      <c r="B1086" s="127" t="e">
        <f t="shared" ref="B1086" si="3282">LARGE(IFERROR(IF(B1084+1&gt;$H$8,"",B1084+1),""),1)</f>
        <v>#VALUE!</v>
      </c>
      <c r="C1086" s="127" t="e">
        <f ca="1">IF(_xlfn.ISFORMULA(E1090),MAX(INDEX('BASE FORMAÇÃO'!A:A,B1086+1),1),E1090)</f>
        <v>#NAME?</v>
      </c>
      <c r="D1086" s="127">
        <f t="shared" ref="D1086" ca="1" si="3283">IFERROR(IF(C1086=C1076,D1076+1,1),1)</f>
        <v>1</v>
      </c>
      <c r="E1086" s="38" t="s">
        <v>9</v>
      </c>
      <c r="F1086" s="73"/>
      <c r="G1086" s="38" t="s">
        <v>15</v>
      </c>
      <c r="H1086" s="135" t="e">
        <f>INDEX('BASE FORMAÇÃO'!B:B,B1086+1)</f>
        <v>#VALUE!</v>
      </c>
      <c r="I1086" s="181" t="s">
        <v>16</v>
      </c>
      <c r="J1086" s="6" t="e">
        <f>INDEX('BASE FORMAÇÃO'!K:K,B1086+1)</f>
        <v>#VALUE!</v>
      </c>
      <c r="K1086" s="65"/>
      <c r="L1086" s="182" t="s">
        <v>10</v>
      </c>
      <c r="M1086" s="184" t="str">
        <f>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284">B1086</f>
        <v>#VALUE!</v>
      </c>
      <c r="C1087" s="128" t="e">
        <f t="shared" ca="1" si="3284"/>
        <v>#NAME?</v>
      </c>
      <c r="D1087" s="127">
        <f t="shared" ca="1" si="3284"/>
        <v>1</v>
      </c>
      <c r="E1087" s="186">
        <f t="shared" ref="E1087" ca="1" si="3285">D1086</f>
        <v>1</v>
      </c>
      <c r="F1087" s="92"/>
      <c r="G1087" s="188" t="s">
        <v>1</v>
      </c>
      <c r="H1087" s="191" t="e">
        <f>INDEX('BASE FORMAÇÃO'!C:C,B1086+1)</f>
        <v>#VALUE!</v>
      </c>
      <c r="I1087" s="191"/>
      <c r="J1087" s="192"/>
      <c r="K1087" s="66"/>
      <c r="L1087" s="183"/>
      <c r="M1087" s="185"/>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286">B1087</f>
        <v>#VALUE!</v>
      </c>
      <c r="C1088" s="128" t="e">
        <f t="shared" ca="1" si="3286"/>
        <v>#NAME?</v>
      </c>
      <c r="D1088" s="127">
        <f t="shared" ca="1" si="3286"/>
        <v>1</v>
      </c>
      <c r="E1088" s="187"/>
      <c r="F1088" s="93"/>
      <c r="G1088" s="189"/>
      <c r="H1088" s="193"/>
      <c r="I1088" s="193"/>
      <c r="J1088" s="194"/>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287">B1088</f>
        <v>#VALUE!</v>
      </c>
      <c r="C1089" s="128" t="e">
        <f t="shared" ca="1" si="3287"/>
        <v>#NAME?</v>
      </c>
      <c r="D1089" s="127">
        <f t="shared" ca="1" si="3169"/>
        <v>1</v>
      </c>
      <c r="E1089" s="38" t="s">
        <v>313</v>
      </c>
      <c r="F1089" s="93"/>
      <c r="G1089" s="190"/>
      <c r="H1089" s="195"/>
      <c r="I1089" s="195"/>
      <c r="J1089" s="196"/>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288">B1088</f>
        <v>#VALUE!</v>
      </c>
      <c r="C1090" s="128" t="e">
        <f t="shared" ca="1" si="3288"/>
        <v>#NAME?</v>
      </c>
      <c r="D1090" s="127">
        <f t="shared" ca="1" si="3169"/>
        <v>1</v>
      </c>
      <c r="E1090" s="197" t="e">
        <f t="shared" ref="E1090" ca="1" si="3289">C1086</f>
        <v>#NAME?</v>
      </c>
      <c r="F1090" s="93"/>
      <c r="G1090" s="199" t="s">
        <v>304</v>
      </c>
      <c r="H1090" s="201"/>
      <c r="I1090" s="202"/>
      <c r="J1090" s="202"/>
      <c r="K1090" s="67"/>
      <c r="L1090" s="28" t="s">
        <v>303</v>
      </c>
      <c r="M1090" s="133" t="str">
        <f t="shared" ref="M1090" si="3290">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291">B1090</f>
        <v>#VALUE!</v>
      </c>
      <c r="C1091" s="128" t="e">
        <f t="shared" ref="C1091" ca="1" si="3292">C1090</f>
        <v>#NAME?</v>
      </c>
      <c r="D1091" s="127">
        <f t="shared" ca="1" si="3169"/>
        <v>1</v>
      </c>
      <c r="E1091" s="198"/>
      <c r="F1091" s="93"/>
      <c r="G1091" s="200"/>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293">B1091</f>
        <v>#VALUE!</v>
      </c>
      <c r="C1092" s="128" t="e">
        <f t="shared" ca="1" si="3293"/>
        <v>#NAME?</v>
      </c>
      <c r="D1092" s="127">
        <f t="shared" ca="1" si="3169"/>
        <v>1</v>
      </c>
      <c r="E1092" s="198"/>
      <c r="F1092" s="93"/>
      <c r="G1092" s="200"/>
      <c r="H1092" s="134">
        <f t="shared" ref="H1092" si="3294">COUNT($P1092:$XX1092)</f>
        <v>0</v>
      </c>
      <c r="I1092" s="132" t="e">
        <f t="shared" ref="I1092" si="3295">_xlfn.STDEV.P($P1091:$XX1092)/AVERAGE($P1091:$XX1092)</f>
        <v>#DIV/0!</v>
      </c>
      <c r="J1092" s="7">
        <f>ROW()</f>
        <v>1092</v>
      </c>
      <c r="K1092" s="67"/>
      <c r="L1092" s="29" t="s">
        <v>10</v>
      </c>
      <c r="M1092" s="30" t="str">
        <f t="shared" ref="M1092" si="3296">IFERROR(
IF(COUNTA(P1086:AI1086)=COUNTIF(P1088:XX1088,"Orçamento"),MIN(M1097,M1094),
IF(M1095&lt;&gt;"",M1095,
IF(M1096&lt;&gt;"",M1096,
M1094
))),"")</f>
        <v/>
      </c>
      <c r="N1092" s="71"/>
      <c r="O1092" s="27" t="s">
        <v>376</v>
      </c>
      <c r="P1092" s="106" t="str">
        <f t="shared" ref="P1092:AI1092" si="3297">IFERROR(IF(P1090="",
            "",
            IF(COUNT($P1090:$XX1090)&lt;=4,
               P1090,
               IF(OR(P1090&gt;(QUARTILE($P1090:$XX1090,3)+(QUARTILE($P1090:$XX1090,3)-QUARTILE($P1090:$XX1090,1))),
                     P1090&lt;(QUARTILE($P1090:$XX1090,1)-(QUARTILE($P1090:$XX1090,3)-QUARTILE($P1090:$XX1090,1)))
                  ),
               "DESCARTADO",P1090)
             )
  ),P1090)</f>
        <v/>
      </c>
      <c r="Q1092" s="106" t="str">
        <f t="shared" si="3297"/>
        <v/>
      </c>
      <c r="R1092" s="106" t="str">
        <f t="shared" si="3297"/>
        <v/>
      </c>
      <c r="S1092" s="106" t="str">
        <f t="shared" si="3297"/>
        <v/>
      </c>
      <c r="T1092" s="106" t="str">
        <f t="shared" si="3297"/>
        <v/>
      </c>
      <c r="U1092" s="106" t="str">
        <f t="shared" si="3297"/>
        <v/>
      </c>
      <c r="V1092" s="106" t="str">
        <f t="shared" si="3297"/>
        <v/>
      </c>
      <c r="W1092" s="106" t="str">
        <f t="shared" si="3297"/>
        <v/>
      </c>
      <c r="X1092" s="106" t="str">
        <f t="shared" si="3297"/>
        <v/>
      </c>
      <c r="Y1092" s="106" t="str">
        <f t="shared" si="3297"/>
        <v/>
      </c>
      <c r="Z1092" s="106" t="str">
        <f t="shared" si="3297"/>
        <v/>
      </c>
      <c r="AA1092" s="106" t="str">
        <f t="shared" si="3297"/>
        <v/>
      </c>
      <c r="AB1092" s="106" t="str">
        <f t="shared" si="3297"/>
        <v/>
      </c>
      <c r="AC1092" s="106" t="str">
        <f t="shared" si="3297"/>
        <v/>
      </c>
      <c r="AD1092" s="106" t="str">
        <f t="shared" si="3297"/>
        <v/>
      </c>
      <c r="AE1092" s="106" t="str">
        <f t="shared" si="3297"/>
        <v/>
      </c>
      <c r="AF1092" s="106" t="str">
        <f t="shared" si="3297"/>
        <v/>
      </c>
      <c r="AG1092" s="106" t="str">
        <f t="shared" si="3297"/>
        <v/>
      </c>
      <c r="AH1092" s="106" t="str">
        <f t="shared" si="3297"/>
        <v/>
      </c>
      <c r="AI1092" s="106" t="str">
        <f t="shared" si="3297"/>
        <v/>
      </c>
    </row>
    <row r="1093" spans="1:35" hidden="1" x14ac:dyDescent="0.25">
      <c r="B1093" s="128" t="e">
        <f t="shared" ref="B1093" si="3298">B1092</f>
        <v>#VALUE!</v>
      </c>
      <c r="C1093" s="128" t="e">
        <f t="shared" ref="C1093" ca="1" si="3299">C1092</f>
        <v>#NAME?</v>
      </c>
      <c r="D1093" s="127">
        <f t="shared" ca="1" si="3169"/>
        <v>1</v>
      </c>
      <c r="E1093" s="198"/>
      <c r="F1093" s="93"/>
      <c r="G1093" s="200"/>
      <c r="H1093"/>
      <c r="I1093"/>
      <c r="J1093"/>
      <c r="K1093" s="66"/>
      <c r="L1093" s="29" t="s">
        <v>360</v>
      </c>
      <c r="M1093" s="30" t="e">
        <f t="shared" ref="M1093" si="3300">AVERAGE($P1092:$XX1092)</f>
        <v>#DIV/0!</v>
      </c>
      <c r="N1093" s="71"/>
      <c r="O1093" s="27" t="str">
        <f t="shared" ref="O1093" si="3301">"1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168"/>
        <v>#VALUE!</v>
      </c>
      <c r="C1094" s="128" t="e">
        <f t="shared" ca="1" si="3169"/>
        <v>#NAME?</v>
      </c>
      <c r="D1094" s="127">
        <f t="shared" ca="1" si="3169"/>
        <v>1</v>
      </c>
      <c r="E1094" s="198"/>
      <c r="F1094" s="93"/>
      <c r="G1094" s="200"/>
      <c r="H1094" s="134">
        <f t="shared" ref="H1094" si="3302">COUNT($P1094:$XX1094)</f>
        <v>0</v>
      </c>
      <c r="I1094" s="132" t="e">
        <f t="shared" ref="I1094" si="3303">_xlfn.STDEV.P($P1093:$XX1094)/AVERAGE($P1093:$XX1094)</f>
        <v>#DIV/0!</v>
      </c>
      <c r="J1094" s="7">
        <f t="shared" ref="J1094" si="3304">IF(AND(H1094&gt;2,
OR(L1086="MÉDIA SANEADA",L1086="MEDIANA SANEADA",
AND(L1086="PREÇO ESTIMADO",NOT(AND(P1088="Orçamento",COUNTA(P1086:XX1086)=COUNTIF(P1088:XX1088,"Orçamento")))))),
ROW(),0)</f>
        <v>0</v>
      </c>
      <c r="K1094" s="66"/>
      <c r="L1094" s="29" t="s">
        <v>361</v>
      </c>
      <c r="M1094" s="30" t="e">
        <f t="shared" ref="M1094" si="3305">MEDIAN($P1092:$XX1092)</f>
        <v>#NUM!</v>
      </c>
      <c r="N1094" s="71"/>
      <c r="O1094" s="27" t="str">
        <f t="shared" ref="O1094" si="3306">"1 RODADA"</f>
        <v>1 RODADA</v>
      </c>
      <c r="P1094" s="107" t="str">
        <f t="shared" ref="P1094:AI1094" si="3307">IF(P1092="","",IF((_xlfn.STDEV.P($P1091:$XX1092)/AVERAGE($P1091:$XX1092))&lt;=25%,P1092,IF(OR(P1092&gt;(AVERAGE($P1091:$XX1092)+_xlfn.STDEV.P($P1091:$XX1092)),P1092&lt;(AVERAGE($P1091:$XX1092)-_xlfn.STDEV.P($P1091:$XX1092))),"DESCARTADO",P1092)))</f>
        <v/>
      </c>
      <c r="Q1094" s="107" t="str">
        <f t="shared" si="3307"/>
        <v/>
      </c>
      <c r="R1094" s="107" t="str">
        <f t="shared" si="3307"/>
        <v/>
      </c>
      <c r="S1094" s="107" t="str">
        <f t="shared" si="3307"/>
        <v/>
      </c>
      <c r="T1094" s="107" t="str">
        <f t="shared" si="3307"/>
        <v/>
      </c>
      <c r="U1094" s="107" t="str">
        <f t="shared" si="3307"/>
        <v/>
      </c>
      <c r="V1094" s="107" t="str">
        <f t="shared" si="3307"/>
        <v/>
      </c>
      <c r="W1094" s="107" t="str">
        <f t="shared" si="3307"/>
        <v/>
      </c>
      <c r="X1094" s="107" t="str">
        <f t="shared" si="3307"/>
        <v/>
      </c>
      <c r="Y1094" s="107" t="str">
        <f t="shared" si="3307"/>
        <v/>
      </c>
      <c r="Z1094" s="107" t="str">
        <f t="shared" si="3307"/>
        <v/>
      </c>
      <c r="AA1094" s="107" t="str">
        <f t="shared" si="3307"/>
        <v/>
      </c>
      <c r="AB1094" s="107" t="str">
        <f t="shared" si="3307"/>
        <v/>
      </c>
      <c r="AC1094" s="107" t="str">
        <f t="shared" si="3307"/>
        <v/>
      </c>
      <c r="AD1094" s="107" t="str">
        <f t="shared" si="3307"/>
        <v/>
      </c>
      <c r="AE1094" s="107" t="str">
        <f t="shared" si="3307"/>
        <v/>
      </c>
      <c r="AF1094" s="107" t="str">
        <f t="shared" si="3307"/>
        <v/>
      </c>
      <c r="AG1094" s="107" t="str">
        <f t="shared" si="3307"/>
        <v/>
      </c>
      <c r="AH1094" s="107" t="str">
        <f t="shared" si="3307"/>
        <v/>
      </c>
      <c r="AI1094" s="107" t="str">
        <f t="shared" si="3307"/>
        <v/>
      </c>
    </row>
    <row r="1095" spans="1:35" hidden="1" x14ac:dyDescent="0.25">
      <c r="B1095" s="128" t="e">
        <f t="shared" si="3168"/>
        <v>#VALUE!</v>
      </c>
      <c r="C1095" s="128" t="e">
        <f t="shared" ca="1" si="3169"/>
        <v>#NAME?</v>
      </c>
      <c r="D1095" s="127">
        <f t="shared" ca="1" si="3169"/>
        <v>1</v>
      </c>
      <c r="E1095" s="198"/>
      <c r="F1095" s="93"/>
      <c r="G1095" s="200"/>
      <c r="H1095"/>
      <c r="I1095"/>
      <c r="J1095"/>
      <c r="L1095" s="29" t="s">
        <v>38</v>
      </c>
      <c r="M1095" s="30" t="str">
        <f t="shared" ref="M1095" si="3308">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09">"2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168"/>
        <v>#VALUE!</v>
      </c>
      <c r="C1096" s="128" t="e">
        <f t="shared" ca="1" si="3169"/>
        <v>#NAME?</v>
      </c>
      <c r="D1096" s="127">
        <f t="shared" ca="1" si="3169"/>
        <v>1</v>
      </c>
      <c r="E1096" s="198"/>
      <c r="F1096" s="93"/>
      <c r="G1096" s="200"/>
      <c r="H1096" s="134">
        <f t="shared" ref="H1096" si="3310">COUNT($P1096:$XX1096)</f>
        <v>0</v>
      </c>
      <c r="I1096" s="132" t="e">
        <f t="shared" ref="I1096" si="3311">_xlfn.STDEV.P($P1095:$XX1096)/AVERAGE($P1095:$XX1096)</f>
        <v>#DIV/0!</v>
      </c>
      <c r="J1096" s="7">
        <f t="shared" ref="J1096" si="3312">IF(AND(H1096&gt;2,
OR(L1086="MÉDIA SANEADA",L1086="MEDIANA SANEADA",
AND(L1086="PREÇO ESTIMADO",NOT(AND(P1088="Orçamento",COUNTA(P1086:XX1086)=COUNTIF(P1088:XX1088,"Orçamento")))))),
ROW(),0)</f>
        <v>0</v>
      </c>
      <c r="K1096" s="66"/>
      <c r="L1096" s="29" t="s">
        <v>362</v>
      </c>
      <c r="M1096" s="30" t="e">
        <f t="shared" ref="M1096" si="3313" xml:space="preserve">
IF(H1094&gt;2,MEDIAN(P1093:XX1094),
IF(H1096&gt;2,MEDIAN(P1095:XX1096),
IF(H1098&gt;2,MEDIAN(P1097:XX1098),
IF(H1100&gt;2,MEDIAN(P1099:XX1100),
IF(H1102&gt;2,MEDIAN(P1101:XX1102),
IF(H1104&gt;2,MEDIAN(P1103:XX1104),
MEDIAN(P1091:XX1092)))))))</f>
        <v>#NUM!</v>
      </c>
      <c r="N1096" s="71"/>
      <c r="O1096" s="27" t="str">
        <f t="shared" ref="O1096" si="3314">"2 RODADA"</f>
        <v>2 RODADA</v>
      </c>
      <c r="P1096" s="107" t="str">
        <f t="shared" ref="P1096:AI1096" si="3315">IF(P1094="","",IF((_xlfn.STDEV.P($P1093:$XX1094)/AVERAGE($P1093:$XX1094))&lt;=25%,P1094,IF(OR(P1094&gt;(AVERAGE($P1093:$XX1094)+_xlfn.STDEV.P($P1093:$XX1094)),P1094&lt;(AVERAGE($P1093:$XX1094)-_xlfn.STDEV.P($P1093:$XX1094))),"DESCARTADO",P1094)))</f>
        <v/>
      </c>
      <c r="Q1096" s="107" t="str">
        <f t="shared" si="3315"/>
        <v/>
      </c>
      <c r="R1096" s="107" t="str">
        <f t="shared" si="3315"/>
        <v/>
      </c>
      <c r="S1096" s="107" t="str">
        <f t="shared" si="3315"/>
        <v/>
      </c>
      <c r="T1096" s="107" t="str">
        <f t="shared" si="3315"/>
        <v/>
      </c>
      <c r="U1096" s="107" t="str">
        <f t="shared" si="3315"/>
        <v/>
      </c>
      <c r="V1096" s="107" t="str">
        <f t="shared" si="3315"/>
        <v/>
      </c>
      <c r="W1096" s="107" t="str">
        <f t="shared" si="3315"/>
        <v/>
      </c>
      <c r="X1096" s="107" t="str">
        <f t="shared" si="3315"/>
        <v/>
      </c>
      <c r="Y1096" s="107" t="str">
        <f t="shared" si="3315"/>
        <v/>
      </c>
      <c r="Z1096" s="107" t="str">
        <f t="shared" si="3315"/>
        <v/>
      </c>
      <c r="AA1096" s="107" t="str">
        <f t="shared" si="3315"/>
        <v/>
      </c>
      <c r="AB1096" s="107" t="str">
        <f t="shared" si="3315"/>
        <v/>
      </c>
      <c r="AC1096" s="107" t="str">
        <f t="shared" si="3315"/>
        <v/>
      </c>
      <c r="AD1096" s="107" t="str">
        <f t="shared" si="3315"/>
        <v/>
      </c>
      <c r="AE1096" s="107" t="str">
        <f t="shared" si="3315"/>
        <v/>
      </c>
      <c r="AF1096" s="107" t="str">
        <f t="shared" si="3315"/>
        <v/>
      </c>
      <c r="AG1096" s="107" t="str">
        <f t="shared" si="3315"/>
        <v/>
      </c>
      <c r="AH1096" s="107" t="str">
        <f t="shared" si="3315"/>
        <v/>
      </c>
      <c r="AI1096" s="107" t="str">
        <f t="shared" si="3315"/>
        <v/>
      </c>
    </row>
    <row r="1097" spans="1:35" hidden="1" x14ac:dyDescent="0.25">
      <c r="B1097" s="128" t="e">
        <f t="shared" si="3168"/>
        <v>#VALUE!</v>
      </c>
      <c r="C1097" s="128" t="e">
        <f t="shared" ca="1" si="3169"/>
        <v>#NAME?</v>
      </c>
      <c r="D1097" s="127">
        <f t="shared" ca="1" si="3169"/>
        <v>1</v>
      </c>
      <c r="E1097" s="198"/>
      <c r="F1097" s="93"/>
      <c r="G1097" s="200"/>
      <c r="H1097"/>
      <c r="I1097"/>
      <c r="J1097"/>
      <c r="K1097" s="66"/>
      <c r="L1097" s="29" t="s">
        <v>359</v>
      </c>
      <c r="M1097" s="30" t="e">
        <f t="shared" ref="M1097" si="3316">HARMEAN($P1091:$XX1092)</f>
        <v>#N/A</v>
      </c>
      <c r="N1097" s="71"/>
      <c r="O1097" s="27" t="str">
        <f t="shared" ref="O1097" si="3317">"3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168"/>
        <v>#VALUE!</v>
      </c>
      <c r="C1098" s="128" t="e">
        <f t="shared" ca="1" si="3169"/>
        <v>#NAME?</v>
      </c>
      <c r="D1098" s="127">
        <f t="shared" ca="1" si="3169"/>
        <v>1</v>
      </c>
      <c r="E1098" s="198"/>
      <c r="F1098" s="93"/>
      <c r="G1098" s="200"/>
      <c r="H1098" s="134">
        <f t="shared" ref="H1098" si="3318">COUNT($P1098:$XX1098)</f>
        <v>0</v>
      </c>
      <c r="I1098" s="132" t="e">
        <f t="shared" ref="I1098" si="3319">_xlfn.STDEV.P($P1097:$XX1098)/AVERAGE($P1097:$XX1098)</f>
        <v>#DIV/0!</v>
      </c>
      <c r="J1098" s="7">
        <f t="shared" ref="J1098" si="3320">IF(AND(H1098&gt;2,
OR(L1086="MÉDIA SANEADA",L1086="MEDIANA SANEADA",
AND(L1086="PREÇO ESTIMADO",NOT(AND(P1088="Orçamento",COUNTA(P1086:XX1086)=COUNTIF(P1088:XX1088,"Orçamento")))))),
ROW(),0)</f>
        <v>0</v>
      </c>
      <c r="K1098" s="66"/>
      <c r="L1098" s="29" t="s">
        <v>41</v>
      </c>
      <c r="M1098" s="30" t="str">
        <f t="shared" ref="M1098" si="3321">IFERROR(_xlfn.QUARTILE.EXC($P1092:$XX1092,1),"")</f>
        <v/>
      </c>
      <c r="N1098" s="71"/>
      <c r="O1098" s="27" t="str">
        <f t="shared" ref="O1098" si="3322">"3 RODADA"</f>
        <v>3 RODADA</v>
      </c>
      <c r="P1098" s="107" t="str">
        <f t="shared" ref="P1098:AI1098" si="3323">IF(P1096="","",IF((_xlfn.STDEV.P($P1095:$XX1096)/AVERAGE($P1095:$XX1096))&lt;=25%,P1096,IF(OR(P1096&gt;(AVERAGE($P1095:$XX1096)+_xlfn.STDEV.P($P1095:$XX1096)),P1096&lt;(AVERAGE($P1095:$XX1096)-_xlfn.STDEV.P($P1095:$XX1096))),"DESCARTADO",P1096)))</f>
        <v/>
      </c>
      <c r="Q1098" s="107" t="str">
        <f t="shared" si="3323"/>
        <v/>
      </c>
      <c r="R1098" s="107" t="str">
        <f t="shared" si="3323"/>
        <v/>
      </c>
      <c r="S1098" s="107" t="str">
        <f t="shared" si="3323"/>
        <v/>
      </c>
      <c r="T1098" s="107" t="str">
        <f t="shared" si="3323"/>
        <v/>
      </c>
      <c r="U1098" s="107" t="str">
        <f t="shared" si="3323"/>
        <v/>
      </c>
      <c r="V1098" s="107" t="str">
        <f t="shared" si="3323"/>
        <v/>
      </c>
      <c r="W1098" s="107" t="str">
        <f t="shared" si="3323"/>
        <v/>
      </c>
      <c r="X1098" s="107" t="str">
        <f t="shared" si="3323"/>
        <v/>
      </c>
      <c r="Y1098" s="107" t="str">
        <f t="shared" si="3323"/>
        <v/>
      </c>
      <c r="Z1098" s="107" t="str">
        <f t="shared" si="3323"/>
        <v/>
      </c>
      <c r="AA1098" s="107" t="str">
        <f t="shared" si="3323"/>
        <v/>
      </c>
      <c r="AB1098" s="107" t="str">
        <f t="shared" si="3323"/>
        <v/>
      </c>
      <c r="AC1098" s="107" t="str">
        <f t="shared" si="3323"/>
        <v/>
      </c>
      <c r="AD1098" s="107" t="str">
        <f t="shared" si="3323"/>
        <v/>
      </c>
      <c r="AE1098" s="107" t="str">
        <f t="shared" si="3323"/>
        <v/>
      </c>
      <c r="AF1098" s="107" t="str">
        <f t="shared" si="3323"/>
        <v/>
      </c>
      <c r="AG1098" s="107" t="str">
        <f t="shared" si="3323"/>
        <v/>
      </c>
      <c r="AH1098" s="107" t="str">
        <f t="shared" si="3323"/>
        <v/>
      </c>
      <c r="AI1098" s="107" t="str">
        <f t="shared" si="3323"/>
        <v/>
      </c>
    </row>
    <row r="1099" spans="1:35" hidden="1" x14ac:dyDescent="0.25">
      <c r="B1099" s="128" t="e">
        <f t="shared" si="3168"/>
        <v>#VALUE!</v>
      </c>
      <c r="C1099" s="128" t="e">
        <f t="shared" ca="1" si="3169"/>
        <v>#NAME?</v>
      </c>
      <c r="D1099" s="127">
        <f t="shared" ca="1" si="3169"/>
        <v>1</v>
      </c>
      <c r="E1099" s="198"/>
      <c r="F1099" s="93"/>
      <c r="G1099" s="200"/>
      <c r="H1099"/>
      <c r="I1099"/>
      <c r="J1099"/>
      <c r="K1099" s="66"/>
      <c r="L1099" s="29" t="s">
        <v>39</v>
      </c>
      <c r="M1099" s="30" t="str">
        <f t="shared" ref="M1099" si="3324">IFERROR(_xlfn.QUARTILE.EXC($P1092:$XX1092,3),"")</f>
        <v/>
      </c>
      <c r="N1099" s="71"/>
      <c r="O1099" s="27" t="str">
        <f t="shared" ref="O1099" si="3325">"4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168"/>
        <v>#VALUE!</v>
      </c>
      <c r="C1100" s="128" t="e">
        <f t="shared" ca="1" si="3169"/>
        <v>#NAME?</v>
      </c>
      <c r="D1100" s="127">
        <f t="shared" ca="1" si="3169"/>
        <v>1</v>
      </c>
      <c r="E1100" s="198"/>
      <c r="F1100" s="93"/>
      <c r="G1100" s="200"/>
      <c r="H1100" s="134">
        <f t="shared" ref="H1100" si="3326">COUNT($P1100:$XX1100)</f>
        <v>0</v>
      </c>
      <c r="I1100" s="132" t="e">
        <f t="shared" ref="I1100" si="3327">_xlfn.STDEV.P($P1099:$XX1100)/AVERAGE($P1099:$XX1100)</f>
        <v>#DIV/0!</v>
      </c>
      <c r="J1100" s="7">
        <f t="shared" ref="J1100" si="3328">IF(AND(H1100&gt;2,
OR(L1086="MÉDIA SANEADA",L1086="MEDIANA SANEADA",
AND(L1086="PREÇO ESTIMADO",NOT(AND(P1088="Orçamento",COUNTA(P1086:XX1086)=COUNTIF(P1088:XX1088,"Orçamento")))))),
ROW(),0)</f>
        <v>0</v>
      </c>
      <c r="K1100" s="66"/>
      <c r="L1100" s="29" t="s">
        <v>42</v>
      </c>
      <c r="M1100" s="30">
        <f t="shared" ref="M1100" si="3329">MIN($P1092:$XX1092)</f>
        <v>0</v>
      </c>
      <c r="N1100" s="71"/>
      <c r="O1100" s="27" t="str">
        <f t="shared" ref="O1100" si="3330">"4 RODADA"</f>
        <v>4 RODADA</v>
      </c>
      <c r="P1100" s="107" t="str">
        <f t="shared" ref="P1100:AI1100" si="3331">IF(P1098="","",IF((_xlfn.STDEV.P($P1097:$XX1098)/AVERAGE($P1097:$XX1098))&lt;=25%,P1098,IF(OR(P1098&gt;(AVERAGE($P1097:$XX1098)+_xlfn.STDEV.P($P1097:$XX1098)),P1098&lt;(AVERAGE($P1097:$XX1098)-_xlfn.STDEV.P($P1097:$XX1098))),"DESCARTADO",P1098)))</f>
        <v/>
      </c>
      <c r="Q1100" s="107" t="str">
        <f t="shared" si="3331"/>
        <v/>
      </c>
      <c r="R1100" s="107" t="str">
        <f t="shared" si="3331"/>
        <v/>
      </c>
      <c r="S1100" s="107" t="str">
        <f t="shared" si="3331"/>
        <v/>
      </c>
      <c r="T1100" s="107" t="str">
        <f t="shared" si="3331"/>
        <v/>
      </c>
      <c r="U1100" s="107" t="str">
        <f t="shared" si="3331"/>
        <v/>
      </c>
      <c r="V1100" s="107" t="str">
        <f t="shared" si="3331"/>
        <v/>
      </c>
      <c r="W1100" s="107" t="str">
        <f t="shared" si="3331"/>
        <v/>
      </c>
      <c r="X1100" s="107" t="str">
        <f t="shared" si="3331"/>
        <v/>
      </c>
      <c r="Y1100" s="107" t="str">
        <f t="shared" si="3331"/>
        <v/>
      </c>
      <c r="Z1100" s="107" t="str">
        <f t="shared" si="3331"/>
        <v/>
      </c>
      <c r="AA1100" s="107" t="str">
        <f t="shared" si="3331"/>
        <v/>
      </c>
      <c r="AB1100" s="107" t="str">
        <f t="shared" si="3331"/>
        <v/>
      </c>
      <c r="AC1100" s="107" t="str">
        <f t="shared" si="3331"/>
        <v/>
      </c>
      <c r="AD1100" s="107" t="str">
        <f t="shared" si="3331"/>
        <v/>
      </c>
      <c r="AE1100" s="107" t="str">
        <f t="shared" si="3331"/>
        <v/>
      </c>
      <c r="AF1100" s="107" t="str">
        <f t="shared" si="3331"/>
        <v/>
      </c>
      <c r="AG1100" s="107" t="str">
        <f t="shared" si="3331"/>
        <v/>
      </c>
      <c r="AH1100" s="107" t="str">
        <f t="shared" si="3331"/>
        <v/>
      </c>
      <c r="AI1100" s="107" t="str">
        <f t="shared" si="3331"/>
        <v/>
      </c>
    </row>
    <row r="1101" spans="1:35" hidden="1" x14ac:dyDescent="0.25">
      <c r="B1101" s="128" t="e">
        <f t="shared" si="3168"/>
        <v>#VALUE!</v>
      </c>
      <c r="C1101" s="128" t="e">
        <f t="shared" ca="1" si="3169"/>
        <v>#NAME?</v>
      </c>
      <c r="D1101" s="127">
        <f t="shared" ca="1" si="3169"/>
        <v>1</v>
      </c>
      <c r="E1101" s="198"/>
      <c r="F1101" s="93"/>
      <c r="G1101" s="200"/>
      <c r="H1101"/>
      <c r="I1101"/>
      <c r="J1101"/>
      <c r="K1101" s="66"/>
      <c r="L1101" s="29" t="s">
        <v>40</v>
      </c>
      <c r="M1101" s="30">
        <f t="shared" ref="M1101" si="3332">MAX($P1092:$XX1092)</f>
        <v>0</v>
      </c>
      <c r="N1101" s="71"/>
      <c r="O1101" s="27" t="str">
        <f t="shared" ref="O1101" si="3333">"5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168"/>
        <v>#VALUE!</v>
      </c>
      <c r="C1102" s="128" t="e">
        <f t="shared" ca="1" si="3169"/>
        <v>#NAME?</v>
      </c>
      <c r="D1102" s="127">
        <f t="shared" ca="1" si="3169"/>
        <v>1</v>
      </c>
      <c r="E1102" s="198"/>
      <c r="F1102" s="93"/>
      <c r="G1102" s="200"/>
      <c r="H1102" s="134">
        <f t="shared" ref="H1102" si="3334">COUNT($P1102:$XX1102)</f>
        <v>0</v>
      </c>
      <c r="I1102" s="132" t="e">
        <f t="shared" ref="I1102" si="3335">_xlfn.STDEV.P($P1101:$XX1102)/AVERAGE($P1101:$XX1102)</f>
        <v>#DIV/0!</v>
      </c>
      <c r="J1102" s="7">
        <f t="shared" ref="J1102" si="3336">IF(AND(H1102&gt;2,
OR(L1086="MÉDIA SANEADA",L1086="MEDIANA SANEADA",
AND(L1086="PREÇO ESTIMADO",NOT(AND(P1088="Orçamento",COUNTA(P1086:XX1086)=COUNTIF(P1088:XX1088,"Orçamento")))))),
ROW(),0)</f>
        <v>0</v>
      </c>
      <c r="K1102" s="66"/>
      <c r="N1102" s="71"/>
      <c r="O1102" s="27" t="str">
        <f t="shared" ref="O1102" si="3337">"5 RODADA"</f>
        <v>5 RODADA</v>
      </c>
      <c r="P1102" s="107" t="str">
        <f t="shared" ref="P1102:AI1102" si="3338">IF(P1100="","",IF((_xlfn.STDEV.P($P1099:$XX1100)/AVERAGE($P1099:$XX1100))&lt;=25%,P1100,IF(OR(P1100&gt;(AVERAGE($P1099:$XX1100)+_xlfn.STDEV.P($P1099:$XX1100)),P1100&lt;(AVERAGE($P1099:$XX1100)-_xlfn.STDEV.P($P1099:$XX1100))),"DESCARTADO",P1100)))</f>
        <v/>
      </c>
      <c r="Q1102" s="107" t="str">
        <f t="shared" si="3338"/>
        <v/>
      </c>
      <c r="R1102" s="107" t="str">
        <f t="shared" si="3338"/>
        <v/>
      </c>
      <c r="S1102" s="107" t="str">
        <f t="shared" si="3338"/>
        <v/>
      </c>
      <c r="T1102" s="107" t="str">
        <f t="shared" si="3338"/>
        <v/>
      </c>
      <c r="U1102" s="107" t="str">
        <f t="shared" si="3338"/>
        <v/>
      </c>
      <c r="V1102" s="107" t="str">
        <f t="shared" si="3338"/>
        <v/>
      </c>
      <c r="W1102" s="107" t="str">
        <f t="shared" si="3338"/>
        <v/>
      </c>
      <c r="X1102" s="107" t="str">
        <f t="shared" si="3338"/>
        <v/>
      </c>
      <c r="Y1102" s="107" t="str">
        <f t="shared" si="3338"/>
        <v/>
      </c>
      <c r="Z1102" s="107" t="str">
        <f t="shared" si="3338"/>
        <v/>
      </c>
      <c r="AA1102" s="107" t="str">
        <f t="shared" si="3338"/>
        <v/>
      </c>
      <c r="AB1102" s="107" t="str">
        <f t="shared" si="3338"/>
        <v/>
      </c>
      <c r="AC1102" s="107" t="str">
        <f t="shared" si="3338"/>
        <v/>
      </c>
      <c r="AD1102" s="107" t="str">
        <f t="shared" si="3338"/>
        <v/>
      </c>
      <c r="AE1102" s="107" t="str">
        <f t="shared" si="3338"/>
        <v/>
      </c>
      <c r="AF1102" s="107" t="str">
        <f t="shared" si="3338"/>
        <v/>
      </c>
      <c r="AG1102" s="107" t="str">
        <f t="shared" si="3338"/>
        <v/>
      </c>
      <c r="AH1102" s="107" t="str">
        <f t="shared" si="3338"/>
        <v/>
      </c>
      <c r="AI1102" s="107" t="str">
        <f t="shared" si="3338"/>
        <v/>
      </c>
    </row>
    <row r="1103" spans="1:35" hidden="1" x14ac:dyDescent="0.25">
      <c r="B1103" s="128" t="e">
        <f t="shared" si="3168"/>
        <v>#VALUE!</v>
      </c>
      <c r="C1103" s="128" t="e">
        <f t="shared" ca="1" si="3169"/>
        <v>#NAME?</v>
      </c>
      <c r="D1103" s="127">
        <f t="shared" ca="1" si="3169"/>
        <v>1</v>
      </c>
      <c r="E1103" s="198"/>
      <c r="F1103" s="93"/>
      <c r="G1103" s="200"/>
      <c r="H1103"/>
      <c r="I1103"/>
      <c r="J1103"/>
      <c r="K1103" s="66"/>
      <c r="L1103" s="22"/>
      <c r="M1103" s="22"/>
      <c r="N1103" s="71"/>
      <c r="O1103" s="27" t="str">
        <f t="shared" ref="O1103" si="3339">"6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168"/>
        <v>#VALUE!</v>
      </c>
      <c r="C1104" s="128" t="e">
        <f t="shared" ca="1" si="3169"/>
        <v>#NAME?</v>
      </c>
      <c r="D1104" s="127">
        <f t="shared" ca="1" si="3169"/>
        <v>1</v>
      </c>
      <c r="E1104" s="198"/>
      <c r="F1104" s="93"/>
      <c r="G1104" s="200"/>
      <c r="H1104" s="134">
        <f t="shared" ref="H1104" si="3340">COUNT($P1104:$XX1104)</f>
        <v>0</v>
      </c>
      <c r="I1104" s="132" t="e">
        <f t="shared" ref="I1104" si="3341">_xlfn.STDEV.P($P1103:$XX1104)/AVERAGE($P1103:$XX1104)</f>
        <v>#DIV/0!</v>
      </c>
      <c r="J1104" s="7">
        <f t="shared" ref="J1104" si="3342">IF(AND(H1104&gt;2,
OR(L1086="MÉDIA SANEADA",L1086="MEDIANA SANEADA",
AND(L1086="PREÇO ESTIMADO",NOT(AND(P1088="Orçamento",COUNTA(P1086:XX1086)=COUNTIF(P1088:XX1088,"Orçamento")))))),
ROW(),0)</f>
        <v>0</v>
      </c>
      <c r="N1104" s="71"/>
      <c r="O1104" s="27" t="str">
        <f t="shared" ref="O1104" si="3343">"6 RODADA"</f>
        <v>6 RODADA</v>
      </c>
      <c r="P1104" s="107" t="str">
        <f t="shared" ref="P1104:AI1104" si="3344">IFERROR(IF(P1102="","",IF((_xlfn.STDEV.P($P1101:$XX1102)/AVERAGE($P1101:$XX1102))&lt;=25%,P1102,IF(OR(P1102&gt;(AVERAGE($P1101:$XX1102)+_xlfn.STDEV.P($P1101:$XX1102)),P1102&lt;(AVERAGE($P1101:$XX1102)-_xlfn.STDEV.P($P1101:$XX1102))),"DESCARTADO",P1102))),)</f>
        <v/>
      </c>
      <c r="Q1104" s="107" t="str">
        <f t="shared" si="3344"/>
        <v/>
      </c>
      <c r="R1104" s="107" t="str">
        <f t="shared" si="3344"/>
        <v/>
      </c>
      <c r="S1104" s="107" t="str">
        <f t="shared" si="3344"/>
        <v/>
      </c>
      <c r="T1104" s="107" t="str">
        <f t="shared" si="3344"/>
        <v/>
      </c>
      <c r="U1104" s="107" t="str">
        <f t="shared" si="3344"/>
        <v/>
      </c>
      <c r="V1104" s="107" t="str">
        <f t="shared" si="3344"/>
        <v/>
      </c>
      <c r="W1104" s="107" t="str">
        <f t="shared" si="3344"/>
        <v/>
      </c>
      <c r="X1104" s="107" t="str">
        <f t="shared" si="3344"/>
        <v/>
      </c>
      <c r="Y1104" s="107" t="str">
        <f t="shared" si="3344"/>
        <v/>
      </c>
      <c r="Z1104" s="107" t="str">
        <f t="shared" si="3344"/>
        <v/>
      </c>
      <c r="AA1104" s="107" t="str">
        <f t="shared" si="3344"/>
        <v/>
      </c>
      <c r="AB1104" s="107" t="str">
        <f t="shared" si="3344"/>
        <v/>
      </c>
      <c r="AC1104" s="107" t="str">
        <f t="shared" si="3344"/>
        <v/>
      </c>
      <c r="AD1104" s="107" t="str">
        <f t="shared" si="3344"/>
        <v/>
      </c>
      <c r="AE1104" s="107" t="str">
        <f t="shared" si="3344"/>
        <v/>
      </c>
      <c r="AF1104" s="107" t="str">
        <f t="shared" si="3344"/>
        <v/>
      </c>
      <c r="AG1104" s="107" t="str">
        <f t="shared" si="3344"/>
        <v/>
      </c>
      <c r="AH1104" s="107" t="str">
        <f t="shared" si="3344"/>
        <v/>
      </c>
      <c r="AI1104" s="107" t="str">
        <f t="shared" si="3344"/>
        <v/>
      </c>
    </row>
    <row r="1105" spans="1:167" x14ac:dyDescent="0.25">
      <c r="B1105" s="128" t="e">
        <f t="shared" si="3168"/>
        <v>#VALUE!</v>
      </c>
      <c r="C1105" s="128" t="e">
        <f t="shared" ca="1" si="3169"/>
        <v>#NAME?</v>
      </c>
      <c r="D1105" s="127">
        <f t="shared" ca="1" si="3169"/>
        <v>1</v>
      </c>
      <c r="E1105" s="198"/>
      <c r="F1105" s="136"/>
      <c r="G1105" s="200"/>
      <c r="H1105" s="203"/>
      <c r="I1105" s="203"/>
      <c r="J1105" s="204"/>
      <c r="K1105" s="67"/>
      <c r="L1105" s="1" t="s">
        <v>43</v>
      </c>
      <c r="M1105" s="143" t="str">
        <f t="shared" ref="M1105" si="3345">IFERROR(ROUND(M1086*M1088,2),"")</f>
        <v/>
      </c>
      <c r="O1105" s="27" t="s">
        <v>363</v>
      </c>
      <c r="P1105" s="107" t="str">
        <f t="shared" ref="P1105:AI1126" si="3346">INDEX(P1092:P1104,MATCH(MAX($J1092:$J1104),$J1092:$J1104,0))</f>
        <v/>
      </c>
      <c r="Q1105" s="107" t="str">
        <f t="shared" si="3346"/>
        <v/>
      </c>
      <c r="R1105" s="107" t="str">
        <f t="shared" si="3346"/>
        <v/>
      </c>
      <c r="S1105" s="107" t="str">
        <f t="shared" si="3346"/>
        <v/>
      </c>
      <c r="T1105" s="107" t="str">
        <f t="shared" si="3346"/>
        <v/>
      </c>
      <c r="U1105" s="107" t="str">
        <f t="shared" si="3346"/>
        <v/>
      </c>
      <c r="V1105" s="107" t="str">
        <f t="shared" si="3346"/>
        <v/>
      </c>
      <c r="W1105" s="107" t="str">
        <f t="shared" si="3346"/>
        <v/>
      </c>
      <c r="X1105" s="107" t="str">
        <f t="shared" si="3346"/>
        <v/>
      </c>
      <c r="Y1105" s="107" t="str">
        <f t="shared" si="3346"/>
        <v/>
      </c>
      <c r="Z1105" s="107" t="str">
        <f t="shared" si="3346"/>
        <v/>
      </c>
      <c r="AA1105" s="107" t="str">
        <f t="shared" si="3346"/>
        <v/>
      </c>
      <c r="AB1105" s="107" t="str">
        <f t="shared" si="3346"/>
        <v/>
      </c>
      <c r="AC1105" s="107" t="str">
        <f t="shared" si="3346"/>
        <v/>
      </c>
      <c r="AD1105" s="107" t="str">
        <f t="shared" si="3346"/>
        <v/>
      </c>
      <c r="AE1105" s="107" t="str">
        <f t="shared" si="3346"/>
        <v/>
      </c>
      <c r="AF1105" s="107" t="str">
        <f t="shared" si="3346"/>
        <v/>
      </c>
      <c r="AG1105" s="107" t="str">
        <f t="shared" si="3346"/>
        <v/>
      </c>
      <c r="AH1105" s="107" t="str">
        <f t="shared" si="3346"/>
        <v/>
      </c>
      <c r="AI1105" s="107" t="str">
        <f t="shared" si="3346"/>
        <v/>
      </c>
    </row>
    <row r="1107" spans="1:167" s="117" customFormat="1" ht="15" customHeight="1" x14ac:dyDescent="0.25">
      <c r="A1107" s="120"/>
      <c r="B1107" s="127" t="e">
        <f t="shared" ref="B1107" si="3347">LARGE(IFERROR(IF(B1105+1&gt;$H$8,"",B1105+1),""),1)</f>
        <v>#VALUE!</v>
      </c>
      <c r="C1107" s="127" t="e">
        <f ca="1">IF(_xlfn.ISFORMULA(E1111),MAX(INDEX('BASE FORMAÇÃO'!A:A,B1107+1),1),E1111)</f>
        <v>#NAME?</v>
      </c>
      <c r="D1107" s="127">
        <f t="shared" ref="D1107" ca="1" si="3348">IFERROR(IF(C1107=C1097,D1097+1,1),1)</f>
        <v>1</v>
      </c>
      <c r="E1107" s="38" t="s">
        <v>9</v>
      </c>
      <c r="F1107" s="73"/>
      <c r="G1107" s="38" t="s">
        <v>15</v>
      </c>
      <c r="H1107" s="135" t="e">
        <f>INDEX('BASE FORMAÇÃO'!B:B,B1107+1)</f>
        <v>#VALUE!</v>
      </c>
      <c r="I1107" s="181" t="s">
        <v>16</v>
      </c>
      <c r="J1107" s="6" t="e">
        <f>INDEX('BASE FORMAÇÃO'!K:K,B1107+1)</f>
        <v>#VALUE!</v>
      </c>
      <c r="K1107" s="65"/>
      <c r="L1107" s="182" t="s">
        <v>10</v>
      </c>
      <c r="M1107" s="184" t="str">
        <f>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349">B1107</f>
        <v>#VALUE!</v>
      </c>
      <c r="C1108" s="128" t="e">
        <f t="shared" ca="1" si="3349"/>
        <v>#NAME?</v>
      </c>
      <c r="D1108" s="127">
        <f t="shared" ca="1" si="3349"/>
        <v>1</v>
      </c>
      <c r="E1108" s="186">
        <f t="shared" ref="E1108" ca="1" si="3350">D1107</f>
        <v>1</v>
      </c>
      <c r="F1108" s="92"/>
      <c r="G1108" s="188" t="s">
        <v>1</v>
      </c>
      <c r="H1108" s="191" t="e">
        <f>INDEX('BASE FORMAÇÃO'!C:C,B1107+1)</f>
        <v>#VALUE!</v>
      </c>
      <c r="I1108" s="191"/>
      <c r="J1108" s="192"/>
      <c r="K1108" s="66"/>
      <c r="L1108" s="183"/>
      <c r="M1108" s="185"/>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351">B1108</f>
        <v>#VALUE!</v>
      </c>
      <c r="C1109" s="128" t="e">
        <f t="shared" ca="1" si="3351"/>
        <v>#NAME?</v>
      </c>
      <c r="D1109" s="127">
        <f t="shared" ca="1" si="3351"/>
        <v>1</v>
      </c>
      <c r="E1109" s="187"/>
      <c r="F1109" s="93"/>
      <c r="G1109" s="189"/>
      <c r="H1109" s="193"/>
      <c r="I1109" s="193"/>
      <c r="J1109" s="194"/>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352">B1109</f>
        <v>#VALUE!</v>
      </c>
      <c r="C1110" s="128" t="e">
        <f t="shared" ca="1" si="3352"/>
        <v>#NAME?</v>
      </c>
      <c r="D1110" s="127">
        <f t="shared" ca="1" si="3169"/>
        <v>1</v>
      </c>
      <c r="E1110" s="38" t="s">
        <v>313</v>
      </c>
      <c r="F1110" s="93"/>
      <c r="G1110" s="190"/>
      <c r="H1110" s="195"/>
      <c r="I1110" s="195"/>
      <c r="J1110" s="196"/>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353">B1109</f>
        <v>#VALUE!</v>
      </c>
      <c r="C1111" s="128" t="e">
        <f t="shared" ca="1" si="3353"/>
        <v>#NAME?</v>
      </c>
      <c r="D1111" s="127">
        <f t="shared" ca="1" si="3169"/>
        <v>1</v>
      </c>
      <c r="E1111" s="197" t="e">
        <f t="shared" ref="E1111" ca="1" si="3354">C1107</f>
        <v>#NAME?</v>
      </c>
      <c r="F1111" s="93"/>
      <c r="G1111" s="199" t="s">
        <v>304</v>
      </c>
      <c r="H1111" s="201"/>
      <c r="I1111" s="202"/>
      <c r="J1111" s="202"/>
      <c r="K1111" s="67"/>
      <c r="L1111" s="28" t="s">
        <v>303</v>
      </c>
      <c r="M1111" s="133" t="str">
        <f t="shared" ref="M1111" si="3355">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356">B1111</f>
        <v>#VALUE!</v>
      </c>
      <c r="C1112" s="128" t="e">
        <f t="shared" ref="C1112" ca="1" si="3357">C1111</f>
        <v>#NAME?</v>
      </c>
      <c r="D1112" s="127">
        <f t="shared" ca="1" si="3169"/>
        <v>1</v>
      </c>
      <c r="E1112" s="198"/>
      <c r="F1112" s="93"/>
      <c r="G1112" s="200"/>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358">B1112</f>
        <v>#VALUE!</v>
      </c>
      <c r="C1113" s="128" t="e">
        <f t="shared" ca="1" si="3358"/>
        <v>#NAME?</v>
      </c>
      <c r="D1113" s="127">
        <f t="shared" ca="1" si="3169"/>
        <v>1</v>
      </c>
      <c r="E1113" s="198"/>
      <c r="F1113" s="93"/>
      <c r="G1113" s="200"/>
      <c r="H1113" s="134">
        <f t="shared" ref="H1113" si="3359">COUNT($P1113:$XX1113)</f>
        <v>0</v>
      </c>
      <c r="I1113" s="132" t="e">
        <f t="shared" ref="I1113" si="3360">_xlfn.STDEV.P($P1112:$XX1113)/AVERAGE($P1112:$XX1113)</f>
        <v>#DIV/0!</v>
      </c>
      <c r="J1113" s="7">
        <f>ROW()</f>
        <v>1113</v>
      </c>
      <c r="K1113" s="67"/>
      <c r="L1113" s="29" t="s">
        <v>10</v>
      </c>
      <c r="M1113" s="30" t="str">
        <f t="shared" ref="M1113" si="3361">IFERROR(
IF(COUNTA(P1107:AI1107)=COUNTIF(P1109:XX1109,"Orçamento"),MIN(M1118,M1115),
IF(M1116&lt;&gt;"",M1116,
IF(M1117&lt;&gt;"",M1117,
M1115
))),"")</f>
        <v/>
      </c>
      <c r="N1113" s="71"/>
      <c r="O1113" s="27" t="s">
        <v>376</v>
      </c>
      <c r="P1113" s="106" t="str">
        <f t="shared" ref="P1113:AI1113" si="3362">IFERROR(IF(P1111="",
            "",
            IF(COUNT($P1111:$XX1111)&lt;=4,
               P1111,
               IF(OR(P1111&gt;(QUARTILE($P1111:$XX1111,3)+(QUARTILE($P1111:$XX1111,3)-QUARTILE($P1111:$XX1111,1))),
                     P1111&lt;(QUARTILE($P1111:$XX1111,1)-(QUARTILE($P1111:$XX1111,3)-QUARTILE($P1111:$XX1111,1)))
                  ),
               "DESCARTADO",P1111)
             )
  ),P1111)</f>
        <v/>
      </c>
      <c r="Q1113" s="106" t="str">
        <f t="shared" si="3362"/>
        <v/>
      </c>
      <c r="R1113" s="106" t="str">
        <f t="shared" si="3362"/>
        <v/>
      </c>
      <c r="S1113" s="106" t="str">
        <f t="shared" si="3362"/>
        <v/>
      </c>
      <c r="T1113" s="106" t="str">
        <f t="shared" si="3362"/>
        <v/>
      </c>
      <c r="U1113" s="106" t="str">
        <f t="shared" si="3362"/>
        <v/>
      </c>
      <c r="V1113" s="106" t="str">
        <f t="shared" si="3362"/>
        <v/>
      </c>
      <c r="W1113" s="106" t="str">
        <f t="shared" si="3362"/>
        <v/>
      </c>
      <c r="X1113" s="106" t="str">
        <f t="shared" si="3362"/>
        <v/>
      </c>
      <c r="Y1113" s="106" t="str">
        <f t="shared" si="3362"/>
        <v/>
      </c>
      <c r="Z1113" s="106" t="str">
        <f t="shared" si="3362"/>
        <v/>
      </c>
      <c r="AA1113" s="106" t="str">
        <f t="shared" si="3362"/>
        <v/>
      </c>
      <c r="AB1113" s="106" t="str">
        <f t="shared" si="3362"/>
        <v/>
      </c>
      <c r="AC1113" s="106" t="str">
        <f t="shared" si="3362"/>
        <v/>
      </c>
      <c r="AD1113" s="106" t="str">
        <f t="shared" si="3362"/>
        <v/>
      </c>
      <c r="AE1113" s="106" t="str">
        <f t="shared" si="3362"/>
        <v/>
      </c>
      <c r="AF1113" s="106" t="str">
        <f t="shared" si="3362"/>
        <v/>
      </c>
      <c r="AG1113" s="106" t="str">
        <f t="shared" si="3362"/>
        <v/>
      </c>
      <c r="AH1113" s="106" t="str">
        <f t="shared" si="3362"/>
        <v/>
      </c>
      <c r="AI1113" s="106" t="str">
        <f t="shared" si="3362"/>
        <v/>
      </c>
    </row>
    <row r="1114" spans="1:167" hidden="1" x14ac:dyDescent="0.25">
      <c r="B1114" s="128" t="e">
        <f t="shared" ref="B1114:B1168" si="3363">B1113</f>
        <v>#VALUE!</v>
      </c>
      <c r="C1114" s="128" t="e">
        <f t="shared" ref="C1114:D1177" ca="1" si="3364">C1113</f>
        <v>#NAME?</v>
      </c>
      <c r="D1114" s="127">
        <f t="shared" ca="1" si="3169"/>
        <v>1</v>
      </c>
      <c r="E1114" s="198"/>
      <c r="F1114" s="93"/>
      <c r="G1114" s="200"/>
      <c r="H1114"/>
      <c r="I1114"/>
      <c r="J1114"/>
      <c r="K1114" s="66"/>
      <c r="L1114" s="29" t="s">
        <v>360</v>
      </c>
      <c r="M1114" s="30" t="e">
        <f t="shared" ref="M1114" si="3365">AVERAGE($P1113:$XX1113)</f>
        <v>#DIV/0!</v>
      </c>
      <c r="N1114" s="71"/>
      <c r="O1114" s="27" t="str">
        <f t="shared" ref="O1114" si="3366">"1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363"/>
        <v>#VALUE!</v>
      </c>
      <c r="C1115" s="128" t="e">
        <f t="shared" ca="1" si="3364"/>
        <v>#NAME?</v>
      </c>
      <c r="D1115" s="127">
        <f t="shared" ca="1" si="3364"/>
        <v>1</v>
      </c>
      <c r="E1115" s="198"/>
      <c r="F1115" s="93"/>
      <c r="G1115" s="200"/>
      <c r="H1115" s="134">
        <f t="shared" ref="H1115" si="3367">COUNT($P1115:$XX1115)</f>
        <v>0</v>
      </c>
      <c r="I1115" s="132" t="e">
        <f t="shared" ref="I1115" si="3368">_xlfn.STDEV.P($P1114:$XX1115)/AVERAGE($P1114:$XX1115)</f>
        <v>#DIV/0!</v>
      </c>
      <c r="J1115" s="7">
        <f t="shared" ref="J1115" si="3369">IF(AND(H1115&gt;2,
OR(L1107="MÉDIA SANEADA",L1107="MEDIANA SANEADA",
AND(L1107="PREÇO ESTIMADO",NOT(AND(P1109="Orçamento",COUNTA(P1107:XX1107)=COUNTIF(P1109:XX1109,"Orçamento")))))),
ROW(),0)</f>
        <v>0</v>
      </c>
      <c r="K1115" s="66"/>
      <c r="L1115" s="29" t="s">
        <v>361</v>
      </c>
      <c r="M1115" s="30" t="e">
        <f t="shared" ref="M1115" si="3370">MEDIAN($P1113:$XX1113)</f>
        <v>#NUM!</v>
      </c>
      <c r="N1115" s="71"/>
      <c r="O1115" s="27" t="str">
        <f t="shared" ref="O1115" si="3371">"1 RODADA"</f>
        <v>1 RODADA</v>
      </c>
      <c r="P1115" s="107" t="str">
        <f t="shared" ref="P1115:AI1115" si="3372">IF(P1113="","",IF((_xlfn.STDEV.P($P1112:$XX1113)/AVERAGE($P1112:$XX1113))&lt;=25%,P1113,IF(OR(P1113&gt;(AVERAGE($P1112:$XX1113)+_xlfn.STDEV.P($P1112:$XX1113)),P1113&lt;(AVERAGE($P1112:$XX1113)-_xlfn.STDEV.P($P1112:$XX1113))),"DESCARTADO",P1113)))</f>
        <v/>
      </c>
      <c r="Q1115" s="107" t="str">
        <f t="shared" si="3372"/>
        <v/>
      </c>
      <c r="R1115" s="107" t="str">
        <f t="shared" si="3372"/>
        <v/>
      </c>
      <c r="S1115" s="107" t="str">
        <f t="shared" si="3372"/>
        <v/>
      </c>
      <c r="T1115" s="107" t="str">
        <f t="shared" si="3372"/>
        <v/>
      </c>
      <c r="U1115" s="107" t="str">
        <f t="shared" si="3372"/>
        <v/>
      </c>
      <c r="V1115" s="107" t="str">
        <f t="shared" si="3372"/>
        <v/>
      </c>
      <c r="W1115" s="107" t="str">
        <f t="shared" si="3372"/>
        <v/>
      </c>
      <c r="X1115" s="107" t="str">
        <f t="shared" si="3372"/>
        <v/>
      </c>
      <c r="Y1115" s="107" t="str">
        <f t="shared" si="3372"/>
        <v/>
      </c>
      <c r="Z1115" s="107" t="str">
        <f t="shared" si="3372"/>
        <v/>
      </c>
      <c r="AA1115" s="107" t="str">
        <f t="shared" si="3372"/>
        <v/>
      </c>
      <c r="AB1115" s="107" t="str">
        <f t="shared" si="3372"/>
        <v/>
      </c>
      <c r="AC1115" s="107" t="str">
        <f t="shared" si="3372"/>
        <v/>
      </c>
      <c r="AD1115" s="107" t="str">
        <f t="shared" si="3372"/>
        <v/>
      </c>
      <c r="AE1115" s="107" t="str">
        <f t="shared" si="3372"/>
        <v/>
      </c>
      <c r="AF1115" s="107" t="str">
        <f t="shared" si="3372"/>
        <v/>
      </c>
      <c r="AG1115" s="107" t="str">
        <f t="shared" si="3372"/>
        <v/>
      </c>
      <c r="AH1115" s="107" t="str">
        <f t="shared" si="3372"/>
        <v/>
      </c>
      <c r="AI1115" s="107" t="str">
        <f t="shared" si="3372"/>
        <v/>
      </c>
    </row>
    <row r="1116" spans="1:167" hidden="1" x14ac:dyDescent="0.25">
      <c r="B1116" s="128" t="e">
        <f t="shared" si="3363"/>
        <v>#VALUE!</v>
      </c>
      <c r="C1116" s="128" t="e">
        <f t="shared" ca="1" si="3364"/>
        <v>#NAME?</v>
      </c>
      <c r="D1116" s="127">
        <f t="shared" ca="1" si="3364"/>
        <v>1</v>
      </c>
      <c r="E1116" s="198"/>
      <c r="F1116" s="93"/>
      <c r="G1116" s="200"/>
      <c r="H1116"/>
      <c r="I1116"/>
      <c r="J1116"/>
      <c r="L1116" s="29" t="s">
        <v>38</v>
      </c>
      <c r="M1116" s="30" t="str">
        <f t="shared" ref="M1116" si="3373">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374">"2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363"/>
        <v>#VALUE!</v>
      </c>
      <c r="C1117" s="128" t="e">
        <f t="shared" ca="1" si="3364"/>
        <v>#NAME?</v>
      </c>
      <c r="D1117" s="127">
        <f t="shared" ca="1" si="3364"/>
        <v>1</v>
      </c>
      <c r="E1117" s="198"/>
      <c r="F1117" s="93"/>
      <c r="G1117" s="200"/>
      <c r="H1117" s="134">
        <f t="shared" ref="H1117" si="3375">COUNT($P1117:$XX1117)</f>
        <v>0</v>
      </c>
      <c r="I1117" s="132" t="e">
        <f t="shared" ref="I1117" si="3376">_xlfn.STDEV.P($P1116:$XX1117)/AVERAGE($P1116:$XX1117)</f>
        <v>#DIV/0!</v>
      </c>
      <c r="J1117" s="7">
        <f t="shared" ref="J1117" si="3377">IF(AND(H1117&gt;2,
OR(L1107="MÉDIA SANEADA",L1107="MEDIANA SANEADA",
AND(L1107="PREÇO ESTIMADO",NOT(AND(P1109="Orçamento",COUNTA(P1107:XX1107)=COUNTIF(P1109:XX1109,"Orçamento")))))),
ROW(),0)</f>
        <v>0</v>
      </c>
      <c r="K1117" s="66"/>
      <c r="L1117" s="29" t="s">
        <v>362</v>
      </c>
      <c r="M1117" s="30" t="e">
        <f t="shared" ref="M1117" si="3378" xml:space="preserve">
IF(H1115&gt;2,MEDIAN(P1114:XX1115),
IF(H1117&gt;2,MEDIAN(P1116:XX1117),
IF(H1119&gt;2,MEDIAN(P1118:XX1119),
IF(H1121&gt;2,MEDIAN(P1120:XX1121),
IF(H1123&gt;2,MEDIAN(P1122:XX1123),
IF(H1125&gt;2,MEDIAN(P1124:XX1125),
MEDIAN(P1112:XX1113)))))))</f>
        <v>#NUM!</v>
      </c>
      <c r="N1117" s="71"/>
      <c r="O1117" s="27" t="str">
        <f t="shared" ref="O1117" si="3379">"2 RODADA"</f>
        <v>2 RODADA</v>
      </c>
      <c r="P1117" s="107" t="str">
        <f t="shared" ref="P1117:AI1117" si="3380">IF(P1115="","",IF((_xlfn.STDEV.P($P1114:$XX1115)/AVERAGE($P1114:$XX1115))&lt;=25%,P1115,IF(OR(P1115&gt;(AVERAGE($P1114:$XX1115)+_xlfn.STDEV.P($P1114:$XX1115)),P1115&lt;(AVERAGE($P1114:$XX1115)-_xlfn.STDEV.P($P1114:$XX1115))),"DESCARTADO",P1115)))</f>
        <v/>
      </c>
      <c r="Q1117" s="107" t="str">
        <f t="shared" si="3380"/>
        <v/>
      </c>
      <c r="R1117" s="107" t="str">
        <f t="shared" si="3380"/>
        <v/>
      </c>
      <c r="S1117" s="107" t="str">
        <f t="shared" si="3380"/>
        <v/>
      </c>
      <c r="T1117" s="107" t="str">
        <f t="shared" si="3380"/>
        <v/>
      </c>
      <c r="U1117" s="107" t="str">
        <f t="shared" si="3380"/>
        <v/>
      </c>
      <c r="V1117" s="107" t="str">
        <f t="shared" si="3380"/>
        <v/>
      </c>
      <c r="W1117" s="107" t="str">
        <f t="shared" si="3380"/>
        <v/>
      </c>
      <c r="X1117" s="107" t="str">
        <f t="shared" si="3380"/>
        <v/>
      </c>
      <c r="Y1117" s="107" t="str">
        <f t="shared" si="3380"/>
        <v/>
      </c>
      <c r="Z1117" s="107" t="str">
        <f t="shared" si="3380"/>
        <v/>
      </c>
      <c r="AA1117" s="107" t="str">
        <f t="shared" si="3380"/>
        <v/>
      </c>
      <c r="AB1117" s="107" t="str">
        <f t="shared" si="3380"/>
        <v/>
      </c>
      <c r="AC1117" s="107" t="str">
        <f t="shared" si="3380"/>
        <v/>
      </c>
      <c r="AD1117" s="107" t="str">
        <f t="shared" si="3380"/>
        <v/>
      </c>
      <c r="AE1117" s="107" t="str">
        <f t="shared" si="3380"/>
        <v/>
      </c>
      <c r="AF1117" s="107" t="str">
        <f t="shared" si="3380"/>
        <v/>
      </c>
      <c r="AG1117" s="107" t="str">
        <f t="shared" si="3380"/>
        <v/>
      </c>
      <c r="AH1117" s="107" t="str">
        <f t="shared" si="3380"/>
        <v/>
      </c>
      <c r="AI1117" s="107" t="str">
        <f t="shared" si="3380"/>
        <v/>
      </c>
    </row>
    <row r="1118" spans="1:167" hidden="1" x14ac:dyDescent="0.25">
      <c r="B1118" s="128" t="e">
        <f t="shared" si="3363"/>
        <v>#VALUE!</v>
      </c>
      <c r="C1118" s="128" t="e">
        <f t="shared" ca="1" si="3364"/>
        <v>#NAME?</v>
      </c>
      <c r="D1118" s="127">
        <f t="shared" ca="1" si="3364"/>
        <v>1</v>
      </c>
      <c r="E1118" s="198"/>
      <c r="F1118" s="93"/>
      <c r="G1118" s="200"/>
      <c r="H1118"/>
      <c r="I1118"/>
      <c r="J1118"/>
      <c r="K1118" s="66"/>
      <c r="L1118" s="29" t="s">
        <v>359</v>
      </c>
      <c r="M1118" s="30" t="e">
        <f t="shared" ref="M1118" si="3381">HARMEAN($P1112:$XX1113)</f>
        <v>#N/A</v>
      </c>
      <c r="N1118" s="71"/>
      <c r="O1118" s="27" t="str">
        <f t="shared" ref="O1118" si="3382">"3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363"/>
        <v>#VALUE!</v>
      </c>
      <c r="C1119" s="128" t="e">
        <f t="shared" ca="1" si="3364"/>
        <v>#NAME?</v>
      </c>
      <c r="D1119" s="127">
        <f t="shared" ca="1" si="3364"/>
        <v>1</v>
      </c>
      <c r="E1119" s="198"/>
      <c r="F1119" s="93"/>
      <c r="G1119" s="200"/>
      <c r="H1119" s="134">
        <f t="shared" ref="H1119" si="3383">COUNT($P1119:$XX1119)</f>
        <v>0</v>
      </c>
      <c r="I1119" s="132" t="e">
        <f t="shared" ref="I1119" si="3384">_xlfn.STDEV.P($P1118:$XX1119)/AVERAGE($P1118:$XX1119)</f>
        <v>#DIV/0!</v>
      </c>
      <c r="J1119" s="7">
        <f t="shared" ref="J1119" si="3385">IF(AND(H1119&gt;2,
OR(L1107="MÉDIA SANEADA",L1107="MEDIANA SANEADA",
AND(L1107="PREÇO ESTIMADO",NOT(AND(P1109="Orçamento",COUNTA(P1107:XX1107)=COUNTIF(P1109:XX1109,"Orçamento")))))),
ROW(),0)</f>
        <v>0</v>
      </c>
      <c r="K1119" s="66"/>
      <c r="L1119" s="29" t="s">
        <v>41</v>
      </c>
      <c r="M1119" s="30" t="str">
        <f t="shared" ref="M1119" si="3386">IFERROR(_xlfn.QUARTILE.EXC($P1113:$XX1113,1),"")</f>
        <v/>
      </c>
      <c r="N1119" s="71"/>
      <c r="O1119" s="27" t="str">
        <f t="shared" ref="O1119" si="3387">"3 RODADA"</f>
        <v>3 RODADA</v>
      </c>
      <c r="P1119" s="107" t="str">
        <f t="shared" ref="P1119:AI1119" si="3388">IF(P1117="","",IF((_xlfn.STDEV.P($P1116:$XX1117)/AVERAGE($P1116:$XX1117))&lt;=25%,P1117,IF(OR(P1117&gt;(AVERAGE($P1116:$XX1117)+_xlfn.STDEV.P($P1116:$XX1117)),P1117&lt;(AVERAGE($P1116:$XX1117)-_xlfn.STDEV.P($P1116:$XX1117))),"DESCARTADO",P1117)))</f>
        <v/>
      </c>
      <c r="Q1119" s="107" t="str">
        <f t="shared" si="3388"/>
        <v/>
      </c>
      <c r="R1119" s="107" t="str">
        <f t="shared" si="3388"/>
        <v/>
      </c>
      <c r="S1119" s="107" t="str">
        <f t="shared" si="3388"/>
        <v/>
      </c>
      <c r="T1119" s="107" t="str">
        <f t="shared" si="3388"/>
        <v/>
      </c>
      <c r="U1119" s="107" t="str">
        <f t="shared" si="3388"/>
        <v/>
      </c>
      <c r="V1119" s="107" t="str">
        <f t="shared" si="3388"/>
        <v/>
      </c>
      <c r="W1119" s="107" t="str">
        <f t="shared" si="3388"/>
        <v/>
      </c>
      <c r="X1119" s="107" t="str">
        <f t="shared" si="3388"/>
        <v/>
      </c>
      <c r="Y1119" s="107" t="str">
        <f t="shared" si="3388"/>
        <v/>
      </c>
      <c r="Z1119" s="107" t="str">
        <f t="shared" si="3388"/>
        <v/>
      </c>
      <c r="AA1119" s="107" t="str">
        <f t="shared" si="3388"/>
        <v/>
      </c>
      <c r="AB1119" s="107" t="str">
        <f t="shared" si="3388"/>
        <v/>
      </c>
      <c r="AC1119" s="107" t="str">
        <f t="shared" si="3388"/>
        <v/>
      </c>
      <c r="AD1119" s="107" t="str">
        <f t="shared" si="3388"/>
        <v/>
      </c>
      <c r="AE1119" s="107" t="str">
        <f t="shared" si="3388"/>
        <v/>
      </c>
      <c r="AF1119" s="107" t="str">
        <f t="shared" si="3388"/>
        <v/>
      </c>
      <c r="AG1119" s="107" t="str">
        <f t="shared" si="3388"/>
        <v/>
      </c>
      <c r="AH1119" s="107" t="str">
        <f t="shared" si="3388"/>
        <v/>
      </c>
      <c r="AI1119" s="107" t="str">
        <f t="shared" si="3388"/>
        <v/>
      </c>
    </row>
    <row r="1120" spans="1:167" hidden="1" x14ac:dyDescent="0.25">
      <c r="B1120" s="128" t="e">
        <f t="shared" si="3363"/>
        <v>#VALUE!</v>
      </c>
      <c r="C1120" s="128" t="e">
        <f t="shared" ca="1" si="3364"/>
        <v>#NAME?</v>
      </c>
      <c r="D1120" s="127">
        <f t="shared" ca="1" si="3364"/>
        <v>1</v>
      </c>
      <c r="E1120" s="198"/>
      <c r="F1120" s="93"/>
      <c r="G1120" s="200"/>
      <c r="H1120"/>
      <c r="I1120"/>
      <c r="J1120"/>
      <c r="K1120" s="66"/>
      <c r="L1120" s="29" t="s">
        <v>39</v>
      </c>
      <c r="M1120" s="30" t="str">
        <f t="shared" ref="M1120" si="3389">IFERROR(_xlfn.QUARTILE.EXC($P1113:$XX1113,3),"")</f>
        <v/>
      </c>
      <c r="N1120" s="71"/>
      <c r="O1120" s="27" t="str">
        <f t="shared" ref="O1120" si="3390">"4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363"/>
        <v>#VALUE!</v>
      </c>
      <c r="C1121" s="128" t="e">
        <f t="shared" ca="1" si="3364"/>
        <v>#NAME?</v>
      </c>
      <c r="D1121" s="127">
        <f t="shared" ca="1" si="3364"/>
        <v>1</v>
      </c>
      <c r="E1121" s="198"/>
      <c r="F1121" s="93"/>
      <c r="G1121" s="200"/>
      <c r="H1121" s="134">
        <f t="shared" ref="H1121" si="3391">COUNT($P1121:$XX1121)</f>
        <v>0</v>
      </c>
      <c r="I1121" s="132" t="e">
        <f t="shared" ref="I1121" si="3392">_xlfn.STDEV.P($P1120:$XX1121)/AVERAGE($P1120:$XX1121)</f>
        <v>#DIV/0!</v>
      </c>
      <c r="J1121" s="7">
        <f t="shared" ref="J1121" si="3393">IF(AND(H1121&gt;2,
OR(L1107="MÉDIA SANEADA",L1107="MEDIANA SANEADA",
AND(L1107="PREÇO ESTIMADO",NOT(AND(P1109="Orçamento",COUNTA(P1107:XX1107)=COUNTIF(P1109:XX1109,"Orçamento")))))),
ROW(),0)</f>
        <v>0</v>
      </c>
      <c r="K1121" s="66"/>
      <c r="L1121" s="29" t="s">
        <v>42</v>
      </c>
      <c r="M1121" s="30">
        <f t="shared" ref="M1121" si="3394">MIN($P1113:$XX1113)</f>
        <v>0</v>
      </c>
      <c r="N1121" s="71"/>
      <c r="O1121" s="27" t="str">
        <f t="shared" ref="O1121" si="3395">"4 RODADA"</f>
        <v>4 RODADA</v>
      </c>
      <c r="P1121" s="107" t="str">
        <f t="shared" ref="P1121:AI1121" si="3396">IF(P1119="","",IF((_xlfn.STDEV.P($P1118:$XX1119)/AVERAGE($P1118:$XX1119))&lt;=25%,P1119,IF(OR(P1119&gt;(AVERAGE($P1118:$XX1119)+_xlfn.STDEV.P($P1118:$XX1119)),P1119&lt;(AVERAGE($P1118:$XX1119)-_xlfn.STDEV.P($P1118:$XX1119))),"DESCARTADO",P1119)))</f>
        <v/>
      </c>
      <c r="Q1121" s="107" t="str">
        <f t="shared" si="3396"/>
        <v/>
      </c>
      <c r="R1121" s="107" t="str">
        <f t="shared" si="3396"/>
        <v/>
      </c>
      <c r="S1121" s="107" t="str">
        <f t="shared" si="3396"/>
        <v/>
      </c>
      <c r="T1121" s="107" t="str">
        <f t="shared" si="3396"/>
        <v/>
      </c>
      <c r="U1121" s="107" t="str">
        <f t="shared" si="3396"/>
        <v/>
      </c>
      <c r="V1121" s="107" t="str">
        <f t="shared" si="3396"/>
        <v/>
      </c>
      <c r="W1121" s="107" t="str">
        <f t="shared" si="3396"/>
        <v/>
      </c>
      <c r="X1121" s="107" t="str">
        <f t="shared" si="3396"/>
        <v/>
      </c>
      <c r="Y1121" s="107" t="str">
        <f t="shared" si="3396"/>
        <v/>
      </c>
      <c r="Z1121" s="107" t="str">
        <f t="shared" si="3396"/>
        <v/>
      </c>
      <c r="AA1121" s="107" t="str">
        <f t="shared" si="3396"/>
        <v/>
      </c>
      <c r="AB1121" s="107" t="str">
        <f t="shared" si="3396"/>
        <v/>
      </c>
      <c r="AC1121" s="107" t="str">
        <f t="shared" si="3396"/>
        <v/>
      </c>
      <c r="AD1121" s="107" t="str">
        <f t="shared" si="3396"/>
        <v/>
      </c>
      <c r="AE1121" s="107" t="str">
        <f t="shared" si="3396"/>
        <v/>
      </c>
      <c r="AF1121" s="107" t="str">
        <f t="shared" si="3396"/>
        <v/>
      </c>
      <c r="AG1121" s="107" t="str">
        <f t="shared" si="3396"/>
        <v/>
      </c>
      <c r="AH1121" s="107" t="str">
        <f t="shared" si="3396"/>
        <v/>
      </c>
      <c r="AI1121" s="107" t="str">
        <f t="shared" si="3396"/>
        <v/>
      </c>
    </row>
    <row r="1122" spans="1:167" hidden="1" x14ac:dyDescent="0.25">
      <c r="B1122" s="128" t="e">
        <f t="shared" si="3363"/>
        <v>#VALUE!</v>
      </c>
      <c r="C1122" s="128" t="e">
        <f t="shared" ca="1" si="3364"/>
        <v>#NAME?</v>
      </c>
      <c r="D1122" s="127">
        <f t="shared" ca="1" si="3364"/>
        <v>1</v>
      </c>
      <c r="E1122" s="198"/>
      <c r="F1122" s="93"/>
      <c r="G1122" s="200"/>
      <c r="H1122"/>
      <c r="I1122"/>
      <c r="J1122"/>
      <c r="K1122" s="66"/>
      <c r="L1122" s="29" t="s">
        <v>40</v>
      </c>
      <c r="M1122" s="30">
        <f t="shared" ref="M1122" si="3397">MAX($P1113:$XX1113)</f>
        <v>0</v>
      </c>
      <c r="N1122" s="71"/>
      <c r="O1122" s="27" t="str">
        <f t="shared" ref="O1122" si="3398">"5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363"/>
        <v>#VALUE!</v>
      </c>
      <c r="C1123" s="128" t="e">
        <f t="shared" ca="1" si="3364"/>
        <v>#NAME?</v>
      </c>
      <c r="D1123" s="127">
        <f t="shared" ca="1" si="3364"/>
        <v>1</v>
      </c>
      <c r="E1123" s="198"/>
      <c r="F1123" s="93"/>
      <c r="G1123" s="200"/>
      <c r="H1123" s="134">
        <f t="shared" ref="H1123" si="3399">COUNT($P1123:$XX1123)</f>
        <v>0</v>
      </c>
      <c r="I1123" s="132" t="e">
        <f t="shared" ref="I1123" si="3400">_xlfn.STDEV.P($P1122:$XX1123)/AVERAGE($P1122:$XX1123)</f>
        <v>#DIV/0!</v>
      </c>
      <c r="J1123" s="7">
        <f t="shared" ref="J1123" si="3401">IF(AND(H1123&gt;2,
OR(L1107="MÉDIA SANEADA",L1107="MEDIANA SANEADA",
AND(L1107="PREÇO ESTIMADO",NOT(AND(P1109="Orçamento",COUNTA(P1107:XX1107)=COUNTIF(P1109:XX1109,"Orçamento")))))),
ROW(),0)</f>
        <v>0</v>
      </c>
      <c r="K1123" s="66"/>
      <c r="N1123" s="71"/>
      <c r="O1123" s="27" t="str">
        <f t="shared" ref="O1123" si="3402">"5 RODADA"</f>
        <v>5 RODADA</v>
      </c>
      <c r="P1123" s="107" t="str">
        <f t="shared" ref="P1123:AI1123" si="3403">IF(P1121="","",IF((_xlfn.STDEV.P($P1120:$XX1121)/AVERAGE($P1120:$XX1121))&lt;=25%,P1121,IF(OR(P1121&gt;(AVERAGE($P1120:$XX1121)+_xlfn.STDEV.P($P1120:$XX1121)),P1121&lt;(AVERAGE($P1120:$XX1121)-_xlfn.STDEV.P($P1120:$XX1121))),"DESCARTADO",P1121)))</f>
        <v/>
      </c>
      <c r="Q1123" s="107" t="str">
        <f t="shared" si="3403"/>
        <v/>
      </c>
      <c r="R1123" s="107" t="str">
        <f t="shared" si="3403"/>
        <v/>
      </c>
      <c r="S1123" s="107" t="str">
        <f t="shared" si="3403"/>
        <v/>
      </c>
      <c r="T1123" s="107" t="str">
        <f t="shared" si="3403"/>
        <v/>
      </c>
      <c r="U1123" s="107" t="str">
        <f t="shared" si="3403"/>
        <v/>
      </c>
      <c r="V1123" s="107" t="str">
        <f t="shared" si="3403"/>
        <v/>
      </c>
      <c r="W1123" s="107" t="str">
        <f t="shared" si="3403"/>
        <v/>
      </c>
      <c r="X1123" s="107" t="str">
        <f t="shared" si="3403"/>
        <v/>
      </c>
      <c r="Y1123" s="107" t="str">
        <f t="shared" si="3403"/>
        <v/>
      </c>
      <c r="Z1123" s="107" t="str">
        <f t="shared" si="3403"/>
        <v/>
      </c>
      <c r="AA1123" s="107" t="str">
        <f t="shared" si="3403"/>
        <v/>
      </c>
      <c r="AB1123" s="107" t="str">
        <f t="shared" si="3403"/>
        <v/>
      </c>
      <c r="AC1123" s="107" t="str">
        <f t="shared" si="3403"/>
        <v/>
      </c>
      <c r="AD1123" s="107" t="str">
        <f t="shared" si="3403"/>
        <v/>
      </c>
      <c r="AE1123" s="107" t="str">
        <f t="shared" si="3403"/>
        <v/>
      </c>
      <c r="AF1123" s="107" t="str">
        <f t="shared" si="3403"/>
        <v/>
      </c>
      <c r="AG1123" s="107" t="str">
        <f t="shared" si="3403"/>
        <v/>
      </c>
      <c r="AH1123" s="107" t="str">
        <f t="shared" si="3403"/>
        <v/>
      </c>
      <c r="AI1123" s="107" t="str">
        <f t="shared" si="3403"/>
        <v/>
      </c>
    </row>
    <row r="1124" spans="1:167" hidden="1" x14ac:dyDescent="0.25">
      <c r="B1124" s="128" t="e">
        <f t="shared" si="3363"/>
        <v>#VALUE!</v>
      </c>
      <c r="C1124" s="128" t="e">
        <f t="shared" ca="1" si="3364"/>
        <v>#NAME?</v>
      </c>
      <c r="D1124" s="127">
        <f t="shared" ca="1" si="3364"/>
        <v>1</v>
      </c>
      <c r="E1124" s="198"/>
      <c r="F1124" s="93"/>
      <c r="G1124" s="200"/>
      <c r="H1124"/>
      <c r="I1124"/>
      <c r="J1124"/>
      <c r="K1124" s="66"/>
      <c r="L1124" s="22"/>
      <c r="M1124" s="22"/>
      <c r="N1124" s="71"/>
      <c r="O1124" s="27" t="str">
        <f t="shared" ref="O1124" si="3404">"6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363"/>
        <v>#VALUE!</v>
      </c>
      <c r="C1125" s="128" t="e">
        <f t="shared" ca="1" si="3364"/>
        <v>#NAME?</v>
      </c>
      <c r="D1125" s="127">
        <f t="shared" ca="1" si="3364"/>
        <v>1</v>
      </c>
      <c r="E1125" s="198"/>
      <c r="F1125" s="93"/>
      <c r="G1125" s="200"/>
      <c r="H1125" s="134">
        <f t="shared" ref="H1125" si="3405">COUNT($P1125:$XX1125)</f>
        <v>0</v>
      </c>
      <c r="I1125" s="132" t="e">
        <f t="shared" ref="I1125" si="3406">_xlfn.STDEV.P($P1124:$XX1125)/AVERAGE($P1124:$XX1125)</f>
        <v>#DIV/0!</v>
      </c>
      <c r="J1125" s="7">
        <f t="shared" ref="J1125" si="3407">IF(AND(H1125&gt;2,
OR(L1107="MÉDIA SANEADA",L1107="MEDIANA SANEADA",
AND(L1107="PREÇO ESTIMADO",NOT(AND(P1109="Orçamento",COUNTA(P1107:XX1107)=COUNTIF(P1109:XX1109,"Orçamento")))))),
ROW(),0)</f>
        <v>0</v>
      </c>
      <c r="N1125" s="71"/>
      <c r="O1125" s="27" t="str">
        <f t="shared" ref="O1125" si="3408">"6 RODADA"</f>
        <v>6 RODADA</v>
      </c>
      <c r="P1125" s="107" t="str">
        <f t="shared" ref="P1125:AI1125" si="3409">IFERROR(IF(P1123="","",IF((_xlfn.STDEV.P($P1122:$XX1123)/AVERAGE($P1122:$XX1123))&lt;=25%,P1123,IF(OR(P1123&gt;(AVERAGE($P1122:$XX1123)+_xlfn.STDEV.P($P1122:$XX1123)),P1123&lt;(AVERAGE($P1122:$XX1123)-_xlfn.STDEV.P($P1122:$XX1123))),"DESCARTADO",P1123))),)</f>
        <v/>
      </c>
      <c r="Q1125" s="107" t="str">
        <f t="shared" si="3409"/>
        <v/>
      </c>
      <c r="R1125" s="107" t="str">
        <f t="shared" si="3409"/>
        <v/>
      </c>
      <c r="S1125" s="107" t="str">
        <f t="shared" si="3409"/>
        <v/>
      </c>
      <c r="T1125" s="107" t="str">
        <f t="shared" si="3409"/>
        <v/>
      </c>
      <c r="U1125" s="107" t="str">
        <f t="shared" si="3409"/>
        <v/>
      </c>
      <c r="V1125" s="107" t="str">
        <f t="shared" si="3409"/>
        <v/>
      </c>
      <c r="W1125" s="107" t="str">
        <f t="shared" si="3409"/>
        <v/>
      </c>
      <c r="X1125" s="107" t="str">
        <f t="shared" si="3409"/>
        <v/>
      </c>
      <c r="Y1125" s="107" t="str">
        <f t="shared" si="3409"/>
        <v/>
      </c>
      <c r="Z1125" s="107" t="str">
        <f t="shared" si="3409"/>
        <v/>
      </c>
      <c r="AA1125" s="107" t="str">
        <f t="shared" si="3409"/>
        <v/>
      </c>
      <c r="AB1125" s="107" t="str">
        <f t="shared" si="3409"/>
        <v/>
      </c>
      <c r="AC1125" s="107" t="str">
        <f t="shared" si="3409"/>
        <v/>
      </c>
      <c r="AD1125" s="107" t="str">
        <f t="shared" si="3409"/>
        <v/>
      </c>
      <c r="AE1125" s="107" t="str">
        <f t="shared" si="3409"/>
        <v/>
      </c>
      <c r="AF1125" s="107" t="str">
        <f t="shared" si="3409"/>
        <v/>
      </c>
      <c r="AG1125" s="107" t="str">
        <f t="shared" si="3409"/>
        <v/>
      </c>
      <c r="AH1125" s="107" t="str">
        <f t="shared" si="3409"/>
        <v/>
      </c>
      <c r="AI1125" s="107" t="str">
        <f t="shared" si="3409"/>
        <v/>
      </c>
    </row>
    <row r="1126" spans="1:167" x14ac:dyDescent="0.25">
      <c r="B1126" s="128" t="e">
        <f t="shared" si="3363"/>
        <v>#VALUE!</v>
      </c>
      <c r="C1126" s="128" t="e">
        <f t="shared" ca="1" si="3364"/>
        <v>#NAME?</v>
      </c>
      <c r="D1126" s="127">
        <f t="shared" ca="1" si="3364"/>
        <v>1</v>
      </c>
      <c r="E1126" s="198"/>
      <c r="F1126" s="136"/>
      <c r="G1126" s="200"/>
      <c r="H1126" s="203"/>
      <c r="I1126" s="203"/>
      <c r="J1126" s="204"/>
      <c r="K1126" s="67"/>
      <c r="L1126" s="1" t="s">
        <v>43</v>
      </c>
      <c r="M1126" s="143" t="str">
        <f t="shared" ref="M1126" si="3410">IFERROR(ROUND(M1107*M1109,2),"")</f>
        <v/>
      </c>
      <c r="O1126" s="27" t="s">
        <v>363</v>
      </c>
      <c r="P1126" s="107" t="str">
        <f t="shared" ref="P1126:R1126" si="3411">INDEX(P1113:P1125,MATCH(MAX($J1113:$J1125),$J1113:$J1125,0))</f>
        <v/>
      </c>
      <c r="Q1126" s="107" t="str">
        <f t="shared" si="3411"/>
        <v/>
      </c>
      <c r="R1126" s="107" t="str">
        <f t="shared" si="3411"/>
        <v/>
      </c>
      <c r="S1126" s="107" t="str">
        <f t="shared" si="3346"/>
        <v/>
      </c>
      <c r="T1126" s="107" t="str">
        <f t="shared" si="3346"/>
        <v/>
      </c>
      <c r="U1126" s="107" t="str">
        <f t="shared" si="3346"/>
        <v/>
      </c>
      <c r="V1126" s="107" t="str">
        <f t="shared" si="3346"/>
        <v/>
      </c>
      <c r="W1126" s="107" t="str">
        <f t="shared" si="3346"/>
        <v/>
      </c>
      <c r="X1126" s="107" t="str">
        <f t="shared" si="3346"/>
        <v/>
      </c>
      <c r="Y1126" s="107" t="str">
        <f t="shared" si="3346"/>
        <v/>
      </c>
      <c r="Z1126" s="107" t="str">
        <f t="shared" si="3346"/>
        <v/>
      </c>
      <c r="AA1126" s="107" t="str">
        <f t="shared" si="3346"/>
        <v/>
      </c>
      <c r="AB1126" s="107" t="str">
        <f t="shared" si="3346"/>
        <v/>
      </c>
      <c r="AC1126" s="107" t="str">
        <f t="shared" si="3346"/>
        <v/>
      </c>
      <c r="AD1126" s="107" t="str">
        <f t="shared" si="3346"/>
        <v/>
      </c>
      <c r="AE1126" s="107" t="str">
        <f t="shared" si="3346"/>
        <v/>
      </c>
      <c r="AF1126" s="107" t="str">
        <f t="shared" si="3346"/>
        <v/>
      </c>
      <c r="AG1126" s="107" t="str">
        <f t="shared" si="3346"/>
        <v/>
      </c>
      <c r="AH1126" s="107" t="str">
        <f t="shared" si="3346"/>
        <v/>
      </c>
      <c r="AI1126" s="107" t="str">
        <f t="shared" si="3346"/>
        <v/>
      </c>
    </row>
    <row r="1128" spans="1:167" s="117" customFormat="1" ht="15" customHeight="1" x14ac:dyDescent="0.25">
      <c r="A1128" s="120"/>
      <c r="B1128" s="127" t="e">
        <f t="shared" ref="B1128" si="3412">LARGE(IFERROR(IF(B1126+1&gt;$H$8,"",B1126+1),""),1)</f>
        <v>#VALUE!</v>
      </c>
      <c r="C1128" s="127" t="e">
        <f ca="1">IF(_xlfn.ISFORMULA(E1132),MAX(INDEX('BASE FORMAÇÃO'!A:A,B1128+1),1),E1132)</f>
        <v>#NAME?</v>
      </c>
      <c r="D1128" s="127">
        <f t="shared" ref="D1128" ca="1" si="3413">IFERROR(IF(C1128=C1118,D1118+1,1),1)</f>
        <v>1</v>
      </c>
      <c r="E1128" s="38" t="s">
        <v>9</v>
      </c>
      <c r="F1128" s="73"/>
      <c r="G1128" s="38" t="s">
        <v>15</v>
      </c>
      <c r="H1128" s="135" t="e">
        <f>INDEX('BASE FORMAÇÃO'!B:B,B1128+1)</f>
        <v>#VALUE!</v>
      </c>
      <c r="I1128" s="181" t="s">
        <v>16</v>
      </c>
      <c r="J1128" s="6" t="e">
        <f>INDEX('BASE FORMAÇÃO'!K:K,B1128+1)</f>
        <v>#VALUE!</v>
      </c>
      <c r="K1128" s="65"/>
      <c r="L1128" s="182" t="s">
        <v>10</v>
      </c>
      <c r="M1128" s="184" t="str">
        <f>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14">B1128</f>
        <v>#VALUE!</v>
      </c>
      <c r="C1129" s="128" t="e">
        <f t="shared" ca="1" si="3414"/>
        <v>#NAME?</v>
      </c>
      <c r="D1129" s="127">
        <f t="shared" ca="1" si="3414"/>
        <v>1</v>
      </c>
      <c r="E1129" s="186">
        <f t="shared" ref="E1129" ca="1" si="3415">D1128</f>
        <v>1</v>
      </c>
      <c r="F1129" s="92"/>
      <c r="G1129" s="188" t="s">
        <v>1</v>
      </c>
      <c r="H1129" s="191" t="e">
        <f>INDEX('BASE FORMAÇÃO'!C:C,B1128+1)</f>
        <v>#VALUE!</v>
      </c>
      <c r="I1129" s="191"/>
      <c r="J1129" s="192"/>
      <c r="K1129" s="66"/>
      <c r="L1129" s="183"/>
      <c r="M1129" s="185"/>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16">B1129</f>
        <v>#VALUE!</v>
      </c>
      <c r="C1130" s="128" t="e">
        <f t="shared" ca="1" si="3416"/>
        <v>#NAME?</v>
      </c>
      <c r="D1130" s="127">
        <f t="shared" ca="1" si="3416"/>
        <v>1</v>
      </c>
      <c r="E1130" s="187"/>
      <c r="F1130" s="93"/>
      <c r="G1130" s="189"/>
      <c r="H1130" s="193"/>
      <c r="I1130" s="193"/>
      <c r="J1130" s="194"/>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17">B1130</f>
        <v>#VALUE!</v>
      </c>
      <c r="C1131" s="128" t="e">
        <f t="shared" ca="1" si="3417"/>
        <v>#NAME?</v>
      </c>
      <c r="D1131" s="127">
        <f t="shared" ca="1" si="3364"/>
        <v>1</v>
      </c>
      <c r="E1131" s="38" t="s">
        <v>313</v>
      </c>
      <c r="F1131" s="93"/>
      <c r="G1131" s="190"/>
      <c r="H1131" s="195"/>
      <c r="I1131" s="195"/>
      <c r="J1131" s="196"/>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18">B1130</f>
        <v>#VALUE!</v>
      </c>
      <c r="C1132" s="128" t="e">
        <f t="shared" ca="1" si="3418"/>
        <v>#NAME?</v>
      </c>
      <c r="D1132" s="127">
        <f t="shared" ca="1" si="3364"/>
        <v>1</v>
      </c>
      <c r="E1132" s="197" t="e">
        <f t="shared" ref="E1132" ca="1" si="3419">C1128</f>
        <v>#NAME?</v>
      </c>
      <c r="F1132" s="93"/>
      <c r="G1132" s="199" t="s">
        <v>304</v>
      </c>
      <c r="H1132" s="201"/>
      <c r="I1132" s="202"/>
      <c r="J1132" s="202"/>
      <c r="K1132" s="67"/>
      <c r="L1132" s="28" t="s">
        <v>303</v>
      </c>
      <c r="M1132" s="133" t="str">
        <f t="shared" ref="M1132" si="3420">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21">B1132</f>
        <v>#VALUE!</v>
      </c>
      <c r="C1133" s="128" t="e">
        <f t="shared" ref="C1133" ca="1" si="3422">C1132</f>
        <v>#NAME?</v>
      </c>
      <c r="D1133" s="127">
        <f t="shared" ca="1" si="3364"/>
        <v>1</v>
      </c>
      <c r="E1133" s="198"/>
      <c r="F1133" s="93"/>
      <c r="G1133" s="200"/>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23">B1133</f>
        <v>#VALUE!</v>
      </c>
      <c r="C1134" s="128" t="e">
        <f t="shared" ca="1" si="3423"/>
        <v>#NAME?</v>
      </c>
      <c r="D1134" s="127">
        <f t="shared" ca="1" si="3364"/>
        <v>1</v>
      </c>
      <c r="E1134" s="198"/>
      <c r="F1134" s="93"/>
      <c r="G1134" s="200"/>
      <c r="H1134" s="134">
        <f t="shared" ref="H1134" si="3424">COUNT($P1134:$XX1134)</f>
        <v>0</v>
      </c>
      <c r="I1134" s="132" t="e">
        <f t="shared" ref="I1134" si="3425">_xlfn.STDEV.P($P1133:$XX1134)/AVERAGE($P1133:$XX1134)</f>
        <v>#DIV/0!</v>
      </c>
      <c r="J1134" s="7">
        <f>ROW()</f>
        <v>1134</v>
      </c>
      <c r="K1134" s="67"/>
      <c r="L1134" s="29" t="s">
        <v>10</v>
      </c>
      <c r="M1134" s="30" t="str">
        <f t="shared" ref="M1134" si="3426">IFERROR(
IF(COUNTA(P1128:AI1128)=COUNTIF(P1130:XX1130,"Orçamento"),MIN(M1139,M1136),
IF(M1137&lt;&gt;"",M1137,
IF(M1138&lt;&gt;"",M1138,
M1136
))),"")</f>
        <v/>
      </c>
      <c r="N1134" s="71"/>
      <c r="O1134" s="27" t="s">
        <v>376</v>
      </c>
      <c r="P1134" s="106" t="str">
        <f t="shared" ref="P1134:AI1134" si="3427">IFERROR(IF(P1132="",
            "",
            IF(COUNT($P1132:$XX1132)&lt;=4,
               P1132,
               IF(OR(P1132&gt;(QUARTILE($P1132:$XX1132,3)+(QUARTILE($P1132:$XX1132,3)-QUARTILE($P1132:$XX1132,1))),
                     P1132&lt;(QUARTILE($P1132:$XX1132,1)-(QUARTILE($P1132:$XX1132,3)-QUARTILE($P1132:$XX1132,1)))
                  ),
               "DESCARTADO",P1132)
             )
  ),P1132)</f>
        <v/>
      </c>
      <c r="Q1134" s="106" t="str">
        <f t="shared" si="3427"/>
        <v/>
      </c>
      <c r="R1134" s="106" t="str">
        <f t="shared" si="3427"/>
        <v/>
      </c>
      <c r="S1134" s="106" t="str">
        <f t="shared" si="3427"/>
        <v/>
      </c>
      <c r="T1134" s="106" t="str">
        <f t="shared" si="3427"/>
        <v/>
      </c>
      <c r="U1134" s="106" t="str">
        <f t="shared" si="3427"/>
        <v/>
      </c>
      <c r="V1134" s="106" t="str">
        <f t="shared" si="3427"/>
        <v/>
      </c>
      <c r="W1134" s="106" t="str">
        <f t="shared" si="3427"/>
        <v/>
      </c>
      <c r="X1134" s="106" t="str">
        <f t="shared" si="3427"/>
        <v/>
      </c>
      <c r="Y1134" s="106" t="str">
        <f t="shared" si="3427"/>
        <v/>
      </c>
      <c r="Z1134" s="106" t="str">
        <f t="shared" si="3427"/>
        <v/>
      </c>
      <c r="AA1134" s="106" t="str">
        <f t="shared" si="3427"/>
        <v/>
      </c>
      <c r="AB1134" s="106" t="str">
        <f t="shared" si="3427"/>
        <v/>
      </c>
      <c r="AC1134" s="106" t="str">
        <f t="shared" si="3427"/>
        <v/>
      </c>
      <c r="AD1134" s="106" t="str">
        <f t="shared" si="3427"/>
        <v/>
      </c>
      <c r="AE1134" s="106" t="str">
        <f t="shared" si="3427"/>
        <v/>
      </c>
      <c r="AF1134" s="106" t="str">
        <f t="shared" si="3427"/>
        <v/>
      </c>
      <c r="AG1134" s="106" t="str">
        <f t="shared" si="3427"/>
        <v/>
      </c>
      <c r="AH1134" s="106" t="str">
        <f t="shared" si="3427"/>
        <v/>
      </c>
      <c r="AI1134" s="106" t="str">
        <f t="shared" si="3427"/>
        <v/>
      </c>
    </row>
    <row r="1135" spans="1:167" hidden="1" x14ac:dyDescent="0.25">
      <c r="B1135" s="128" t="e">
        <f t="shared" ref="B1135" si="3428">B1134</f>
        <v>#VALUE!</v>
      </c>
      <c r="C1135" s="128" t="e">
        <f t="shared" ref="C1135" ca="1" si="3429">C1134</f>
        <v>#NAME?</v>
      </c>
      <c r="D1135" s="127">
        <f t="shared" ca="1" si="3364"/>
        <v>1</v>
      </c>
      <c r="E1135" s="198"/>
      <c r="F1135" s="93"/>
      <c r="G1135" s="200"/>
      <c r="H1135"/>
      <c r="I1135"/>
      <c r="J1135"/>
      <c r="K1135" s="66"/>
      <c r="L1135" s="29" t="s">
        <v>360</v>
      </c>
      <c r="M1135" s="30" t="e">
        <f t="shared" ref="M1135" si="3430">AVERAGE($P1134:$XX1134)</f>
        <v>#DIV/0!</v>
      </c>
      <c r="N1135" s="71"/>
      <c r="O1135" s="27" t="str">
        <f t="shared" ref="O1135" si="3431">"1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363"/>
        <v>#VALUE!</v>
      </c>
      <c r="C1136" s="128" t="e">
        <f t="shared" ca="1" si="3364"/>
        <v>#NAME?</v>
      </c>
      <c r="D1136" s="127">
        <f t="shared" ca="1" si="3364"/>
        <v>1</v>
      </c>
      <c r="E1136" s="198"/>
      <c r="F1136" s="93"/>
      <c r="G1136" s="200"/>
      <c r="H1136" s="134">
        <f t="shared" ref="H1136" si="3432">COUNT($P1136:$XX1136)</f>
        <v>0</v>
      </c>
      <c r="I1136" s="132" t="e">
        <f t="shared" ref="I1136" si="3433">_xlfn.STDEV.P($P1135:$XX1136)/AVERAGE($P1135:$XX1136)</f>
        <v>#DIV/0!</v>
      </c>
      <c r="J1136" s="7">
        <f t="shared" ref="J1136" si="3434">IF(AND(H1136&gt;2,
OR(L1128="MÉDIA SANEADA",L1128="MEDIANA SANEADA",
AND(L1128="PREÇO ESTIMADO",NOT(AND(P1130="Orçamento",COUNTA(P1128:XX1128)=COUNTIF(P1130:XX1130,"Orçamento")))))),
ROW(),0)</f>
        <v>0</v>
      </c>
      <c r="K1136" s="66"/>
      <c r="L1136" s="29" t="s">
        <v>361</v>
      </c>
      <c r="M1136" s="30" t="e">
        <f t="shared" ref="M1136" si="3435">MEDIAN($P1134:$XX1134)</f>
        <v>#NUM!</v>
      </c>
      <c r="N1136" s="71"/>
      <c r="O1136" s="27" t="str">
        <f t="shared" ref="O1136" si="3436">"1 RODADA"</f>
        <v>1 RODADA</v>
      </c>
      <c r="P1136" s="107" t="str">
        <f t="shared" ref="P1136:AI1136" si="3437">IF(P1134="","",IF((_xlfn.STDEV.P($P1133:$XX1134)/AVERAGE($P1133:$XX1134))&lt;=25%,P1134,IF(OR(P1134&gt;(AVERAGE($P1133:$XX1134)+_xlfn.STDEV.P($P1133:$XX1134)),P1134&lt;(AVERAGE($P1133:$XX1134)-_xlfn.STDEV.P($P1133:$XX1134))),"DESCARTADO",P1134)))</f>
        <v/>
      </c>
      <c r="Q1136" s="107" t="str">
        <f t="shared" si="3437"/>
        <v/>
      </c>
      <c r="R1136" s="107" t="str">
        <f t="shared" si="3437"/>
        <v/>
      </c>
      <c r="S1136" s="107" t="str">
        <f t="shared" si="3437"/>
        <v/>
      </c>
      <c r="T1136" s="107" t="str">
        <f t="shared" si="3437"/>
        <v/>
      </c>
      <c r="U1136" s="107" t="str">
        <f t="shared" si="3437"/>
        <v/>
      </c>
      <c r="V1136" s="107" t="str">
        <f t="shared" si="3437"/>
        <v/>
      </c>
      <c r="W1136" s="107" t="str">
        <f t="shared" si="3437"/>
        <v/>
      </c>
      <c r="X1136" s="107" t="str">
        <f t="shared" si="3437"/>
        <v/>
      </c>
      <c r="Y1136" s="107" t="str">
        <f t="shared" si="3437"/>
        <v/>
      </c>
      <c r="Z1136" s="107" t="str">
        <f t="shared" si="3437"/>
        <v/>
      </c>
      <c r="AA1136" s="107" t="str">
        <f t="shared" si="3437"/>
        <v/>
      </c>
      <c r="AB1136" s="107" t="str">
        <f t="shared" si="3437"/>
        <v/>
      </c>
      <c r="AC1136" s="107" t="str">
        <f t="shared" si="3437"/>
        <v/>
      </c>
      <c r="AD1136" s="107" t="str">
        <f t="shared" si="3437"/>
        <v/>
      </c>
      <c r="AE1136" s="107" t="str">
        <f t="shared" si="3437"/>
        <v/>
      </c>
      <c r="AF1136" s="107" t="str">
        <f t="shared" si="3437"/>
        <v/>
      </c>
      <c r="AG1136" s="107" t="str">
        <f t="shared" si="3437"/>
        <v/>
      </c>
      <c r="AH1136" s="107" t="str">
        <f t="shared" si="3437"/>
        <v/>
      </c>
      <c r="AI1136" s="107" t="str">
        <f t="shared" si="3437"/>
        <v/>
      </c>
    </row>
    <row r="1137" spans="1:167" hidden="1" x14ac:dyDescent="0.25">
      <c r="B1137" s="128" t="e">
        <f t="shared" si="3363"/>
        <v>#VALUE!</v>
      </c>
      <c r="C1137" s="128" t="e">
        <f t="shared" ca="1" si="3364"/>
        <v>#NAME?</v>
      </c>
      <c r="D1137" s="127">
        <f t="shared" ca="1" si="3364"/>
        <v>1</v>
      </c>
      <c r="E1137" s="198"/>
      <c r="F1137" s="93"/>
      <c r="G1137" s="200"/>
      <c r="H1137"/>
      <c r="I1137"/>
      <c r="J1137"/>
      <c r="L1137" s="29" t="s">
        <v>38</v>
      </c>
      <c r="M1137" s="30" t="str">
        <f t="shared" ref="M1137" si="3438">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39">"2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363"/>
        <v>#VALUE!</v>
      </c>
      <c r="C1138" s="128" t="e">
        <f t="shared" ca="1" si="3364"/>
        <v>#NAME?</v>
      </c>
      <c r="D1138" s="127">
        <f t="shared" ca="1" si="3364"/>
        <v>1</v>
      </c>
      <c r="E1138" s="198"/>
      <c r="F1138" s="93"/>
      <c r="G1138" s="200"/>
      <c r="H1138" s="134">
        <f t="shared" ref="H1138" si="3440">COUNT($P1138:$XX1138)</f>
        <v>0</v>
      </c>
      <c r="I1138" s="132" t="e">
        <f t="shared" ref="I1138" si="3441">_xlfn.STDEV.P($P1137:$XX1138)/AVERAGE($P1137:$XX1138)</f>
        <v>#DIV/0!</v>
      </c>
      <c r="J1138" s="7">
        <f t="shared" ref="J1138" si="3442">IF(AND(H1138&gt;2,
OR(L1128="MÉDIA SANEADA",L1128="MEDIANA SANEADA",
AND(L1128="PREÇO ESTIMADO",NOT(AND(P1130="Orçamento",COUNTA(P1128:XX1128)=COUNTIF(P1130:XX1130,"Orçamento")))))),
ROW(),0)</f>
        <v>0</v>
      </c>
      <c r="K1138" s="66"/>
      <c r="L1138" s="29" t="s">
        <v>362</v>
      </c>
      <c r="M1138" s="30" t="e">
        <f t="shared" ref="M1138" si="3443" xml:space="preserve">
IF(H1136&gt;2,MEDIAN(P1135:XX1136),
IF(H1138&gt;2,MEDIAN(P1137:XX1138),
IF(H1140&gt;2,MEDIAN(P1139:XX1140),
IF(H1142&gt;2,MEDIAN(P1141:XX1142),
IF(H1144&gt;2,MEDIAN(P1143:XX1144),
IF(H1146&gt;2,MEDIAN(P1145:XX1146),
MEDIAN(P1133:XX1134)))))))</f>
        <v>#NUM!</v>
      </c>
      <c r="N1138" s="71"/>
      <c r="O1138" s="27" t="str">
        <f t="shared" ref="O1138" si="3444">"2 RODADA"</f>
        <v>2 RODADA</v>
      </c>
      <c r="P1138" s="107" t="str">
        <f t="shared" ref="P1138:AI1138" si="3445">IF(P1136="","",IF((_xlfn.STDEV.P($P1135:$XX1136)/AVERAGE($P1135:$XX1136))&lt;=25%,P1136,IF(OR(P1136&gt;(AVERAGE($P1135:$XX1136)+_xlfn.STDEV.P($P1135:$XX1136)),P1136&lt;(AVERAGE($P1135:$XX1136)-_xlfn.STDEV.P($P1135:$XX1136))),"DESCARTADO",P1136)))</f>
        <v/>
      </c>
      <c r="Q1138" s="107" t="str">
        <f t="shared" si="3445"/>
        <v/>
      </c>
      <c r="R1138" s="107" t="str">
        <f t="shared" si="3445"/>
        <v/>
      </c>
      <c r="S1138" s="107" t="str">
        <f t="shared" si="3445"/>
        <v/>
      </c>
      <c r="T1138" s="107" t="str">
        <f t="shared" si="3445"/>
        <v/>
      </c>
      <c r="U1138" s="107" t="str">
        <f t="shared" si="3445"/>
        <v/>
      </c>
      <c r="V1138" s="107" t="str">
        <f t="shared" si="3445"/>
        <v/>
      </c>
      <c r="W1138" s="107" t="str">
        <f t="shared" si="3445"/>
        <v/>
      </c>
      <c r="X1138" s="107" t="str">
        <f t="shared" si="3445"/>
        <v/>
      </c>
      <c r="Y1138" s="107" t="str">
        <f t="shared" si="3445"/>
        <v/>
      </c>
      <c r="Z1138" s="107" t="str">
        <f t="shared" si="3445"/>
        <v/>
      </c>
      <c r="AA1138" s="107" t="str">
        <f t="shared" si="3445"/>
        <v/>
      </c>
      <c r="AB1138" s="107" t="str">
        <f t="shared" si="3445"/>
        <v/>
      </c>
      <c r="AC1138" s="107" t="str">
        <f t="shared" si="3445"/>
        <v/>
      </c>
      <c r="AD1138" s="107" t="str">
        <f t="shared" si="3445"/>
        <v/>
      </c>
      <c r="AE1138" s="107" t="str">
        <f t="shared" si="3445"/>
        <v/>
      </c>
      <c r="AF1138" s="107" t="str">
        <f t="shared" si="3445"/>
        <v/>
      </c>
      <c r="AG1138" s="107" t="str">
        <f t="shared" si="3445"/>
        <v/>
      </c>
      <c r="AH1138" s="107" t="str">
        <f t="shared" si="3445"/>
        <v/>
      </c>
      <c r="AI1138" s="107" t="str">
        <f t="shared" si="3445"/>
        <v/>
      </c>
    </row>
    <row r="1139" spans="1:167" hidden="1" x14ac:dyDescent="0.25">
      <c r="B1139" s="128" t="e">
        <f t="shared" si="3363"/>
        <v>#VALUE!</v>
      </c>
      <c r="C1139" s="128" t="e">
        <f t="shared" ca="1" si="3364"/>
        <v>#NAME?</v>
      </c>
      <c r="D1139" s="127">
        <f t="shared" ca="1" si="3364"/>
        <v>1</v>
      </c>
      <c r="E1139" s="198"/>
      <c r="F1139" s="93"/>
      <c r="G1139" s="200"/>
      <c r="H1139"/>
      <c r="I1139"/>
      <c r="J1139"/>
      <c r="K1139" s="66"/>
      <c r="L1139" s="29" t="s">
        <v>359</v>
      </c>
      <c r="M1139" s="30" t="e">
        <f t="shared" ref="M1139" si="3446">HARMEAN($P1133:$XX1134)</f>
        <v>#N/A</v>
      </c>
      <c r="N1139" s="71"/>
      <c r="O1139" s="27" t="str">
        <f t="shared" ref="O1139" si="3447">"3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363"/>
        <v>#VALUE!</v>
      </c>
      <c r="C1140" s="128" t="e">
        <f t="shared" ca="1" si="3364"/>
        <v>#NAME?</v>
      </c>
      <c r="D1140" s="127">
        <f t="shared" ca="1" si="3364"/>
        <v>1</v>
      </c>
      <c r="E1140" s="198"/>
      <c r="F1140" s="93"/>
      <c r="G1140" s="200"/>
      <c r="H1140" s="134">
        <f t="shared" ref="H1140" si="3448">COUNT($P1140:$XX1140)</f>
        <v>0</v>
      </c>
      <c r="I1140" s="132" t="e">
        <f t="shared" ref="I1140" si="3449">_xlfn.STDEV.P($P1139:$XX1140)/AVERAGE($P1139:$XX1140)</f>
        <v>#DIV/0!</v>
      </c>
      <c r="J1140" s="7">
        <f t="shared" ref="J1140" si="3450">IF(AND(H1140&gt;2,
OR(L1128="MÉDIA SANEADA",L1128="MEDIANA SANEADA",
AND(L1128="PREÇO ESTIMADO",NOT(AND(P1130="Orçamento",COUNTA(P1128:XX1128)=COUNTIF(P1130:XX1130,"Orçamento")))))),
ROW(),0)</f>
        <v>0</v>
      </c>
      <c r="K1140" s="66"/>
      <c r="L1140" s="29" t="s">
        <v>41</v>
      </c>
      <c r="M1140" s="30" t="str">
        <f t="shared" ref="M1140" si="3451">IFERROR(_xlfn.QUARTILE.EXC($P1134:$XX1134,1),"")</f>
        <v/>
      </c>
      <c r="N1140" s="71"/>
      <c r="O1140" s="27" t="str">
        <f t="shared" ref="O1140" si="3452">"3 RODADA"</f>
        <v>3 RODADA</v>
      </c>
      <c r="P1140" s="107" t="str">
        <f t="shared" ref="P1140:AI1140" si="3453">IF(P1138="","",IF((_xlfn.STDEV.P($P1137:$XX1138)/AVERAGE($P1137:$XX1138))&lt;=25%,P1138,IF(OR(P1138&gt;(AVERAGE($P1137:$XX1138)+_xlfn.STDEV.P($P1137:$XX1138)),P1138&lt;(AVERAGE($P1137:$XX1138)-_xlfn.STDEV.P($P1137:$XX1138))),"DESCARTADO",P1138)))</f>
        <v/>
      </c>
      <c r="Q1140" s="107" t="str">
        <f t="shared" si="3453"/>
        <v/>
      </c>
      <c r="R1140" s="107" t="str">
        <f t="shared" si="3453"/>
        <v/>
      </c>
      <c r="S1140" s="107" t="str">
        <f t="shared" si="3453"/>
        <v/>
      </c>
      <c r="T1140" s="107" t="str">
        <f t="shared" si="3453"/>
        <v/>
      </c>
      <c r="U1140" s="107" t="str">
        <f t="shared" si="3453"/>
        <v/>
      </c>
      <c r="V1140" s="107" t="str">
        <f t="shared" si="3453"/>
        <v/>
      </c>
      <c r="W1140" s="107" t="str">
        <f t="shared" si="3453"/>
        <v/>
      </c>
      <c r="X1140" s="107" t="str">
        <f t="shared" si="3453"/>
        <v/>
      </c>
      <c r="Y1140" s="107" t="str">
        <f t="shared" si="3453"/>
        <v/>
      </c>
      <c r="Z1140" s="107" t="str">
        <f t="shared" si="3453"/>
        <v/>
      </c>
      <c r="AA1140" s="107" t="str">
        <f t="shared" si="3453"/>
        <v/>
      </c>
      <c r="AB1140" s="107" t="str">
        <f t="shared" si="3453"/>
        <v/>
      </c>
      <c r="AC1140" s="107" t="str">
        <f t="shared" si="3453"/>
        <v/>
      </c>
      <c r="AD1140" s="107" t="str">
        <f t="shared" si="3453"/>
        <v/>
      </c>
      <c r="AE1140" s="107" t="str">
        <f t="shared" si="3453"/>
        <v/>
      </c>
      <c r="AF1140" s="107" t="str">
        <f t="shared" si="3453"/>
        <v/>
      </c>
      <c r="AG1140" s="107" t="str">
        <f t="shared" si="3453"/>
        <v/>
      </c>
      <c r="AH1140" s="107" t="str">
        <f t="shared" si="3453"/>
        <v/>
      </c>
      <c r="AI1140" s="107" t="str">
        <f t="shared" si="3453"/>
        <v/>
      </c>
    </row>
    <row r="1141" spans="1:167" hidden="1" x14ac:dyDescent="0.25">
      <c r="B1141" s="128" t="e">
        <f t="shared" si="3363"/>
        <v>#VALUE!</v>
      </c>
      <c r="C1141" s="128" t="e">
        <f t="shared" ca="1" si="3364"/>
        <v>#NAME?</v>
      </c>
      <c r="D1141" s="127">
        <f t="shared" ca="1" si="3364"/>
        <v>1</v>
      </c>
      <c r="E1141" s="198"/>
      <c r="F1141" s="93"/>
      <c r="G1141" s="200"/>
      <c r="H1141"/>
      <c r="I1141"/>
      <c r="J1141"/>
      <c r="K1141" s="66"/>
      <c r="L1141" s="29" t="s">
        <v>39</v>
      </c>
      <c r="M1141" s="30" t="str">
        <f t="shared" ref="M1141" si="3454">IFERROR(_xlfn.QUARTILE.EXC($P1134:$XX1134,3),"")</f>
        <v/>
      </c>
      <c r="N1141" s="71"/>
      <c r="O1141" s="27" t="str">
        <f t="shared" ref="O1141" si="3455">"4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363"/>
        <v>#VALUE!</v>
      </c>
      <c r="C1142" s="128" t="e">
        <f t="shared" ca="1" si="3364"/>
        <v>#NAME?</v>
      </c>
      <c r="D1142" s="127">
        <f t="shared" ca="1" si="3364"/>
        <v>1</v>
      </c>
      <c r="E1142" s="198"/>
      <c r="F1142" s="93"/>
      <c r="G1142" s="200"/>
      <c r="H1142" s="134">
        <f t="shared" ref="H1142" si="3456">COUNT($P1142:$XX1142)</f>
        <v>0</v>
      </c>
      <c r="I1142" s="132" t="e">
        <f t="shared" ref="I1142" si="3457">_xlfn.STDEV.P($P1141:$XX1142)/AVERAGE($P1141:$XX1142)</f>
        <v>#DIV/0!</v>
      </c>
      <c r="J1142" s="7">
        <f t="shared" ref="J1142" si="3458">IF(AND(H1142&gt;2,
OR(L1128="MÉDIA SANEADA",L1128="MEDIANA SANEADA",
AND(L1128="PREÇO ESTIMADO",NOT(AND(P1130="Orçamento",COUNTA(P1128:XX1128)=COUNTIF(P1130:XX1130,"Orçamento")))))),
ROW(),0)</f>
        <v>0</v>
      </c>
      <c r="K1142" s="66"/>
      <c r="L1142" s="29" t="s">
        <v>42</v>
      </c>
      <c r="M1142" s="30">
        <f t="shared" ref="M1142" si="3459">MIN($P1134:$XX1134)</f>
        <v>0</v>
      </c>
      <c r="N1142" s="71"/>
      <c r="O1142" s="27" t="str">
        <f t="shared" ref="O1142" si="3460">"4 RODADA"</f>
        <v>4 RODADA</v>
      </c>
      <c r="P1142" s="107" t="str">
        <f t="shared" ref="P1142:AI1142" si="3461">IF(P1140="","",IF((_xlfn.STDEV.P($P1139:$XX1140)/AVERAGE($P1139:$XX1140))&lt;=25%,P1140,IF(OR(P1140&gt;(AVERAGE($P1139:$XX1140)+_xlfn.STDEV.P($P1139:$XX1140)),P1140&lt;(AVERAGE($P1139:$XX1140)-_xlfn.STDEV.P($P1139:$XX1140))),"DESCARTADO",P1140)))</f>
        <v/>
      </c>
      <c r="Q1142" s="107" t="str">
        <f t="shared" si="3461"/>
        <v/>
      </c>
      <c r="R1142" s="107" t="str">
        <f t="shared" si="3461"/>
        <v/>
      </c>
      <c r="S1142" s="107" t="str">
        <f t="shared" si="3461"/>
        <v/>
      </c>
      <c r="T1142" s="107" t="str">
        <f t="shared" si="3461"/>
        <v/>
      </c>
      <c r="U1142" s="107" t="str">
        <f t="shared" si="3461"/>
        <v/>
      </c>
      <c r="V1142" s="107" t="str">
        <f t="shared" si="3461"/>
        <v/>
      </c>
      <c r="W1142" s="107" t="str">
        <f t="shared" si="3461"/>
        <v/>
      </c>
      <c r="X1142" s="107" t="str">
        <f t="shared" si="3461"/>
        <v/>
      </c>
      <c r="Y1142" s="107" t="str">
        <f t="shared" si="3461"/>
        <v/>
      </c>
      <c r="Z1142" s="107" t="str">
        <f t="shared" si="3461"/>
        <v/>
      </c>
      <c r="AA1142" s="107" t="str">
        <f t="shared" si="3461"/>
        <v/>
      </c>
      <c r="AB1142" s="107" t="str">
        <f t="shared" si="3461"/>
        <v/>
      </c>
      <c r="AC1142" s="107" t="str">
        <f t="shared" si="3461"/>
        <v/>
      </c>
      <c r="AD1142" s="107" t="str">
        <f t="shared" si="3461"/>
        <v/>
      </c>
      <c r="AE1142" s="107" t="str">
        <f t="shared" si="3461"/>
        <v/>
      </c>
      <c r="AF1142" s="107" t="str">
        <f t="shared" si="3461"/>
        <v/>
      </c>
      <c r="AG1142" s="107" t="str">
        <f t="shared" si="3461"/>
        <v/>
      </c>
      <c r="AH1142" s="107" t="str">
        <f t="shared" si="3461"/>
        <v/>
      </c>
      <c r="AI1142" s="107" t="str">
        <f t="shared" si="3461"/>
        <v/>
      </c>
    </row>
    <row r="1143" spans="1:167" hidden="1" x14ac:dyDescent="0.25">
      <c r="B1143" s="128" t="e">
        <f t="shared" si="3363"/>
        <v>#VALUE!</v>
      </c>
      <c r="C1143" s="128" t="e">
        <f t="shared" ca="1" si="3364"/>
        <v>#NAME?</v>
      </c>
      <c r="D1143" s="127">
        <f t="shared" ca="1" si="3364"/>
        <v>1</v>
      </c>
      <c r="E1143" s="198"/>
      <c r="F1143" s="93"/>
      <c r="G1143" s="200"/>
      <c r="H1143"/>
      <c r="I1143"/>
      <c r="J1143"/>
      <c r="K1143" s="66"/>
      <c r="L1143" s="29" t="s">
        <v>40</v>
      </c>
      <c r="M1143" s="30">
        <f t="shared" ref="M1143" si="3462">MAX($P1134:$XX1134)</f>
        <v>0</v>
      </c>
      <c r="N1143" s="71"/>
      <c r="O1143" s="27" t="str">
        <f t="shared" ref="O1143" si="3463">"5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363"/>
        <v>#VALUE!</v>
      </c>
      <c r="C1144" s="128" t="e">
        <f t="shared" ca="1" si="3364"/>
        <v>#NAME?</v>
      </c>
      <c r="D1144" s="127">
        <f t="shared" ca="1" si="3364"/>
        <v>1</v>
      </c>
      <c r="E1144" s="198"/>
      <c r="F1144" s="93"/>
      <c r="G1144" s="200"/>
      <c r="H1144" s="134">
        <f t="shared" ref="H1144" si="3464">COUNT($P1144:$XX1144)</f>
        <v>0</v>
      </c>
      <c r="I1144" s="132" t="e">
        <f t="shared" ref="I1144" si="3465">_xlfn.STDEV.P($P1143:$XX1144)/AVERAGE($P1143:$XX1144)</f>
        <v>#DIV/0!</v>
      </c>
      <c r="J1144" s="7">
        <f t="shared" ref="J1144" si="3466">IF(AND(H1144&gt;2,
OR(L1128="MÉDIA SANEADA",L1128="MEDIANA SANEADA",
AND(L1128="PREÇO ESTIMADO",NOT(AND(P1130="Orçamento",COUNTA(P1128:XX1128)=COUNTIF(P1130:XX1130,"Orçamento")))))),
ROW(),0)</f>
        <v>0</v>
      </c>
      <c r="K1144" s="66"/>
      <c r="N1144" s="71"/>
      <c r="O1144" s="27" t="str">
        <f t="shared" ref="O1144" si="3467">"5 RODADA"</f>
        <v>5 RODADA</v>
      </c>
      <c r="P1144" s="107" t="str">
        <f t="shared" ref="P1144:AI1144" si="3468">IF(P1142="","",IF((_xlfn.STDEV.P($P1141:$XX1142)/AVERAGE($P1141:$XX1142))&lt;=25%,P1142,IF(OR(P1142&gt;(AVERAGE($P1141:$XX1142)+_xlfn.STDEV.P($P1141:$XX1142)),P1142&lt;(AVERAGE($P1141:$XX1142)-_xlfn.STDEV.P($P1141:$XX1142))),"DESCARTADO",P1142)))</f>
        <v/>
      </c>
      <c r="Q1144" s="107" t="str">
        <f t="shared" si="3468"/>
        <v/>
      </c>
      <c r="R1144" s="107" t="str">
        <f t="shared" si="3468"/>
        <v/>
      </c>
      <c r="S1144" s="107" t="str">
        <f t="shared" si="3468"/>
        <v/>
      </c>
      <c r="T1144" s="107" t="str">
        <f t="shared" si="3468"/>
        <v/>
      </c>
      <c r="U1144" s="107" t="str">
        <f t="shared" si="3468"/>
        <v/>
      </c>
      <c r="V1144" s="107" t="str">
        <f t="shared" si="3468"/>
        <v/>
      </c>
      <c r="W1144" s="107" t="str">
        <f t="shared" si="3468"/>
        <v/>
      </c>
      <c r="X1144" s="107" t="str">
        <f t="shared" si="3468"/>
        <v/>
      </c>
      <c r="Y1144" s="107" t="str">
        <f t="shared" si="3468"/>
        <v/>
      </c>
      <c r="Z1144" s="107" t="str">
        <f t="shared" si="3468"/>
        <v/>
      </c>
      <c r="AA1144" s="107" t="str">
        <f t="shared" si="3468"/>
        <v/>
      </c>
      <c r="AB1144" s="107" t="str">
        <f t="shared" si="3468"/>
        <v/>
      </c>
      <c r="AC1144" s="107" t="str">
        <f t="shared" si="3468"/>
        <v/>
      </c>
      <c r="AD1144" s="107" t="str">
        <f t="shared" si="3468"/>
        <v/>
      </c>
      <c r="AE1144" s="107" t="str">
        <f t="shared" si="3468"/>
        <v/>
      </c>
      <c r="AF1144" s="107" t="str">
        <f t="shared" si="3468"/>
        <v/>
      </c>
      <c r="AG1144" s="107" t="str">
        <f t="shared" si="3468"/>
        <v/>
      </c>
      <c r="AH1144" s="107" t="str">
        <f t="shared" si="3468"/>
        <v/>
      </c>
      <c r="AI1144" s="107" t="str">
        <f t="shared" si="3468"/>
        <v/>
      </c>
    </row>
    <row r="1145" spans="1:167" hidden="1" x14ac:dyDescent="0.25">
      <c r="B1145" s="128" t="e">
        <f t="shared" si="3363"/>
        <v>#VALUE!</v>
      </c>
      <c r="C1145" s="128" t="e">
        <f t="shared" ca="1" si="3364"/>
        <v>#NAME?</v>
      </c>
      <c r="D1145" s="127">
        <f t="shared" ca="1" si="3364"/>
        <v>1</v>
      </c>
      <c r="E1145" s="198"/>
      <c r="F1145" s="93"/>
      <c r="G1145" s="200"/>
      <c r="H1145"/>
      <c r="I1145"/>
      <c r="J1145"/>
      <c r="K1145" s="66"/>
      <c r="L1145" s="22"/>
      <c r="M1145" s="22"/>
      <c r="N1145" s="71"/>
      <c r="O1145" s="27" t="str">
        <f t="shared" ref="O1145" si="3469">"6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363"/>
        <v>#VALUE!</v>
      </c>
      <c r="C1146" s="128" t="e">
        <f t="shared" ca="1" si="3364"/>
        <v>#NAME?</v>
      </c>
      <c r="D1146" s="127">
        <f t="shared" ca="1" si="3364"/>
        <v>1</v>
      </c>
      <c r="E1146" s="198"/>
      <c r="F1146" s="93"/>
      <c r="G1146" s="200"/>
      <c r="H1146" s="134">
        <f t="shared" ref="H1146" si="3470">COUNT($P1146:$XX1146)</f>
        <v>0</v>
      </c>
      <c r="I1146" s="132" t="e">
        <f t="shared" ref="I1146" si="3471">_xlfn.STDEV.P($P1145:$XX1146)/AVERAGE($P1145:$XX1146)</f>
        <v>#DIV/0!</v>
      </c>
      <c r="J1146" s="7">
        <f t="shared" ref="J1146" si="3472">IF(AND(H1146&gt;2,
OR(L1128="MÉDIA SANEADA",L1128="MEDIANA SANEADA",
AND(L1128="PREÇO ESTIMADO",NOT(AND(P1130="Orçamento",COUNTA(P1128:XX1128)=COUNTIF(P1130:XX1130,"Orçamento")))))),
ROW(),0)</f>
        <v>0</v>
      </c>
      <c r="N1146" s="71"/>
      <c r="O1146" s="27" t="str">
        <f t="shared" ref="O1146" si="3473">"6 RODADA"</f>
        <v>6 RODADA</v>
      </c>
      <c r="P1146" s="107" t="str">
        <f t="shared" ref="P1146:AI1146" si="3474">IFERROR(IF(P1144="","",IF((_xlfn.STDEV.P($P1143:$XX1144)/AVERAGE($P1143:$XX1144))&lt;=25%,P1144,IF(OR(P1144&gt;(AVERAGE($P1143:$XX1144)+_xlfn.STDEV.P($P1143:$XX1144)),P1144&lt;(AVERAGE($P1143:$XX1144)-_xlfn.STDEV.P($P1143:$XX1144))),"DESCARTADO",P1144))),)</f>
        <v/>
      </c>
      <c r="Q1146" s="107" t="str">
        <f t="shared" si="3474"/>
        <v/>
      </c>
      <c r="R1146" s="107" t="str">
        <f t="shared" si="3474"/>
        <v/>
      </c>
      <c r="S1146" s="107" t="str">
        <f t="shared" si="3474"/>
        <v/>
      </c>
      <c r="T1146" s="107" t="str">
        <f t="shared" si="3474"/>
        <v/>
      </c>
      <c r="U1146" s="107" t="str">
        <f t="shared" si="3474"/>
        <v/>
      </c>
      <c r="V1146" s="107" t="str">
        <f t="shared" si="3474"/>
        <v/>
      </c>
      <c r="W1146" s="107" t="str">
        <f t="shared" si="3474"/>
        <v/>
      </c>
      <c r="X1146" s="107" t="str">
        <f t="shared" si="3474"/>
        <v/>
      </c>
      <c r="Y1146" s="107" t="str">
        <f t="shared" si="3474"/>
        <v/>
      </c>
      <c r="Z1146" s="107" t="str">
        <f t="shared" si="3474"/>
        <v/>
      </c>
      <c r="AA1146" s="107" t="str">
        <f t="shared" si="3474"/>
        <v/>
      </c>
      <c r="AB1146" s="107" t="str">
        <f t="shared" si="3474"/>
        <v/>
      </c>
      <c r="AC1146" s="107" t="str">
        <f t="shared" si="3474"/>
        <v/>
      </c>
      <c r="AD1146" s="107" t="str">
        <f t="shared" si="3474"/>
        <v/>
      </c>
      <c r="AE1146" s="107" t="str">
        <f t="shared" si="3474"/>
        <v/>
      </c>
      <c r="AF1146" s="107" t="str">
        <f t="shared" si="3474"/>
        <v/>
      </c>
      <c r="AG1146" s="107" t="str">
        <f t="shared" si="3474"/>
        <v/>
      </c>
      <c r="AH1146" s="107" t="str">
        <f t="shared" si="3474"/>
        <v/>
      </c>
      <c r="AI1146" s="107" t="str">
        <f t="shared" si="3474"/>
        <v/>
      </c>
    </row>
    <row r="1147" spans="1:167" x14ac:dyDescent="0.25">
      <c r="B1147" s="128" t="e">
        <f t="shared" si="3363"/>
        <v>#VALUE!</v>
      </c>
      <c r="C1147" s="128" t="e">
        <f t="shared" ca="1" si="3364"/>
        <v>#NAME?</v>
      </c>
      <c r="D1147" s="127">
        <f t="shared" ca="1" si="3364"/>
        <v>1</v>
      </c>
      <c r="E1147" s="198"/>
      <c r="F1147" s="136"/>
      <c r="G1147" s="200"/>
      <c r="H1147" s="203"/>
      <c r="I1147" s="203"/>
      <c r="J1147" s="204"/>
      <c r="K1147" s="67"/>
      <c r="L1147" s="1" t="s">
        <v>43</v>
      </c>
      <c r="M1147" s="143" t="str">
        <f t="shared" ref="M1147" si="3475">IFERROR(ROUND(M1128*M1130,2),"")</f>
        <v/>
      </c>
      <c r="O1147" s="27" t="s">
        <v>363</v>
      </c>
      <c r="P1147" s="107" t="str">
        <f t="shared" ref="P1147:AI1168" si="3476">INDEX(P1134:P1146,MATCH(MAX($J1134:$J1146),$J1134:$J1146,0))</f>
        <v/>
      </c>
      <c r="Q1147" s="107" t="str">
        <f t="shared" si="3476"/>
        <v/>
      </c>
      <c r="R1147" s="107" t="str">
        <f t="shared" si="3476"/>
        <v/>
      </c>
      <c r="S1147" s="107" t="str">
        <f t="shared" si="3476"/>
        <v/>
      </c>
      <c r="T1147" s="107" t="str">
        <f t="shared" si="3476"/>
        <v/>
      </c>
      <c r="U1147" s="107" t="str">
        <f t="shared" si="3476"/>
        <v/>
      </c>
      <c r="V1147" s="107" t="str">
        <f t="shared" si="3476"/>
        <v/>
      </c>
      <c r="W1147" s="107" t="str">
        <f t="shared" si="3476"/>
        <v/>
      </c>
      <c r="X1147" s="107" t="str">
        <f t="shared" si="3476"/>
        <v/>
      </c>
      <c r="Y1147" s="107" t="str">
        <f t="shared" si="3476"/>
        <v/>
      </c>
      <c r="Z1147" s="107" t="str">
        <f t="shared" si="3476"/>
        <v/>
      </c>
      <c r="AA1147" s="107" t="str">
        <f t="shared" si="3476"/>
        <v/>
      </c>
      <c r="AB1147" s="107" t="str">
        <f t="shared" si="3476"/>
        <v/>
      </c>
      <c r="AC1147" s="107" t="str">
        <f t="shared" si="3476"/>
        <v/>
      </c>
      <c r="AD1147" s="107" t="str">
        <f t="shared" si="3476"/>
        <v/>
      </c>
      <c r="AE1147" s="107" t="str">
        <f t="shared" si="3476"/>
        <v/>
      </c>
      <c r="AF1147" s="107" t="str">
        <f t="shared" si="3476"/>
        <v/>
      </c>
      <c r="AG1147" s="107" t="str">
        <f t="shared" si="3476"/>
        <v/>
      </c>
      <c r="AH1147" s="107" t="str">
        <f t="shared" si="3476"/>
        <v/>
      </c>
      <c r="AI1147" s="107" t="str">
        <f t="shared" si="3476"/>
        <v/>
      </c>
    </row>
    <row r="1149" spans="1:167" s="117" customFormat="1" ht="15" customHeight="1" x14ac:dyDescent="0.25">
      <c r="A1149" s="120"/>
      <c r="B1149" s="127" t="e">
        <f t="shared" ref="B1149" si="3477">LARGE(IFERROR(IF(B1147+1&gt;$H$8,"",B1147+1),""),1)</f>
        <v>#VALUE!</v>
      </c>
      <c r="C1149" s="127" t="e">
        <f ca="1">IF(_xlfn.ISFORMULA(E1153),MAX(INDEX('BASE FORMAÇÃO'!A:A,B1149+1),1),E1153)</f>
        <v>#NAME?</v>
      </c>
      <c r="D1149" s="127">
        <f t="shared" ref="D1149" ca="1" si="3478">IFERROR(IF(C1149=C1139,D1139+1,1),1)</f>
        <v>1</v>
      </c>
      <c r="E1149" s="38" t="s">
        <v>9</v>
      </c>
      <c r="F1149" s="73"/>
      <c r="G1149" s="38" t="s">
        <v>15</v>
      </c>
      <c r="H1149" s="135" t="e">
        <f>INDEX('BASE FORMAÇÃO'!B:B,B1149+1)</f>
        <v>#VALUE!</v>
      </c>
      <c r="I1149" s="181" t="s">
        <v>16</v>
      </c>
      <c r="J1149" s="6" t="e">
        <f>INDEX('BASE FORMAÇÃO'!K:K,B1149+1)</f>
        <v>#VALUE!</v>
      </c>
      <c r="K1149" s="65"/>
      <c r="L1149" s="182" t="s">
        <v>10</v>
      </c>
      <c r="M1149" s="184" t="str">
        <f>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479">B1149</f>
        <v>#VALUE!</v>
      </c>
      <c r="C1150" s="128" t="e">
        <f t="shared" ca="1" si="3479"/>
        <v>#NAME?</v>
      </c>
      <c r="D1150" s="127">
        <f t="shared" ca="1" si="3479"/>
        <v>1</v>
      </c>
      <c r="E1150" s="186">
        <f t="shared" ref="E1150" ca="1" si="3480">D1149</f>
        <v>1</v>
      </c>
      <c r="F1150" s="92"/>
      <c r="G1150" s="188" t="s">
        <v>1</v>
      </c>
      <c r="H1150" s="191" t="e">
        <f>INDEX('BASE FORMAÇÃO'!C:C,B1149+1)</f>
        <v>#VALUE!</v>
      </c>
      <c r="I1150" s="191"/>
      <c r="J1150" s="192"/>
      <c r="K1150" s="66"/>
      <c r="L1150" s="183"/>
      <c r="M1150" s="185"/>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481">B1150</f>
        <v>#VALUE!</v>
      </c>
      <c r="C1151" s="128" t="e">
        <f t="shared" ca="1" si="3481"/>
        <v>#NAME?</v>
      </c>
      <c r="D1151" s="127">
        <f t="shared" ca="1" si="3481"/>
        <v>1</v>
      </c>
      <c r="E1151" s="187"/>
      <c r="F1151" s="93"/>
      <c r="G1151" s="189"/>
      <c r="H1151" s="193"/>
      <c r="I1151" s="193"/>
      <c r="J1151" s="194"/>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482">B1151</f>
        <v>#VALUE!</v>
      </c>
      <c r="C1152" s="128" t="e">
        <f t="shared" ca="1" si="3482"/>
        <v>#NAME?</v>
      </c>
      <c r="D1152" s="127">
        <f t="shared" ca="1" si="3364"/>
        <v>1</v>
      </c>
      <c r="E1152" s="38" t="s">
        <v>313</v>
      </c>
      <c r="F1152" s="93"/>
      <c r="G1152" s="190"/>
      <c r="H1152" s="195"/>
      <c r="I1152" s="195"/>
      <c r="J1152" s="196"/>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483">B1151</f>
        <v>#VALUE!</v>
      </c>
      <c r="C1153" s="128" t="e">
        <f t="shared" ca="1" si="3483"/>
        <v>#NAME?</v>
      </c>
      <c r="D1153" s="127">
        <f t="shared" ca="1" si="3364"/>
        <v>1</v>
      </c>
      <c r="E1153" s="197" t="e">
        <f t="shared" ref="E1153" ca="1" si="3484">C1149</f>
        <v>#NAME?</v>
      </c>
      <c r="F1153" s="93"/>
      <c r="G1153" s="199" t="s">
        <v>304</v>
      </c>
      <c r="H1153" s="201"/>
      <c r="I1153" s="202"/>
      <c r="J1153" s="202"/>
      <c r="K1153" s="67"/>
      <c r="L1153" s="28" t="s">
        <v>303</v>
      </c>
      <c r="M1153" s="133" t="str">
        <f t="shared" ref="M1153" si="3485">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486">B1153</f>
        <v>#VALUE!</v>
      </c>
      <c r="C1154" s="128" t="e">
        <f t="shared" ref="C1154" ca="1" si="3487">C1153</f>
        <v>#NAME?</v>
      </c>
      <c r="D1154" s="127">
        <f t="shared" ca="1" si="3364"/>
        <v>1</v>
      </c>
      <c r="E1154" s="198"/>
      <c r="F1154" s="93"/>
      <c r="G1154" s="200"/>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488">B1154</f>
        <v>#VALUE!</v>
      </c>
      <c r="C1155" s="128" t="e">
        <f t="shared" ca="1" si="3488"/>
        <v>#NAME?</v>
      </c>
      <c r="D1155" s="127">
        <f t="shared" ca="1" si="3364"/>
        <v>1</v>
      </c>
      <c r="E1155" s="198"/>
      <c r="F1155" s="93"/>
      <c r="G1155" s="200"/>
      <c r="H1155" s="134">
        <f t="shared" ref="H1155" si="3489">COUNT($P1155:$XX1155)</f>
        <v>0</v>
      </c>
      <c r="I1155" s="132" t="e">
        <f t="shared" ref="I1155" si="3490">_xlfn.STDEV.P($P1154:$XX1155)/AVERAGE($P1154:$XX1155)</f>
        <v>#DIV/0!</v>
      </c>
      <c r="J1155" s="7">
        <f>ROW()</f>
        <v>1155</v>
      </c>
      <c r="K1155" s="67"/>
      <c r="L1155" s="29" t="s">
        <v>10</v>
      </c>
      <c r="M1155" s="30" t="str">
        <f t="shared" ref="M1155" si="3491">IFERROR(
IF(COUNTA(P1149:AI1149)=COUNTIF(P1151:XX1151,"Orçamento"),MIN(M1160,M1157),
IF(M1158&lt;&gt;"",M1158,
IF(M1159&lt;&gt;"",M1159,
M1157
))),"")</f>
        <v/>
      </c>
      <c r="N1155" s="71"/>
      <c r="O1155" s="27" t="s">
        <v>376</v>
      </c>
      <c r="P1155" s="106" t="str">
        <f t="shared" ref="P1155:AI1155" si="3492">IFERROR(IF(P1153="",
            "",
            IF(COUNT($P1153:$XX1153)&lt;=4,
               P1153,
               IF(OR(P1153&gt;(QUARTILE($P1153:$XX1153,3)+(QUARTILE($P1153:$XX1153,3)-QUARTILE($P1153:$XX1153,1))),
                     P1153&lt;(QUARTILE($P1153:$XX1153,1)-(QUARTILE($P1153:$XX1153,3)-QUARTILE($P1153:$XX1153,1)))
                  ),
               "DESCARTADO",P1153)
             )
  ),P1153)</f>
        <v/>
      </c>
      <c r="Q1155" s="106" t="str">
        <f t="shared" si="3492"/>
        <v/>
      </c>
      <c r="R1155" s="106" t="str">
        <f t="shared" si="3492"/>
        <v/>
      </c>
      <c r="S1155" s="106" t="str">
        <f t="shared" si="3492"/>
        <v/>
      </c>
      <c r="T1155" s="106" t="str">
        <f t="shared" si="3492"/>
        <v/>
      </c>
      <c r="U1155" s="106" t="str">
        <f t="shared" si="3492"/>
        <v/>
      </c>
      <c r="V1155" s="106" t="str">
        <f t="shared" si="3492"/>
        <v/>
      </c>
      <c r="W1155" s="106" t="str">
        <f t="shared" si="3492"/>
        <v/>
      </c>
      <c r="X1155" s="106" t="str">
        <f t="shared" si="3492"/>
        <v/>
      </c>
      <c r="Y1155" s="106" t="str">
        <f t="shared" si="3492"/>
        <v/>
      </c>
      <c r="Z1155" s="106" t="str">
        <f t="shared" si="3492"/>
        <v/>
      </c>
      <c r="AA1155" s="106" t="str">
        <f t="shared" si="3492"/>
        <v/>
      </c>
      <c r="AB1155" s="106" t="str">
        <f t="shared" si="3492"/>
        <v/>
      </c>
      <c r="AC1155" s="106" t="str">
        <f t="shared" si="3492"/>
        <v/>
      </c>
      <c r="AD1155" s="106" t="str">
        <f t="shared" si="3492"/>
        <v/>
      </c>
      <c r="AE1155" s="106" t="str">
        <f t="shared" si="3492"/>
        <v/>
      </c>
      <c r="AF1155" s="106" t="str">
        <f t="shared" si="3492"/>
        <v/>
      </c>
      <c r="AG1155" s="106" t="str">
        <f t="shared" si="3492"/>
        <v/>
      </c>
      <c r="AH1155" s="106" t="str">
        <f t="shared" si="3492"/>
        <v/>
      </c>
      <c r="AI1155" s="106" t="str">
        <f t="shared" si="3492"/>
        <v/>
      </c>
    </row>
    <row r="1156" spans="2:35" hidden="1" x14ac:dyDescent="0.25">
      <c r="B1156" s="128" t="e">
        <f t="shared" ref="B1156" si="3493">B1155</f>
        <v>#VALUE!</v>
      </c>
      <c r="C1156" s="128" t="e">
        <f t="shared" ref="C1156" ca="1" si="3494">C1155</f>
        <v>#NAME?</v>
      </c>
      <c r="D1156" s="127">
        <f t="shared" ca="1" si="3364"/>
        <v>1</v>
      </c>
      <c r="E1156" s="198"/>
      <c r="F1156" s="93"/>
      <c r="G1156" s="200"/>
      <c r="H1156"/>
      <c r="I1156"/>
      <c r="J1156"/>
      <c r="K1156" s="66"/>
      <c r="L1156" s="29" t="s">
        <v>360</v>
      </c>
      <c r="M1156" s="30" t="e">
        <f t="shared" ref="M1156" si="3495">AVERAGE($P1155:$XX1155)</f>
        <v>#DIV/0!</v>
      </c>
      <c r="N1156" s="71"/>
      <c r="O1156" s="27" t="str">
        <f t="shared" ref="O1156" si="3496">"1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363"/>
        <v>#VALUE!</v>
      </c>
      <c r="C1157" s="128" t="e">
        <f t="shared" ca="1" si="3364"/>
        <v>#NAME?</v>
      </c>
      <c r="D1157" s="127">
        <f t="shared" ca="1" si="3364"/>
        <v>1</v>
      </c>
      <c r="E1157" s="198"/>
      <c r="F1157" s="93"/>
      <c r="G1157" s="200"/>
      <c r="H1157" s="134">
        <f t="shared" ref="H1157" si="3497">COUNT($P1157:$XX1157)</f>
        <v>0</v>
      </c>
      <c r="I1157" s="132" t="e">
        <f t="shared" ref="I1157" si="3498">_xlfn.STDEV.P($P1156:$XX1157)/AVERAGE($P1156:$XX1157)</f>
        <v>#DIV/0!</v>
      </c>
      <c r="J1157" s="7">
        <f t="shared" ref="J1157" si="3499">IF(AND(H1157&gt;2,
OR(L1149="MÉDIA SANEADA",L1149="MEDIANA SANEADA",
AND(L1149="PREÇO ESTIMADO",NOT(AND(P1151="Orçamento",COUNTA(P1149:XX1149)=COUNTIF(P1151:XX1151,"Orçamento")))))),
ROW(),0)</f>
        <v>0</v>
      </c>
      <c r="K1157" s="66"/>
      <c r="L1157" s="29" t="s">
        <v>361</v>
      </c>
      <c r="M1157" s="30" t="e">
        <f t="shared" ref="M1157" si="3500">MEDIAN($P1155:$XX1155)</f>
        <v>#NUM!</v>
      </c>
      <c r="N1157" s="71"/>
      <c r="O1157" s="27" t="str">
        <f t="shared" ref="O1157" si="3501">"1 RODADA"</f>
        <v>1 RODADA</v>
      </c>
      <c r="P1157" s="107" t="str">
        <f t="shared" ref="P1157:AI1157" si="3502">IF(P1155="","",IF((_xlfn.STDEV.P($P1154:$XX1155)/AVERAGE($P1154:$XX1155))&lt;=25%,P1155,IF(OR(P1155&gt;(AVERAGE($P1154:$XX1155)+_xlfn.STDEV.P($P1154:$XX1155)),P1155&lt;(AVERAGE($P1154:$XX1155)-_xlfn.STDEV.P($P1154:$XX1155))),"DESCARTADO",P1155)))</f>
        <v/>
      </c>
      <c r="Q1157" s="107" t="str">
        <f t="shared" si="3502"/>
        <v/>
      </c>
      <c r="R1157" s="107" t="str">
        <f t="shared" si="3502"/>
        <v/>
      </c>
      <c r="S1157" s="107" t="str">
        <f t="shared" si="3502"/>
        <v/>
      </c>
      <c r="T1157" s="107" t="str">
        <f t="shared" si="3502"/>
        <v/>
      </c>
      <c r="U1157" s="107" t="str">
        <f t="shared" si="3502"/>
        <v/>
      </c>
      <c r="V1157" s="107" t="str">
        <f t="shared" si="3502"/>
        <v/>
      </c>
      <c r="W1157" s="107" t="str">
        <f t="shared" si="3502"/>
        <v/>
      </c>
      <c r="X1157" s="107" t="str">
        <f t="shared" si="3502"/>
        <v/>
      </c>
      <c r="Y1157" s="107" t="str">
        <f t="shared" si="3502"/>
        <v/>
      </c>
      <c r="Z1157" s="107" t="str">
        <f t="shared" si="3502"/>
        <v/>
      </c>
      <c r="AA1157" s="107" t="str">
        <f t="shared" si="3502"/>
        <v/>
      </c>
      <c r="AB1157" s="107" t="str">
        <f t="shared" si="3502"/>
        <v/>
      </c>
      <c r="AC1157" s="107" t="str">
        <f t="shared" si="3502"/>
        <v/>
      </c>
      <c r="AD1157" s="107" t="str">
        <f t="shared" si="3502"/>
        <v/>
      </c>
      <c r="AE1157" s="107" t="str">
        <f t="shared" si="3502"/>
        <v/>
      </c>
      <c r="AF1157" s="107" t="str">
        <f t="shared" si="3502"/>
        <v/>
      </c>
      <c r="AG1157" s="107" t="str">
        <f t="shared" si="3502"/>
        <v/>
      </c>
      <c r="AH1157" s="107" t="str">
        <f t="shared" si="3502"/>
        <v/>
      </c>
      <c r="AI1157" s="107" t="str">
        <f t="shared" si="3502"/>
        <v/>
      </c>
    </row>
    <row r="1158" spans="2:35" hidden="1" x14ac:dyDescent="0.25">
      <c r="B1158" s="128" t="e">
        <f t="shared" si="3363"/>
        <v>#VALUE!</v>
      </c>
      <c r="C1158" s="128" t="e">
        <f t="shared" ca="1" si="3364"/>
        <v>#NAME?</v>
      </c>
      <c r="D1158" s="127">
        <f t="shared" ca="1" si="3364"/>
        <v>1</v>
      </c>
      <c r="E1158" s="198"/>
      <c r="F1158" s="93"/>
      <c r="G1158" s="200"/>
      <c r="H1158"/>
      <c r="I1158"/>
      <c r="J1158"/>
      <c r="L1158" s="29" t="s">
        <v>38</v>
      </c>
      <c r="M1158" s="30" t="str">
        <f t="shared" ref="M1158" si="3503">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04">"2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363"/>
        <v>#VALUE!</v>
      </c>
      <c r="C1159" s="128" t="e">
        <f t="shared" ca="1" si="3364"/>
        <v>#NAME?</v>
      </c>
      <c r="D1159" s="127">
        <f t="shared" ca="1" si="3364"/>
        <v>1</v>
      </c>
      <c r="E1159" s="198"/>
      <c r="F1159" s="93"/>
      <c r="G1159" s="200"/>
      <c r="H1159" s="134">
        <f t="shared" ref="H1159" si="3505">COUNT($P1159:$XX1159)</f>
        <v>0</v>
      </c>
      <c r="I1159" s="132" t="e">
        <f t="shared" ref="I1159" si="3506">_xlfn.STDEV.P($P1158:$XX1159)/AVERAGE($P1158:$XX1159)</f>
        <v>#DIV/0!</v>
      </c>
      <c r="J1159" s="7">
        <f t="shared" ref="J1159" si="3507">IF(AND(H1159&gt;2,
OR(L1149="MÉDIA SANEADA",L1149="MEDIANA SANEADA",
AND(L1149="PREÇO ESTIMADO",NOT(AND(P1151="Orçamento",COUNTA(P1149:XX1149)=COUNTIF(P1151:XX1151,"Orçamento")))))),
ROW(),0)</f>
        <v>0</v>
      </c>
      <c r="K1159" s="66"/>
      <c r="L1159" s="29" t="s">
        <v>362</v>
      </c>
      <c r="M1159" s="30" t="e">
        <f t="shared" ref="M1159" si="3508" xml:space="preserve">
IF(H1157&gt;2,MEDIAN(P1156:XX1157),
IF(H1159&gt;2,MEDIAN(P1158:XX1159),
IF(H1161&gt;2,MEDIAN(P1160:XX1161),
IF(H1163&gt;2,MEDIAN(P1162:XX1163),
IF(H1165&gt;2,MEDIAN(P1164:XX1165),
IF(H1167&gt;2,MEDIAN(P1166:XX1167),
MEDIAN(P1154:XX1155)))))))</f>
        <v>#NUM!</v>
      </c>
      <c r="N1159" s="71"/>
      <c r="O1159" s="27" t="str">
        <f t="shared" ref="O1159" si="3509">"2 RODADA"</f>
        <v>2 RODADA</v>
      </c>
      <c r="P1159" s="107" t="str">
        <f t="shared" ref="P1159:AI1159" si="3510">IF(P1157="","",IF((_xlfn.STDEV.P($P1156:$XX1157)/AVERAGE($P1156:$XX1157))&lt;=25%,P1157,IF(OR(P1157&gt;(AVERAGE($P1156:$XX1157)+_xlfn.STDEV.P($P1156:$XX1157)),P1157&lt;(AVERAGE($P1156:$XX1157)-_xlfn.STDEV.P($P1156:$XX1157))),"DESCARTADO",P1157)))</f>
        <v/>
      </c>
      <c r="Q1159" s="107" t="str">
        <f t="shared" si="3510"/>
        <v/>
      </c>
      <c r="R1159" s="107" t="str">
        <f t="shared" si="3510"/>
        <v/>
      </c>
      <c r="S1159" s="107" t="str">
        <f t="shared" si="3510"/>
        <v/>
      </c>
      <c r="T1159" s="107" t="str">
        <f t="shared" si="3510"/>
        <v/>
      </c>
      <c r="U1159" s="107" t="str">
        <f t="shared" si="3510"/>
        <v/>
      </c>
      <c r="V1159" s="107" t="str">
        <f t="shared" si="3510"/>
        <v/>
      </c>
      <c r="W1159" s="107" t="str">
        <f t="shared" si="3510"/>
        <v/>
      </c>
      <c r="X1159" s="107" t="str">
        <f t="shared" si="3510"/>
        <v/>
      </c>
      <c r="Y1159" s="107" t="str">
        <f t="shared" si="3510"/>
        <v/>
      </c>
      <c r="Z1159" s="107" t="str">
        <f t="shared" si="3510"/>
        <v/>
      </c>
      <c r="AA1159" s="107" t="str">
        <f t="shared" si="3510"/>
        <v/>
      </c>
      <c r="AB1159" s="107" t="str">
        <f t="shared" si="3510"/>
        <v/>
      </c>
      <c r="AC1159" s="107" t="str">
        <f t="shared" si="3510"/>
        <v/>
      </c>
      <c r="AD1159" s="107" t="str">
        <f t="shared" si="3510"/>
        <v/>
      </c>
      <c r="AE1159" s="107" t="str">
        <f t="shared" si="3510"/>
        <v/>
      </c>
      <c r="AF1159" s="107" t="str">
        <f t="shared" si="3510"/>
        <v/>
      </c>
      <c r="AG1159" s="107" t="str">
        <f t="shared" si="3510"/>
        <v/>
      </c>
      <c r="AH1159" s="107" t="str">
        <f t="shared" si="3510"/>
        <v/>
      </c>
      <c r="AI1159" s="107" t="str">
        <f t="shared" si="3510"/>
        <v/>
      </c>
    </row>
    <row r="1160" spans="2:35" hidden="1" x14ac:dyDescent="0.25">
      <c r="B1160" s="128" t="e">
        <f t="shared" si="3363"/>
        <v>#VALUE!</v>
      </c>
      <c r="C1160" s="128" t="e">
        <f t="shared" ca="1" si="3364"/>
        <v>#NAME?</v>
      </c>
      <c r="D1160" s="127">
        <f t="shared" ca="1" si="3364"/>
        <v>1</v>
      </c>
      <c r="E1160" s="198"/>
      <c r="F1160" s="93"/>
      <c r="G1160" s="200"/>
      <c r="H1160"/>
      <c r="I1160"/>
      <c r="J1160"/>
      <c r="K1160" s="66"/>
      <c r="L1160" s="29" t="s">
        <v>359</v>
      </c>
      <c r="M1160" s="30" t="e">
        <f t="shared" ref="M1160" si="3511">HARMEAN($P1154:$XX1155)</f>
        <v>#N/A</v>
      </c>
      <c r="N1160" s="71"/>
      <c r="O1160" s="27" t="str">
        <f t="shared" ref="O1160" si="3512">"3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363"/>
        <v>#VALUE!</v>
      </c>
      <c r="C1161" s="128" t="e">
        <f t="shared" ca="1" si="3364"/>
        <v>#NAME?</v>
      </c>
      <c r="D1161" s="127">
        <f t="shared" ca="1" si="3364"/>
        <v>1</v>
      </c>
      <c r="E1161" s="198"/>
      <c r="F1161" s="93"/>
      <c r="G1161" s="200"/>
      <c r="H1161" s="134">
        <f t="shared" ref="H1161" si="3513">COUNT($P1161:$XX1161)</f>
        <v>0</v>
      </c>
      <c r="I1161" s="132" t="e">
        <f t="shared" ref="I1161" si="3514">_xlfn.STDEV.P($P1160:$XX1161)/AVERAGE($P1160:$XX1161)</f>
        <v>#DIV/0!</v>
      </c>
      <c r="J1161" s="7">
        <f t="shared" ref="J1161" si="3515">IF(AND(H1161&gt;2,
OR(L1149="MÉDIA SANEADA",L1149="MEDIANA SANEADA",
AND(L1149="PREÇO ESTIMADO",NOT(AND(P1151="Orçamento",COUNTA(P1149:XX1149)=COUNTIF(P1151:XX1151,"Orçamento")))))),
ROW(),0)</f>
        <v>0</v>
      </c>
      <c r="K1161" s="66"/>
      <c r="L1161" s="29" t="s">
        <v>41</v>
      </c>
      <c r="M1161" s="30" t="str">
        <f t="shared" ref="M1161" si="3516">IFERROR(_xlfn.QUARTILE.EXC($P1155:$XX1155,1),"")</f>
        <v/>
      </c>
      <c r="N1161" s="71"/>
      <c r="O1161" s="27" t="str">
        <f t="shared" ref="O1161" si="3517">"3 RODADA"</f>
        <v>3 RODADA</v>
      </c>
      <c r="P1161" s="107" t="str">
        <f t="shared" ref="P1161:AI1161" si="3518">IF(P1159="","",IF((_xlfn.STDEV.P($P1158:$XX1159)/AVERAGE($P1158:$XX1159))&lt;=25%,P1159,IF(OR(P1159&gt;(AVERAGE($P1158:$XX1159)+_xlfn.STDEV.P($P1158:$XX1159)),P1159&lt;(AVERAGE($P1158:$XX1159)-_xlfn.STDEV.P($P1158:$XX1159))),"DESCARTADO",P1159)))</f>
        <v/>
      </c>
      <c r="Q1161" s="107" t="str">
        <f t="shared" si="3518"/>
        <v/>
      </c>
      <c r="R1161" s="107" t="str">
        <f t="shared" si="3518"/>
        <v/>
      </c>
      <c r="S1161" s="107" t="str">
        <f t="shared" si="3518"/>
        <v/>
      </c>
      <c r="T1161" s="107" t="str">
        <f t="shared" si="3518"/>
        <v/>
      </c>
      <c r="U1161" s="107" t="str">
        <f t="shared" si="3518"/>
        <v/>
      </c>
      <c r="V1161" s="107" t="str">
        <f t="shared" si="3518"/>
        <v/>
      </c>
      <c r="W1161" s="107" t="str">
        <f t="shared" si="3518"/>
        <v/>
      </c>
      <c r="X1161" s="107" t="str">
        <f t="shared" si="3518"/>
        <v/>
      </c>
      <c r="Y1161" s="107" t="str">
        <f t="shared" si="3518"/>
        <v/>
      </c>
      <c r="Z1161" s="107" t="str">
        <f t="shared" si="3518"/>
        <v/>
      </c>
      <c r="AA1161" s="107" t="str">
        <f t="shared" si="3518"/>
        <v/>
      </c>
      <c r="AB1161" s="107" t="str">
        <f t="shared" si="3518"/>
        <v/>
      </c>
      <c r="AC1161" s="107" t="str">
        <f t="shared" si="3518"/>
        <v/>
      </c>
      <c r="AD1161" s="107" t="str">
        <f t="shared" si="3518"/>
        <v/>
      </c>
      <c r="AE1161" s="107" t="str">
        <f t="shared" si="3518"/>
        <v/>
      </c>
      <c r="AF1161" s="107" t="str">
        <f t="shared" si="3518"/>
        <v/>
      </c>
      <c r="AG1161" s="107" t="str">
        <f t="shared" si="3518"/>
        <v/>
      </c>
      <c r="AH1161" s="107" t="str">
        <f t="shared" si="3518"/>
        <v/>
      </c>
      <c r="AI1161" s="107" t="str">
        <f t="shared" si="3518"/>
        <v/>
      </c>
    </row>
    <row r="1162" spans="2:35" hidden="1" x14ac:dyDescent="0.25">
      <c r="B1162" s="128" t="e">
        <f t="shared" si="3363"/>
        <v>#VALUE!</v>
      </c>
      <c r="C1162" s="128" t="e">
        <f t="shared" ca="1" si="3364"/>
        <v>#NAME?</v>
      </c>
      <c r="D1162" s="127">
        <f t="shared" ca="1" si="3364"/>
        <v>1</v>
      </c>
      <c r="E1162" s="198"/>
      <c r="F1162" s="93"/>
      <c r="G1162" s="200"/>
      <c r="H1162"/>
      <c r="I1162"/>
      <c r="J1162"/>
      <c r="K1162" s="66"/>
      <c r="L1162" s="29" t="s">
        <v>39</v>
      </c>
      <c r="M1162" s="30" t="str">
        <f t="shared" ref="M1162" si="3519">IFERROR(_xlfn.QUARTILE.EXC($P1155:$XX1155,3),"")</f>
        <v/>
      </c>
      <c r="N1162" s="71"/>
      <c r="O1162" s="27" t="str">
        <f t="shared" ref="O1162" si="3520">"4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363"/>
        <v>#VALUE!</v>
      </c>
      <c r="C1163" s="128" t="e">
        <f t="shared" ca="1" si="3364"/>
        <v>#NAME?</v>
      </c>
      <c r="D1163" s="127">
        <f t="shared" ca="1" si="3364"/>
        <v>1</v>
      </c>
      <c r="E1163" s="198"/>
      <c r="F1163" s="93"/>
      <c r="G1163" s="200"/>
      <c r="H1163" s="134">
        <f t="shared" ref="H1163" si="3521">COUNT($P1163:$XX1163)</f>
        <v>0</v>
      </c>
      <c r="I1163" s="132" t="e">
        <f t="shared" ref="I1163" si="3522">_xlfn.STDEV.P($P1162:$XX1163)/AVERAGE($P1162:$XX1163)</f>
        <v>#DIV/0!</v>
      </c>
      <c r="J1163" s="7">
        <f t="shared" ref="J1163" si="3523">IF(AND(H1163&gt;2,
OR(L1149="MÉDIA SANEADA",L1149="MEDIANA SANEADA",
AND(L1149="PREÇO ESTIMADO",NOT(AND(P1151="Orçamento",COUNTA(P1149:XX1149)=COUNTIF(P1151:XX1151,"Orçamento")))))),
ROW(),0)</f>
        <v>0</v>
      </c>
      <c r="K1163" s="66"/>
      <c r="L1163" s="29" t="s">
        <v>42</v>
      </c>
      <c r="M1163" s="30">
        <f t="shared" ref="M1163" si="3524">MIN($P1155:$XX1155)</f>
        <v>0</v>
      </c>
      <c r="N1163" s="71"/>
      <c r="O1163" s="27" t="str">
        <f t="shared" ref="O1163" si="3525">"4 RODADA"</f>
        <v>4 RODADA</v>
      </c>
      <c r="P1163" s="107" t="str">
        <f t="shared" ref="P1163:AI1163" si="3526">IF(P1161="","",IF((_xlfn.STDEV.P($P1160:$XX1161)/AVERAGE($P1160:$XX1161))&lt;=25%,P1161,IF(OR(P1161&gt;(AVERAGE($P1160:$XX1161)+_xlfn.STDEV.P($P1160:$XX1161)),P1161&lt;(AVERAGE($P1160:$XX1161)-_xlfn.STDEV.P($P1160:$XX1161))),"DESCARTADO",P1161)))</f>
        <v/>
      </c>
      <c r="Q1163" s="107" t="str">
        <f t="shared" si="3526"/>
        <v/>
      </c>
      <c r="R1163" s="107" t="str">
        <f t="shared" si="3526"/>
        <v/>
      </c>
      <c r="S1163" s="107" t="str">
        <f t="shared" si="3526"/>
        <v/>
      </c>
      <c r="T1163" s="107" t="str">
        <f t="shared" si="3526"/>
        <v/>
      </c>
      <c r="U1163" s="107" t="str">
        <f t="shared" si="3526"/>
        <v/>
      </c>
      <c r="V1163" s="107" t="str">
        <f t="shared" si="3526"/>
        <v/>
      </c>
      <c r="W1163" s="107" t="str">
        <f t="shared" si="3526"/>
        <v/>
      </c>
      <c r="X1163" s="107" t="str">
        <f t="shared" si="3526"/>
        <v/>
      </c>
      <c r="Y1163" s="107" t="str">
        <f t="shared" si="3526"/>
        <v/>
      </c>
      <c r="Z1163" s="107" t="str">
        <f t="shared" si="3526"/>
        <v/>
      </c>
      <c r="AA1163" s="107" t="str">
        <f t="shared" si="3526"/>
        <v/>
      </c>
      <c r="AB1163" s="107" t="str">
        <f t="shared" si="3526"/>
        <v/>
      </c>
      <c r="AC1163" s="107" t="str">
        <f t="shared" si="3526"/>
        <v/>
      </c>
      <c r="AD1163" s="107" t="str">
        <f t="shared" si="3526"/>
        <v/>
      </c>
      <c r="AE1163" s="107" t="str">
        <f t="shared" si="3526"/>
        <v/>
      </c>
      <c r="AF1163" s="107" t="str">
        <f t="shared" si="3526"/>
        <v/>
      </c>
      <c r="AG1163" s="107" t="str">
        <f t="shared" si="3526"/>
        <v/>
      </c>
      <c r="AH1163" s="107" t="str">
        <f t="shared" si="3526"/>
        <v/>
      </c>
      <c r="AI1163" s="107" t="str">
        <f t="shared" si="3526"/>
        <v/>
      </c>
    </row>
    <row r="1164" spans="2:35" hidden="1" x14ac:dyDescent="0.25">
      <c r="B1164" s="128" t="e">
        <f t="shared" si="3363"/>
        <v>#VALUE!</v>
      </c>
      <c r="C1164" s="128" t="e">
        <f t="shared" ca="1" si="3364"/>
        <v>#NAME?</v>
      </c>
      <c r="D1164" s="127">
        <f t="shared" ca="1" si="3364"/>
        <v>1</v>
      </c>
      <c r="E1164" s="198"/>
      <c r="F1164" s="93"/>
      <c r="G1164" s="200"/>
      <c r="H1164"/>
      <c r="I1164"/>
      <c r="J1164"/>
      <c r="K1164" s="66"/>
      <c r="L1164" s="29" t="s">
        <v>40</v>
      </c>
      <c r="M1164" s="30">
        <f t="shared" ref="M1164" si="3527">MAX($P1155:$XX1155)</f>
        <v>0</v>
      </c>
      <c r="N1164" s="71"/>
      <c r="O1164" s="27" t="str">
        <f t="shared" ref="O1164" si="3528">"5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363"/>
        <v>#VALUE!</v>
      </c>
      <c r="C1165" s="128" t="e">
        <f t="shared" ca="1" si="3364"/>
        <v>#NAME?</v>
      </c>
      <c r="D1165" s="127">
        <f t="shared" ca="1" si="3364"/>
        <v>1</v>
      </c>
      <c r="E1165" s="198"/>
      <c r="F1165" s="93"/>
      <c r="G1165" s="200"/>
      <c r="H1165" s="134">
        <f t="shared" ref="H1165" si="3529">COUNT($P1165:$XX1165)</f>
        <v>0</v>
      </c>
      <c r="I1165" s="132" t="e">
        <f t="shared" ref="I1165" si="3530">_xlfn.STDEV.P($P1164:$XX1165)/AVERAGE($P1164:$XX1165)</f>
        <v>#DIV/0!</v>
      </c>
      <c r="J1165" s="7">
        <f t="shared" ref="J1165" si="3531">IF(AND(H1165&gt;2,
OR(L1149="MÉDIA SANEADA",L1149="MEDIANA SANEADA",
AND(L1149="PREÇO ESTIMADO",NOT(AND(P1151="Orçamento",COUNTA(P1149:XX1149)=COUNTIF(P1151:XX1151,"Orçamento")))))),
ROW(),0)</f>
        <v>0</v>
      </c>
      <c r="K1165" s="66"/>
      <c r="N1165" s="71"/>
      <c r="O1165" s="27" t="str">
        <f t="shared" ref="O1165" si="3532">"5 RODADA"</f>
        <v>5 RODADA</v>
      </c>
      <c r="P1165" s="107" t="str">
        <f t="shared" ref="P1165:AI1165" si="3533">IF(P1163="","",IF((_xlfn.STDEV.P($P1162:$XX1163)/AVERAGE($P1162:$XX1163))&lt;=25%,P1163,IF(OR(P1163&gt;(AVERAGE($P1162:$XX1163)+_xlfn.STDEV.P($P1162:$XX1163)),P1163&lt;(AVERAGE($P1162:$XX1163)-_xlfn.STDEV.P($P1162:$XX1163))),"DESCARTADO",P1163)))</f>
        <v/>
      </c>
      <c r="Q1165" s="107" t="str">
        <f t="shared" si="3533"/>
        <v/>
      </c>
      <c r="R1165" s="107" t="str">
        <f t="shared" si="3533"/>
        <v/>
      </c>
      <c r="S1165" s="107" t="str">
        <f t="shared" si="3533"/>
        <v/>
      </c>
      <c r="T1165" s="107" t="str">
        <f t="shared" si="3533"/>
        <v/>
      </c>
      <c r="U1165" s="107" t="str">
        <f t="shared" si="3533"/>
        <v/>
      </c>
      <c r="V1165" s="107" t="str">
        <f t="shared" si="3533"/>
        <v/>
      </c>
      <c r="W1165" s="107" t="str">
        <f t="shared" si="3533"/>
        <v/>
      </c>
      <c r="X1165" s="107" t="str">
        <f t="shared" si="3533"/>
        <v/>
      </c>
      <c r="Y1165" s="107" t="str">
        <f t="shared" si="3533"/>
        <v/>
      </c>
      <c r="Z1165" s="107" t="str">
        <f t="shared" si="3533"/>
        <v/>
      </c>
      <c r="AA1165" s="107" t="str">
        <f t="shared" si="3533"/>
        <v/>
      </c>
      <c r="AB1165" s="107" t="str">
        <f t="shared" si="3533"/>
        <v/>
      </c>
      <c r="AC1165" s="107" t="str">
        <f t="shared" si="3533"/>
        <v/>
      </c>
      <c r="AD1165" s="107" t="str">
        <f t="shared" si="3533"/>
        <v/>
      </c>
      <c r="AE1165" s="107" t="str">
        <f t="shared" si="3533"/>
        <v/>
      </c>
      <c r="AF1165" s="107" t="str">
        <f t="shared" si="3533"/>
        <v/>
      </c>
      <c r="AG1165" s="107" t="str">
        <f t="shared" si="3533"/>
        <v/>
      </c>
      <c r="AH1165" s="107" t="str">
        <f t="shared" si="3533"/>
        <v/>
      </c>
      <c r="AI1165" s="107" t="str">
        <f t="shared" si="3533"/>
        <v/>
      </c>
    </row>
    <row r="1166" spans="2:35" hidden="1" x14ac:dyDescent="0.25">
      <c r="B1166" s="128" t="e">
        <f t="shared" si="3363"/>
        <v>#VALUE!</v>
      </c>
      <c r="C1166" s="128" t="e">
        <f t="shared" ca="1" si="3364"/>
        <v>#NAME?</v>
      </c>
      <c r="D1166" s="127">
        <f t="shared" ca="1" si="3364"/>
        <v>1</v>
      </c>
      <c r="E1166" s="198"/>
      <c r="F1166" s="93"/>
      <c r="G1166" s="200"/>
      <c r="H1166"/>
      <c r="I1166"/>
      <c r="J1166"/>
      <c r="K1166" s="66"/>
      <c r="L1166" s="22"/>
      <c r="M1166" s="22"/>
      <c r="N1166" s="71"/>
      <c r="O1166" s="27" t="str">
        <f t="shared" ref="O1166" si="3534">"6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363"/>
        <v>#VALUE!</v>
      </c>
      <c r="C1167" s="128" t="e">
        <f t="shared" ca="1" si="3364"/>
        <v>#NAME?</v>
      </c>
      <c r="D1167" s="127">
        <f t="shared" ca="1" si="3364"/>
        <v>1</v>
      </c>
      <c r="E1167" s="198"/>
      <c r="F1167" s="93"/>
      <c r="G1167" s="200"/>
      <c r="H1167" s="134">
        <f t="shared" ref="H1167" si="3535">COUNT($P1167:$XX1167)</f>
        <v>0</v>
      </c>
      <c r="I1167" s="132" t="e">
        <f t="shared" ref="I1167" si="3536">_xlfn.STDEV.P($P1166:$XX1167)/AVERAGE($P1166:$XX1167)</f>
        <v>#DIV/0!</v>
      </c>
      <c r="J1167" s="7">
        <f t="shared" ref="J1167" si="3537">IF(AND(H1167&gt;2,
OR(L1149="MÉDIA SANEADA",L1149="MEDIANA SANEADA",
AND(L1149="PREÇO ESTIMADO",NOT(AND(P1151="Orçamento",COUNTA(P1149:XX1149)=COUNTIF(P1151:XX1151,"Orçamento")))))),
ROW(),0)</f>
        <v>0</v>
      </c>
      <c r="N1167" s="71"/>
      <c r="O1167" s="27" t="str">
        <f t="shared" ref="O1167" si="3538">"6 RODADA"</f>
        <v>6 RODADA</v>
      </c>
      <c r="P1167" s="107" t="str">
        <f t="shared" ref="P1167:AI1167" si="3539">IFERROR(IF(P1165="","",IF((_xlfn.STDEV.P($P1164:$XX1165)/AVERAGE($P1164:$XX1165))&lt;=25%,P1165,IF(OR(P1165&gt;(AVERAGE($P1164:$XX1165)+_xlfn.STDEV.P($P1164:$XX1165)),P1165&lt;(AVERAGE($P1164:$XX1165)-_xlfn.STDEV.P($P1164:$XX1165))),"DESCARTADO",P1165))),)</f>
        <v/>
      </c>
      <c r="Q1167" s="107" t="str">
        <f t="shared" si="3539"/>
        <v/>
      </c>
      <c r="R1167" s="107" t="str">
        <f t="shared" si="3539"/>
        <v/>
      </c>
      <c r="S1167" s="107" t="str">
        <f t="shared" si="3539"/>
        <v/>
      </c>
      <c r="T1167" s="107" t="str">
        <f t="shared" si="3539"/>
        <v/>
      </c>
      <c r="U1167" s="107" t="str">
        <f t="shared" si="3539"/>
        <v/>
      </c>
      <c r="V1167" s="107" t="str">
        <f t="shared" si="3539"/>
        <v/>
      </c>
      <c r="W1167" s="107" t="str">
        <f t="shared" si="3539"/>
        <v/>
      </c>
      <c r="X1167" s="107" t="str">
        <f t="shared" si="3539"/>
        <v/>
      </c>
      <c r="Y1167" s="107" t="str">
        <f t="shared" si="3539"/>
        <v/>
      </c>
      <c r="Z1167" s="107" t="str">
        <f t="shared" si="3539"/>
        <v/>
      </c>
      <c r="AA1167" s="107" t="str">
        <f t="shared" si="3539"/>
        <v/>
      </c>
      <c r="AB1167" s="107" t="str">
        <f t="shared" si="3539"/>
        <v/>
      </c>
      <c r="AC1167" s="107" t="str">
        <f t="shared" si="3539"/>
        <v/>
      </c>
      <c r="AD1167" s="107" t="str">
        <f t="shared" si="3539"/>
        <v/>
      </c>
      <c r="AE1167" s="107" t="str">
        <f t="shared" si="3539"/>
        <v/>
      </c>
      <c r="AF1167" s="107" t="str">
        <f t="shared" si="3539"/>
        <v/>
      </c>
      <c r="AG1167" s="107" t="str">
        <f t="shared" si="3539"/>
        <v/>
      </c>
      <c r="AH1167" s="107" t="str">
        <f t="shared" si="3539"/>
        <v/>
      </c>
      <c r="AI1167" s="107" t="str">
        <f t="shared" si="3539"/>
        <v/>
      </c>
    </row>
    <row r="1168" spans="2:35" x14ac:dyDescent="0.25">
      <c r="B1168" s="128" t="e">
        <f t="shared" si="3363"/>
        <v>#VALUE!</v>
      </c>
      <c r="C1168" s="128" t="e">
        <f t="shared" ca="1" si="3364"/>
        <v>#NAME?</v>
      </c>
      <c r="D1168" s="127">
        <f t="shared" ca="1" si="3364"/>
        <v>1</v>
      </c>
      <c r="E1168" s="198"/>
      <c r="F1168" s="136"/>
      <c r="G1168" s="200"/>
      <c r="H1168" s="203"/>
      <c r="I1168" s="203"/>
      <c r="J1168" s="204"/>
      <c r="K1168" s="67"/>
      <c r="L1168" s="1" t="s">
        <v>43</v>
      </c>
      <c r="M1168" s="143" t="str">
        <f t="shared" ref="M1168" si="3540">IFERROR(ROUND(M1149*M1151,2),"")</f>
        <v/>
      </c>
      <c r="O1168" s="27" t="s">
        <v>363</v>
      </c>
      <c r="P1168" s="107" t="str">
        <f t="shared" ref="P1168:R1168" si="3541">INDEX(P1155:P1167,MATCH(MAX($J1155:$J1167),$J1155:$J1167,0))</f>
        <v/>
      </c>
      <c r="Q1168" s="107" t="str">
        <f t="shared" si="3541"/>
        <v/>
      </c>
      <c r="R1168" s="107" t="str">
        <f t="shared" si="3541"/>
        <v/>
      </c>
      <c r="S1168" s="107" t="str">
        <f t="shared" si="3476"/>
        <v/>
      </c>
      <c r="T1168" s="107" t="str">
        <f t="shared" si="3476"/>
        <v/>
      </c>
      <c r="U1168" s="107" t="str">
        <f t="shared" si="3476"/>
        <v/>
      </c>
      <c r="V1168" s="107" t="str">
        <f t="shared" si="3476"/>
        <v/>
      </c>
      <c r="W1168" s="107" t="str">
        <f t="shared" si="3476"/>
        <v/>
      </c>
      <c r="X1168" s="107" t="str">
        <f t="shared" si="3476"/>
        <v/>
      </c>
      <c r="Y1168" s="107" t="str">
        <f t="shared" si="3476"/>
        <v/>
      </c>
      <c r="Z1168" s="107" t="str">
        <f t="shared" si="3476"/>
        <v/>
      </c>
      <c r="AA1168" s="107" t="str">
        <f t="shared" si="3476"/>
        <v/>
      </c>
      <c r="AB1168" s="107" t="str">
        <f t="shared" si="3476"/>
        <v/>
      </c>
      <c r="AC1168" s="107" t="str">
        <f t="shared" si="3476"/>
        <v/>
      </c>
      <c r="AD1168" s="107" t="str">
        <f t="shared" si="3476"/>
        <v/>
      </c>
      <c r="AE1168" s="107" t="str">
        <f t="shared" si="3476"/>
        <v/>
      </c>
      <c r="AF1168" s="107" t="str">
        <f t="shared" si="3476"/>
        <v/>
      </c>
      <c r="AG1168" s="107" t="str">
        <f t="shared" si="3476"/>
        <v/>
      </c>
      <c r="AH1168" s="107" t="str">
        <f t="shared" si="3476"/>
        <v/>
      </c>
      <c r="AI1168" s="107" t="str">
        <f t="shared" si="3476"/>
        <v/>
      </c>
    </row>
    <row r="1170" spans="1:167" s="117" customFormat="1" ht="15" customHeight="1" x14ac:dyDescent="0.25">
      <c r="A1170" s="120"/>
      <c r="B1170" s="127" t="e">
        <f t="shared" ref="B1170" si="3542">LARGE(IFERROR(IF(B1168+1&gt;$H$8,"",B1168+1),""),1)</f>
        <v>#VALUE!</v>
      </c>
      <c r="C1170" s="127" t="e">
        <f ca="1">IF(_xlfn.ISFORMULA(E1174),MAX(INDEX('BASE FORMAÇÃO'!A:A,B1170+1),1),E1174)</f>
        <v>#NAME?</v>
      </c>
      <c r="D1170" s="127">
        <f t="shared" ref="D1170" ca="1" si="3543">IFERROR(IF(C1170=C1160,D1160+1,1),1)</f>
        <v>1</v>
      </c>
      <c r="E1170" s="38" t="s">
        <v>9</v>
      </c>
      <c r="F1170" s="73"/>
      <c r="G1170" s="38" t="s">
        <v>15</v>
      </c>
      <c r="H1170" s="135" t="e">
        <f>INDEX('BASE FORMAÇÃO'!B:B,B1170+1)</f>
        <v>#VALUE!</v>
      </c>
      <c r="I1170" s="181" t="s">
        <v>16</v>
      </c>
      <c r="J1170" s="6" t="e">
        <f>INDEX('BASE FORMAÇÃO'!K:K,B1170+1)</f>
        <v>#VALUE!</v>
      </c>
      <c r="K1170" s="65"/>
      <c r="L1170" s="182" t="s">
        <v>10</v>
      </c>
      <c r="M1170" s="184" t="str">
        <f>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44">B1170</f>
        <v>#VALUE!</v>
      </c>
      <c r="C1171" s="128" t="e">
        <f t="shared" ca="1" si="3544"/>
        <v>#NAME?</v>
      </c>
      <c r="D1171" s="127">
        <f t="shared" ca="1" si="3544"/>
        <v>1</v>
      </c>
      <c r="E1171" s="186">
        <f t="shared" ref="E1171" ca="1" si="3545">D1170</f>
        <v>1</v>
      </c>
      <c r="F1171" s="92"/>
      <c r="G1171" s="188" t="s">
        <v>1</v>
      </c>
      <c r="H1171" s="191" t="e">
        <f>INDEX('BASE FORMAÇÃO'!C:C,B1170+1)</f>
        <v>#VALUE!</v>
      </c>
      <c r="I1171" s="191"/>
      <c r="J1171" s="192"/>
      <c r="K1171" s="66"/>
      <c r="L1171" s="183"/>
      <c r="M1171" s="185"/>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546">B1171</f>
        <v>#VALUE!</v>
      </c>
      <c r="C1172" s="128" t="e">
        <f t="shared" ca="1" si="3546"/>
        <v>#NAME?</v>
      </c>
      <c r="D1172" s="127">
        <f t="shared" ca="1" si="3546"/>
        <v>1</v>
      </c>
      <c r="E1172" s="187"/>
      <c r="F1172" s="93"/>
      <c r="G1172" s="189"/>
      <c r="H1172" s="193"/>
      <c r="I1172" s="193"/>
      <c r="J1172" s="194"/>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547">B1172</f>
        <v>#VALUE!</v>
      </c>
      <c r="C1173" s="128" t="e">
        <f t="shared" ca="1" si="3547"/>
        <v>#NAME?</v>
      </c>
      <c r="D1173" s="127">
        <f t="shared" ca="1" si="3364"/>
        <v>1</v>
      </c>
      <c r="E1173" s="38" t="s">
        <v>313</v>
      </c>
      <c r="F1173" s="93"/>
      <c r="G1173" s="190"/>
      <c r="H1173" s="195"/>
      <c r="I1173" s="195"/>
      <c r="J1173" s="196"/>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548">B1172</f>
        <v>#VALUE!</v>
      </c>
      <c r="C1174" s="128" t="e">
        <f t="shared" ca="1" si="3548"/>
        <v>#NAME?</v>
      </c>
      <c r="D1174" s="127">
        <f t="shared" ca="1" si="3364"/>
        <v>1</v>
      </c>
      <c r="E1174" s="197" t="e">
        <f t="shared" ref="E1174" ca="1" si="3549">C1170</f>
        <v>#NAME?</v>
      </c>
      <c r="F1174" s="93"/>
      <c r="G1174" s="199" t="s">
        <v>304</v>
      </c>
      <c r="H1174" s="201"/>
      <c r="I1174" s="202"/>
      <c r="J1174" s="202"/>
      <c r="K1174" s="67"/>
      <c r="L1174" s="28" t="s">
        <v>303</v>
      </c>
      <c r="M1174" s="133" t="str">
        <f t="shared" ref="M1174" si="3550">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551">B1174</f>
        <v>#VALUE!</v>
      </c>
      <c r="C1175" s="128" t="e">
        <f t="shared" ref="C1175" ca="1" si="3552">C1174</f>
        <v>#NAME?</v>
      </c>
      <c r="D1175" s="127">
        <f t="shared" ca="1" si="3364"/>
        <v>1</v>
      </c>
      <c r="E1175" s="198"/>
      <c r="F1175" s="93"/>
      <c r="G1175" s="200"/>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553">B1175</f>
        <v>#VALUE!</v>
      </c>
      <c r="C1176" s="128" t="e">
        <f t="shared" ca="1" si="3553"/>
        <v>#NAME?</v>
      </c>
      <c r="D1176" s="127">
        <f t="shared" ca="1" si="3364"/>
        <v>1</v>
      </c>
      <c r="E1176" s="198"/>
      <c r="F1176" s="93"/>
      <c r="G1176" s="200"/>
      <c r="H1176" s="134">
        <f t="shared" ref="H1176" si="3554">COUNT($P1176:$XX1176)</f>
        <v>0</v>
      </c>
      <c r="I1176" s="132" t="e">
        <f t="shared" ref="I1176" si="3555">_xlfn.STDEV.P($P1175:$XX1176)/AVERAGE($P1175:$XX1176)</f>
        <v>#DIV/0!</v>
      </c>
      <c r="J1176" s="7">
        <f>ROW()</f>
        <v>1176</v>
      </c>
      <c r="K1176" s="67"/>
      <c r="L1176" s="29" t="s">
        <v>10</v>
      </c>
      <c r="M1176" s="30" t="str">
        <f t="shared" ref="M1176" si="3556">IFERROR(
IF(COUNTA(P1170:AI1170)=COUNTIF(P1172:XX1172,"Orçamento"),MIN(M1181,M1178),
IF(M1179&lt;&gt;"",M1179,
IF(M1180&lt;&gt;"",M1180,
M1178
))),"")</f>
        <v/>
      </c>
      <c r="N1176" s="71"/>
      <c r="O1176" s="27" t="s">
        <v>376</v>
      </c>
      <c r="P1176" s="106" t="str">
        <f t="shared" ref="P1176:AI1176" si="3557">IFERROR(IF(P1174="",
            "",
            IF(COUNT($P1174:$XX1174)&lt;=4,
               P1174,
               IF(OR(P1174&gt;(QUARTILE($P1174:$XX1174,3)+(QUARTILE($P1174:$XX1174,3)-QUARTILE($P1174:$XX1174,1))),
                     P1174&lt;(QUARTILE($P1174:$XX1174,1)-(QUARTILE($P1174:$XX1174,3)-QUARTILE($P1174:$XX1174,1)))
                  ),
               "DESCARTADO",P1174)
             )
  ),P1174)</f>
        <v/>
      </c>
      <c r="Q1176" s="106" t="str">
        <f t="shared" si="3557"/>
        <v/>
      </c>
      <c r="R1176" s="106" t="str">
        <f t="shared" si="3557"/>
        <v/>
      </c>
      <c r="S1176" s="106" t="str">
        <f t="shared" si="3557"/>
        <v/>
      </c>
      <c r="T1176" s="106" t="str">
        <f t="shared" si="3557"/>
        <v/>
      </c>
      <c r="U1176" s="106" t="str">
        <f t="shared" si="3557"/>
        <v/>
      </c>
      <c r="V1176" s="106" t="str">
        <f t="shared" si="3557"/>
        <v/>
      </c>
      <c r="W1176" s="106" t="str">
        <f t="shared" si="3557"/>
        <v/>
      </c>
      <c r="X1176" s="106" t="str">
        <f t="shared" si="3557"/>
        <v/>
      </c>
      <c r="Y1176" s="106" t="str">
        <f t="shared" si="3557"/>
        <v/>
      </c>
      <c r="Z1176" s="106" t="str">
        <f t="shared" si="3557"/>
        <v/>
      </c>
      <c r="AA1176" s="106" t="str">
        <f t="shared" si="3557"/>
        <v/>
      </c>
      <c r="AB1176" s="106" t="str">
        <f t="shared" si="3557"/>
        <v/>
      </c>
      <c r="AC1176" s="106" t="str">
        <f t="shared" si="3557"/>
        <v/>
      </c>
      <c r="AD1176" s="106" t="str">
        <f t="shared" si="3557"/>
        <v/>
      </c>
      <c r="AE1176" s="106" t="str">
        <f t="shared" si="3557"/>
        <v/>
      </c>
      <c r="AF1176" s="106" t="str">
        <f t="shared" si="3557"/>
        <v/>
      </c>
      <c r="AG1176" s="106" t="str">
        <f t="shared" si="3557"/>
        <v/>
      </c>
      <c r="AH1176" s="106" t="str">
        <f t="shared" si="3557"/>
        <v/>
      </c>
      <c r="AI1176" s="106" t="str">
        <f t="shared" si="3557"/>
        <v/>
      </c>
    </row>
    <row r="1177" spans="1:167" hidden="1" x14ac:dyDescent="0.25">
      <c r="B1177" s="128" t="e">
        <f t="shared" ref="B1177:B1231" si="3558">B1176</f>
        <v>#VALUE!</v>
      </c>
      <c r="C1177" s="128" t="e">
        <f t="shared" ref="C1177:D1240" ca="1" si="3559">C1176</f>
        <v>#NAME?</v>
      </c>
      <c r="D1177" s="127">
        <f t="shared" ca="1" si="3364"/>
        <v>1</v>
      </c>
      <c r="E1177" s="198"/>
      <c r="F1177" s="93"/>
      <c r="G1177" s="200"/>
      <c r="H1177"/>
      <c r="I1177"/>
      <c r="J1177"/>
      <c r="K1177" s="66"/>
      <c r="L1177" s="29" t="s">
        <v>360</v>
      </c>
      <c r="M1177" s="30" t="e">
        <f t="shared" ref="M1177" si="3560">AVERAGE($P1176:$XX1176)</f>
        <v>#DIV/0!</v>
      </c>
      <c r="N1177" s="71"/>
      <c r="O1177" s="27" t="str">
        <f t="shared" ref="O1177" si="3561">"1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558"/>
        <v>#VALUE!</v>
      </c>
      <c r="C1178" s="128" t="e">
        <f t="shared" ca="1" si="3559"/>
        <v>#NAME?</v>
      </c>
      <c r="D1178" s="127">
        <f t="shared" ca="1" si="3559"/>
        <v>1</v>
      </c>
      <c r="E1178" s="198"/>
      <c r="F1178" s="93"/>
      <c r="G1178" s="200"/>
      <c r="H1178" s="134">
        <f t="shared" ref="H1178" si="3562">COUNT($P1178:$XX1178)</f>
        <v>0</v>
      </c>
      <c r="I1178" s="132" t="e">
        <f t="shared" ref="I1178" si="3563">_xlfn.STDEV.P($P1177:$XX1178)/AVERAGE($P1177:$XX1178)</f>
        <v>#DIV/0!</v>
      </c>
      <c r="J1178" s="7">
        <f t="shared" ref="J1178" si="3564">IF(AND(H1178&gt;2,
OR(L1170="MÉDIA SANEADA",L1170="MEDIANA SANEADA",
AND(L1170="PREÇO ESTIMADO",NOT(AND(P1172="Orçamento",COUNTA(P1170:XX1170)=COUNTIF(P1172:XX1172,"Orçamento")))))),
ROW(),0)</f>
        <v>0</v>
      </c>
      <c r="K1178" s="66"/>
      <c r="L1178" s="29" t="s">
        <v>361</v>
      </c>
      <c r="M1178" s="30" t="e">
        <f t="shared" ref="M1178" si="3565">MEDIAN($P1176:$XX1176)</f>
        <v>#NUM!</v>
      </c>
      <c r="N1178" s="71"/>
      <c r="O1178" s="27" t="str">
        <f t="shared" ref="O1178" si="3566">"1 RODADA"</f>
        <v>1 RODADA</v>
      </c>
      <c r="P1178" s="107" t="str">
        <f t="shared" ref="P1178:AI1178" si="3567">IF(P1176="","",IF((_xlfn.STDEV.P($P1175:$XX1176)/AVERAGE($P1175:$XX1176))&lt;=25%,P1176,IF(OR(P1176&gt;(AVERAGE($P1175:$XX1176)+_xlfn.STDEV.P($P1175:$XX1176)),P1176&lt;(AVERAGE($P1175:$XX1176)-_xlfn.STDEV.P($P1175:$XX1176))),"DESCARTADO",P1176)))</f>
        <v/>
      </c>
      <c r="Q1178" s="107" t="str">
        <f t="shared" si="3567"/>
        <v/>
      </c>
      <c r="R1178" s="107" t="str">
        <f t="shared" si="3567"/>
        <v/>
      </c>
      <c r="S1178" s="107" t="str">
        <f t="shared" si="3567"/>
        <v/>
      </c>
      <c r="T1178" s="107" t="str">
        <f t="shared" si="3567"/>
        <v/>
      </c>
      <c r="U1178" s="107" t="str">
        <f t="shared" si="3567"/>
        <v/>
      </c>
      <c r="V1178" s="107" t="str">
        <f t="shared" si="3567"/>
        <v/>
      </c>
      <c r="W1178" s="107" t="str">
        <f t="shared" si="3567"/>
        <v/>
      </c>
      <c r="X1178" s="107" t="str">
        <f t="shared" si="3567"/>
        <v/>
      </c>
      <c r="Y1178" s="107" t="str">
        <f t="shared" si="3567"/>
        <v/>
      </c>
      <c r="Z1178" s="107" t="str">
        <f t="shared" si="3567"/>
        <v/>
      </c>
      <c r="AA1178" s="107" t="str">
        <f t="shared" si="3567"/>
        <v/>
      </c>
      <c r="AB1178" s="107" t="str">
        <f t="shared" si="3567"/>
        <v/>
      </c>
      <c r="AC1178" s="107" t="str">
        <f t="shared" si="3567"/>
        <v/>
      </c>
      <c r="AD1178" s="107" t="str">
        <f t="shared" si="3567"/>
        <v/>
      </c>
      <c r="AE1178" s="107" t="str">
        <f t="shared" si="3567"/>
        <v/>
      </c>
      <c r="AF1178" s="107" t="str">
        <f t="shared" si="3567"/>
        <v/>
      </c>
      <c r="AG1178" s="107" t="str">
        <f t="shared" si="3567"/>
        <v/>
      </c>
      <c r="AH1178" s="107" t="str">
        <f t="shared" si="3567"/>
        <v/>
      </c>
      <c r="AI1178" s="107" t="str">
        <f t="shared" si="3567"/>
        <v/>
      </c>
    </row>
    <row r="1179" spans="1:167" hidden="1" x14ac:dyDescent="0.25">
      <c r="B1179" s="128" t="e">
        <f t="shared" si="3558"/>
        <v>#VALUE!</v>
      </c>
      <c r="C1179" s="128" t="e">
        <f t="shared" ca="1" si="3559"/>
        <v>#NAME?</v>
      </c>
      <c r="D1179" s="127">
        <f t="shared" ca="1" si="3559"/>
        <v>1</v>
      </c>
      <c r="E1179" s="198"/>
      <c r="F1179" s="93"/>
      <c r="G1179" s="200"/>
      <c r="H1179"/>
      <c r="I1179"/>
      <c r="J1179"/>
      <c r="L1179" s="29" t="s">
        <v>38</v>
      </c>
      <c r="M1179" s="30" t="str">
        <f t="shared" ref="M1179" si="3568">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569">"2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558"/>
        <v>#VALUE!</v>
      </c>
      <c r="C1180" s="128" t="e">
        <f t="shared" ca="1" si="3559"/>
        <v>#NAME?</v>
      </c>
      <c r="D1180" s="127">
        <f t="shared" ca="1" si="3559"/>
        <v>1</v>
      </c>
      <c r="E1180" s="198"/>
      <c r="F1180" s="93"/>
      <c r="G1180" s="200"/>
      <c r="H1180" s="134">
        <f t="shared" ref="H1180" si="3570">COUNT($P1180:$XX1180)</f>
        <v>0</v>
      </c>
      <c r="I1180" s="132" t="e">
        <f t="shared" ref="I1180" si="3571">_xlfn.STDEV.P($P1179:$XX1180)/AVERAGE($P1179:$XX1180)</f>
        <v>#DIV/0!</v>
      </c>
      <c r="J1180" s="7">
        <f t="shared" ref="J1180" si="3572">IF(AND(H1180&gt;2,
OR(L1170="MÉDIA SANEADA",L1170="MEDIANA SANEADA",
AND(L1170="PREÇO ESTIMADO",NOT(AND(P1172="Orçamento",COUNTA(P1170:XX1170)=COUNTIF(P1172:XX1172,"Orçamento")))))),
ROW(),0)</f>
        <v>0</v>
      </c>
      <c r="K1180" s="66"/>
      <c r="L1180" s="29" t="s">
        <v>362</v>
      </c>
      <c r="M1180" s="30" t="e">
        <f t="shared" ref="M1180" si="3573" xml:space="preserve">
IF(H1178&gt;2,MEDIAN(P1177:XX1178),
IF(H1180&gt;2,MEDIAN(P1179:XX1180),
IF(H1182&gt;2,MEDIAN(P1181:XX1182),
IF(H1184&gt;2,MEDIAN(P1183:XX1184),
IF(H1186&gt;2,MEDIAN(P1185:XX1186),
IF(H1188&gt;2,MEDIAN(P1187:XX1188),
MEDIAN(P1175:XX1176)))))))</f>
        <v>#NUM!</v>
      </c>
      <c r="N1180" s="71"/>
      <c r="O1180" s="27" t="str">
        <f t="shared" ref="O1180" si="3574">"2 RODADA"</f>
        <v>2 RODADA</v>
      </c>
      <c r="P1180" s="107" t="str">
        <f t="shared" ref="P1180:AI1180" si="3575">IF(P1178="","",IF((_xlfn.STDEV.P($P1177:$XX1178)/AVERAGE($P1177:$XX1178))&lt;=25%,P1178,IF(OR(P1178&gt;(AVERAGE($P1177:$XX1178)+_xlfn.STDEV.P($P1177:$XX1178)),P1178&lt;(AVERAGE($P1177:$XX1178)-_xlfn.STDEV.P($P1177:$XX1178))),"DESCARTADO",P1178)))</f>
        <v/>
      </c>
      <c r="Q1180" s="107" t="str">
        <f t="shared" si="3575"/>
        <v/>
      </c>
      <c r="R1180" s="107" t="str">
        <f t="shared" si="3575"/>
        <v/>
      </c>
      <c r="S1180" s="107" t="str">
        <f t="shared" si="3575"/>
        <v/>
      </c>
      <c r="T1180" s="107" t="str">
        <f t="shared" si="3575"/>
        <v/>
      </c>
      <c r="U1180" s="107" t="str">
        <f t="shared" si="3575"/>
        <v/>
      </c>
      <c r="V1180" s="107" t="str">
        <f t="shared" si="3575"/>
        <v/>
      </c>
      <c r="W1180" s="107" t="str">
        <f t="shared" si="3575"/>
        <v/>
      </c>
      <c r="X1180" s="107" t="str">
        <f t="shared" si="3575"/>
        <v/>
      </c>
      <c r="Y1180" s="107" t="str">
        <f t="shared" si="3575"/>
        <v/>
      </c>
      <c r="Z1180" s="107" t="str">
        <f t="shared" si="3575"/>
        <v/>
      </c>
      <c r="AA1180" s="107" t="str">
        <f t="shared" si="3575"/>
        <v/>
      </c>
      <c r="AB1180" s="107" t="str">
        <f t="shared" si="3575"/>
        <v/>
      </c>
      <c r="AC1180" s="107" t="str">
        <f t="shared" si="3575"/>
        <v/>
      </c>
      <c r="AD1180" s="107" t="str">
        <f t="shared" si="3575"/>
        <v/>
      </c>
      <c r="AE1180" s="107" t="str">
        <f t="shared" si="3575"/>
        <v/>
      </c>
      <c r="AF1180" s="107" t="str">
        <f t="shared" si="3575"/>
        <v/>
      </c>
      <c r="AG1180" s="107" t="str">
        <f t="shared" si="3575"/>
        <v/>
      </c>
      <c r="AH1180" s="107" t="str">
        <f t="shared" si="3575"/>
        <v/>
      </c>
      <c r="AI1180" s="107" t="str">
        <f t="shared" si="3575"/>
        <v/>
      </c>
    </row>
    <row r="1181" spans="1:167" hidden="1" x14ac:dyDescent="0.25">
      <c r="B1181" s="128" t="e">
        <f t="shared" si="3558"/>
        <v>#VALUE!</v>
      </c>
      <c r="C1181" s="128" t="e">
        <f t="shared" ca="1" si="3559"/>
        <v>#NAME?</v>
      </c>
      <c r="D1181" s="127">
        <f t="shared" ca="1" si="3559"/>
        <v>1</v>
      </c>
      <c r="E1181" s="198"/>
      <c r="F1181" s="93"/>
      <c r="G1181" s="200"/>
      <c r="H1181"/>
      <c r="I1181"/>
      <c r="J1181"/>
      <c r="K1181" s="66"/>
      <c r="L1181" s="29" t="s">
        <v>359</v>
      </c>
      <c r="M1181" s="30" t="e">
        <f t="shared" ref="M1181" si="3576">HARMEAN($P1175:$XX1176)</f>
        <v>#N/A</v>
      </c>
      <c r="N1181" s="71"/>
      <c r="O1181" s="27" t="str">
        <f t="shared" ref="O1181" si="3577">"3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558"/>
        <v>#VALUE!</v>
      </c>
      <c r="C1182" s="128" t="e">
        <f t="shared" ca="1" si="3559"/>
        <v>#NAME?</v>
      </c>
      <c r="D1182" s="127">
        <f t="shared" ca="1" si="3559"/>
        <v>1</v>
      </c>
      <c r="E1182" s="198"/>
      <c r="F1182" s="93"/>
      <c r="G1182" s="200"/>
      <c r="H1182" s="134">
        <f t="shared" ref="H1182" si="3578">COUNT($P1182:$XX1182)</f>
        <v>0</v>
      </c>
      <c r="I1182" s="132" t="e">
        <f t="shared" ref="I1182" si="3579">_xlfn.STDEV.P($P1181:$XX1182)/AVERAGE($P1181:$XX1182)</f>
        <v>#DIV/0!</v>
      </c>
      <c r="J1182" s="7">
        <f t="shared" ref="J1182" si="3580">IF(AND(H1182&gt;2,
OR(L1170="MÉDIA SANEADA",L1170="MEDIANA SANEADA",
AND(L1170="PREÇO ESTIMADO",NOT(AND(P1172="Orçamento",COUNTA(P1170:XX1170)=COUNTIF(P1172:XX1172,"Orçamento")))))),
ROW(),0)</f>
        <v>0</v>
      </c>
      <c r="K1182" s="66"/>
      <c r="L1182" s="29" t="s">
        <v>41</v>
      </c>
      <c r="M1182" s="30" t="str">
        <f t="shared" ref="M1182" si="3581">IFERROR(_xlfn.QUARTILE.EXC($P1176:$XX1176,1),"")</f>
        <v/>
      </c>
      <c r="N1182" s="71"/>
      <c r="O1182" s="27" t="str">
        <f t="shared" ref="O1182" si="3582">"3 RODADA"</f>
        <v>3 RODADA</v>
      </c>
      <c r="P1182" s="107" t="str">
        <f t="shared" ref="P1182:AI1182" si="3583">IF(P1180="","",IF((_xlfn.STDEV.P($P1179:$XX1180)/AVERAGE($P1179:$XX1180))&lt;=25%,P1180,IF(OR(P1180&gt;(AVERAGE($P1179:$XX1180)+_xlfn.STDEV.P($P1179:$XX1180)),P1180&lt;(AVERAGE($P1179:$XX1180)-_xlfn.STDEV.P($P1179:$XX1180))),"DESCARTADO",P1180)))</f>
        <v/>
      </c>
      <c r="Q1182" s="107" t="str">
        <f t="shared" si="3583"/>
        <v/>
      </c>
      <c r="R1182" s="107" t="str">
        <f t="shared" si="3583"/>
        <v/>
      </c>
      <c r="S1182" s="107" t="str">
        <f t="shared" si="3583"/>
        <v/>
      </c>
      <c r="T1182" s="107" t="str">
        <f t="shared" si="3583"/>
        <v/>
      </c>
      <c r="U1182" s="107" t="str">
        <f t="shared" si="3583"/>
        <v/>
      </c>
      <c r="V1182" s="107" t="str">
        <f t="shared" si="3583"/>
        <v/>
      </c>
      <c r="W1182" s="107" t="str">
        <f t="shared" si="3583"/>
        <v/>
      </c>
      <c r="X1182" s="107" t="str">
        <f t="shared" si="3583"/>
        <v/>
      </c>
      <c r="Y1182" s="107" t="str">
        <f t="shared" si="3583"/>
        <v/>
      </c>
      <c r="Z1182" s="107" t="str">
        <f t="shared" si="3583"/>
        <v/>
      </c>
      <c r="AA1182" s="107" t="str">
        <f t="shared" si="3583"/>
        <v/>
      </c>
      <c r="AB1182" s="107" t="str">
        <f t="shared" si="3583"/>
        <v/>
      </c>
      <c r="AC1182" s="107" t="str">
        <f t="shared" si="3583"/>
        <v/>
      </c>
      <c r="AD1182" s="107" t="str">
        <f t="shared" si="3583"/>
        <v/>
      </c>
      <c r="AE1182" s="107" t="str">
        <f t="shared" si="3583"/>
        <v/>
      </c>
      <c r="AF1182" s="107" t="str">
        <f t="shared" si="3583"/>
        <v/>
      </c>
      <c r="AG1182" s="107" t="str">
        <f t="shared" si="3583"/>
        <v/>
      </c>
      <c r="AH1182" s="107" t="str">
        <f t="shared" si="3583"/>
        <v/>
      </c>
      <c r="AI1182" s="107" t="str">
        <f t="shared" si="3583"/>
        <v/>
      </c>
    </row>
    <row r="1183" spans="1:167" hidden="1" x14ac:dyDescent="0.25">
      <c r="B1183" s="128" t="e">
        <f t="shared" si="3558"/>
        <v>#VALUE!</v>
      </c>
      <c r="C1183" s="128" t="e">
        <f t="shared" ca="1" si="3559"/>
        <v>#NAME?</v>
      </c>
      <c r="D1183" s="127">
        <f t="shared" ca="1" si="3559"/>
        <v>1</v>
      </c>
      <c r="E1183" s="198"/>
      <c r="F1183" s="93"/>
      <c r="G1183" s="200"/>
      <c r="H1183"/>
      <c r="I1183"/>
      <c r="J1183"/>
      <c r="K1183" s="66"/>
      <c r="L1183" s="29" t="s">
        <v>39</v>
      </c>
      <c r="M1183" s="30" t="str">
        <f t="shared" ref="M1183" si="3584">IFERROR(_xlfn.QUARTILE.EXC($P1176:$XX1176,3),"")</f>
        <v/>
      </c>
      <c r="N1183" s="71"/>
      <c r="O1183" s="27" t="str">
        <f t="shared" ref="O1183" si="3585">"4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558"/>
        <v>#VALUE!</v>
      </c>
      <c r="C1184" s="128" t="e">
        <f t="shared" ca="1" si="3559"/>
        <v>#NAME?</v>
      </c>
      <c r="D1184" s="127">
        <f t="shared" ca="1" si="3559"/>
        <v>1</v>
      </c>
      <c r="E1184" s="198"/>
      <c r="F1184" s="93"/>
      <c r="G1184" s="200"/>
      <c r="H1184" s="134">
        <f t="shared" ref="H1184" si="3586">COUNT($P1184:$XX1184)</f>
        <v>0</v>
      </c>
      <c r="I1184" s="132" t="e">
        <f t="shared" ref="I1184" si="3587">_xlfn.STDEV.P($P1183:$XX1184)/AVERAGE($P1183:$XX1184)</f>
        <v>#DIV/0!</v>
      </c>
      <c r="J1184" s="7">
        <f t="shared" ref="J1184" si="3588">IF(AND(H1184&gt;2,
OR(L1170="MÉDIA SANEADA",L1170="MEDIANA SANEADA",
AND(L1170="PREÇO ESTIMADO",NOT(AND(P1172="Orçamento",COUNTA(P1170:XX1170)=COUNTIF(P1172:XX1172,"Orçamento")))))),
ROW(),0)</f>
        <v>0</v>
      </c>
      <c r="K1184" s="66"/>
      <c r="L1184" s="29" t="s">
        <v>42</v>
      </c>
      <c r="M1184" s="30">
        <f t="shared" ref="M1184" si="3589">MIN($P1176:$XX1176)</f>
        <v>0</v>
      </c>
      <c r="N1184" s="71"/>
      <c r="O1184" s="27" t="str">
        <f t="shared" ref="O1184" si="3590">"4 RODADA"</f>
        <v>4 RODADA</v>
      </c>
      <c r="P1184" s="107" t="str">
        <f t="shared" ref="P1184:AI1184" si="3591">IF(P1182="","",IF((_xlfn.STDEV.P($P1181:$XX1182)/AVERAGE($P1181:$XX1182))&lt;=25%,P1182,IF(OR(P1182&gt;(AVERAGE($P1181:$XX1182)+_xlfn.STDEV.P($P1181:$XX1182)),P1182&lt;(AVERAGE($P1181:$XX1182)-_xlfn.STDEV.P($P1181:$XX1182))),"DESCARTADO",P1182)))</f>
        <v/>
      </c>
      <c r="Q1184" s="107" t="str">
        <f t="shared" si="3591"/>
        <v/>
      </c>
      <c r="R1184" s="107" t="str">
        <f t="shared" si="3591"/>
        <v/>
      </c>
      <c r="S1184" s="107" t="str">
        <f t="shared" si="3591"/>
        <v/>
      </c>
      <c r="T1184" s="107" t="str">
        <f t="shared" si="3591"/>
        <v/>
      </c>
      <c r="U1184" s="107" t="str">
        <f t="shared" si="3591"/>
        <v/>
      </c>
      <c r="V1184" s="107" t="str">
        <f t="shared" si="3591"/>
        <v/>
      </c>
      <c r="W1184" s="107" t="str">
        <f t="shared" si="3591"/>
        <v/>
      </c>
      <c r="X1184" s="107" t="str">
        <f t="shared" si="3591"/>
        <v/>
      </c>
      <c r="Y1184" s="107" t="str">
        <f t="shared" si="3591"/>
        <v/>
      </c>
      <c r="Z1184" s="107" t="str">
        <f t="shared" si="3591"/>
        <v/>
      </c>
      <c r="AA1184" s="107" t="str">
        <f t="shared" si="3591"/>
        <v/>
      </c>
      <c r="AB1184" s="107" t="str">
        <f t="shared" si="3591"/>
        <v/>
      </c>
      <c r="AC1184" s="107" t="str">
        <f t="shared" si="3591"/>
        <v/>
      </c>
      <c r="AD1184" s="107" t="str">
        <f t="shared" si="3591"/>
        <v/>
      </c>
      <c r="AE1184" s="107" t="str">
        <f t="shared" si="3591"/>
        <v/>
      </c>
      <c r="AF1184" s="107" t="str">
        <f t="shared" si="3591"/>
        <v/>
      </c>
      <c r="AG1184" s="107" t="str">
        <f t="shared" si="3591"/>
        <v/>
      </c>
      <c r="AH1184" s="107" t="str">
        <f t="shared" si="3591"/>
        <v/>
      </c>
      <c r="AI1184" s="107" t="str">
        <f t="shared" si="3591"/>
        <v/>
      </c>
    </row>
    <row r="1185" spans="1:167" hidden="1" x14ac:dyDescent="0.25">
      <c r="B1185" s="128" t="e">
        <f t="shared" si="3558"/>
        <v>#VALUE!</v>
      </c>
      <c r="C1185" s="128" t="e">
        <f t="shared" ca="1" si="3559"/>
        <v>#NAME?</v>
      </c>
      <c r="D1185" s="127">
        <f t="shared" ca="1" si="3559"/>
        <v>1</v>
      </c>
      <c r="E1185" s="198"/>
      <c r="F1185" s="93"/>
      <c r="G1185" s="200"/>
      <c r="H1185"/>
      <c r="I1185"/>
      <c r="J1185"/>
      <c r="K1185" s="66"/>
      <c r="L1185" s="29" t="s">
        <v>40</v>
      </c>
      <c r="M1185" s="30">
        <f t="shared" ref="M1185" si="3592">MAX($P1176:$XX1176)</f>
        <v>0</v>
      </c>
      <c r="N1185" s="71"/>
      <c r="O1185" s="27" t="str">
        <f t="shared" ref="O1185" si="3593">"5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558"/>
        <v>#VALUE!</v>
      </c>
      <c r="C1186" s="128" t="e">
        <f t="shared" ca="1" si="3559"/>
        <v>#NAME?</v>
      </c>
      <c r="D1186" s="127">
        <f t="shared" ca="1" si="3559"/>
        <v>1</v>
      </c>
      <c r="E1186" s="198"/>
      <c r="F1186" s="93"/>
      <c r="G1186" s="200"/>
      <c r="H1186" s="134">
        <f t="shared" ref="H1186" si="3594">COUNT($P1186:$XX1186)</f>
        <v>0</v>
      </c>
      <c r="I1186" s="132" t="e">
        <f t="shared" ref="I1186" si="3595">_xlfn.STDEV.P($P1185:$XX1186)/AVERAGE($P1185:$XX1186)</f>
        <v>#DIV/0!</v>
      </c>
      <c r="J1186" s="7">
        <f t="shared" ref="J1186" si="3596">IF(AND(H1186&gt;2,
OR(L1170="MÉDIA SANEADA",L1170="MEDIANA SANEADA",
AND(L1170="PREÇO ESTIMADO",NOT(AND(P1172="Orçamento",COUNTA(P1170:XX1170)=COUNTIF(P1172:XX1172,"Orçamento")))))),
ROW(),0)</f>
        <v>0</v>
      </c>
      <c r="K1186" s="66"/>
      <c r="N1186" s="71"/>
      <c r="O1186" s="27" t="str">
        <f t="shared" ref="O1186" si="3597">"5 RODADA"</f>
        <v>5 RODADA</v>
      </c>
      <c r="P1186" s="107" t="str">
        <f t="shared" ref="P1186:AI1186" si="3598">IF(P1184="","",IF((_xlfn.STDEV.P($P1183:$XX1184)/AVERAGE($P1183:$XX1184))&lt;=25%,P1184,IF(OR(P1184&gt;(AVERAGE($P1183:$XX1184)+_xlfn.STDEV.P($P1183:$XX1184)),P1184&lt;(AVERAGE($P1183:$XX1184)-_xlfn.STDEV.P($P1183:$XX1184))),"DESCARTADO",P1184)))</f>
        <v/>
      </c>
      <c r="Q1186" s="107" t="str">
        <f t="shared" si="3598"/>
        <v/>
      </c>
      <c r="R1186" s="107" t="str">
        <f t="shared" si="3598"/>
        <v/>
      </c>
      <c r="S1186" s="107" t="str">
        <f t="shared" si="3598"/>
        <v/>
      </c>
      <c r="T1186" s="107" t="str">
        <f t="shared" si="3598"/>
        <v/>
      </c>
      <c r="U1186" s="107" t="str">
        <f t="shared" si="3598"/>
        <v/>
      </c>
      <c r="V1186" s="107" t="str">
        <f t="shared" si="3598"/>
        <v/>
      </c>
      <c r="W1186" s="107" t="str">
        <f t="shared" si="3598"/>
        <v/>
      </c>
      <c r="X1186" s="107" t="str">
        <f t="shared" si="3598"/>
        <v/>
      </c>
      <c r="Y1186" s="107" t="str">
        <f t="shared" si="3598"/>
        <v/>
      </c>
      <c r="Z1186" s="107" t="str">
        <f t="shared" si="3598"/>
        <v/>
      </c>
      <c r="AA1186" s="107" t="str">
        <f t="shared" si="3598"/>
        <v/>
      </c>
      <c r="AB1186" s="107" t="str">
        <f t="shared" si="3598"/>
        <v/>
      </c>
      <c r="AC1186" s="107" t="str">
        <f t="shared" si="3598"/>
        <v/>
      </c>
      <c r="AD1186" s="107" t="str">
        <f t="shared" si="3598"/>
        <v/>
      </c>
      <c r="AE1186" s="107" t="str">
        <f t="shared" si="3598"/>
        <v/>
      </c>
      <c r="AF1186" s="107" t="str">
        <f t="shared" si="3598"/>
        <v/>
      </c>
      <c r="AG1186" s="107" t="str">
        <f t="shared" si="3598"/>
        <v/>
      </c>
      <c r="AH1186" s="107" t="str">
        <f t="shared" si="3598"/>
        <v/>
      </c>
      <c r="AI1186" s="107" t="str">
        <f t="shared" si="3598"/>
        <v/>
      </c>
    </row>
    <row r="1187" spans="1:167" hidden="1" x14ac:dyDescent="0.25">
      <c r="B1187" s="128" t="e">
        <f t="shared" si="3558"/>
        <v>#VALUE!</v>
      </c>
      <c r="C1187" s="128" t="e">
        <f t="shared" ca="1" si="3559"/>
        <v>#NAME?</v>
      </c>
      <c r="D1187" s="127">
        <f t="shared" ca="1" si="3559"/>
        <v>1</v>
      </c>
      <c r="E1187" s="198"/>
      <c r="F1187" s="93"/>
      <c r="G1187" s="200"/>
      <c r="H1187"/>
      <c r="I1187"/>
      <c r="J1187"/>
      <c r="K1187" s="66"/>
      <c r="L1187" s="22"/>
      <c r="M1187" s="22"/>
      <c r="N1187" s="71"/>
      <c r="O1187" s="27" t="str">
        <f t="shared" ref="O1187" si="3599">"6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558"/>
        <v>#VALUE!</v>
      </c>
      <c r="C1188" s="128" t="e">
        <f t="shared" ca="1" si="3559"/>
        <v>#NAME?</v>
      </c>
      <c r="D1188" s="127">
        <f t="shared" ca="1" si="3559"/>
        <v>1</v>
      </c>
      <c r="E1188" s="198"/>
      <c r="F1188" s="93"/>
      <c r="G1188" s="200"/>
      <c r="H1188" s="134">
        <f t="shared" ref="H1188" si="3600">COUNT($P1188:$XX1188)</f>
        <v>0</v>
      </c>
      <c r="I1188" s="132" t="e">
        <f t="shared" ref="I1188" si="3601">_xlfn.STDEV.P($P1187:$XX1188)/AVERAGE($P1187:$XX1188)</f>
        <v>#DIV/0!</v>
      </c>
      <c r="J1188" s="7">
        <f t="shared" ref="J1188" si="3602">IF(AND(H1188&gt;2,
OR(L1170="MÉDIA SANEADA",L1170="MEDIANA SANEADA",
AND(L1170="PREÇO ESTIMADO",NOT(AND(P1172="Orçamento",COUNTA(P1170:XX1170)=COUNTIF(P1172:XX1172,"Orçamento")))))),
ROW(),0)</f>
        <v>0</v>
      </c>
      <c r="N1188" s="71"/>
      <c r="O1188" s="27" t="str">
        <f t="shared" ref="O1188" si="3603">"6 RODADA"</f>
        <v>6 RODADA</v>
      </c>
      <c r="P1188" s="107" t="str">
        <f t="shared" ref="P1188:AI1188" si="3604">IFERROR(IF(P1186="","",IF((_xlfn.STDEV.P($P1185:$XX1186)/AVERAGE($P1185:$XX1186))&lt;=25%,P1186,IF(OR(P1186&gt;(AVERAGE($P1185:$XX1186)+_xlfn.STDEV.P($P1185:$XX1186)),P1186&lt;(AVERAGE($P1185:$XX1186)-_xlfn.STDEV.P($P1185:$XX1186))),"DESCARTADO",P1186))),)</f>
        <v/>
      </c>
      <c r="Q1188" s="107" t="str">
        <f t="shared" si="3604"/>
        <v/>
      </c>
      <c r="R1188" s="107" t="str">
        <f t="shared" si="3604"/>
        <v/>
      </c>
      <c r="S1188" s="107" t="str">
        <f t="shared" si="3604"/>
        <v/>
      </c>
      <c r="T1188" s="107" t="str">
        <f t="shared" si="3604"/>
        <v/>
      </c>
      <c r="U1188" s="107" t="str">
        <f t="shared" si="3604"/>
        <v/>
      </c>
      <c r="V1188" s="107" t="str">
        <f t="shared" si="3604"/>
        <v/>
      </c>
      <c r="W1188" s="107" t="str">
        <f t="shared" si="3604"/>
        <v/>
      </c>
      <c r="X1188" s="107" t="str">
        <f t="shared" si="3604"/>
        <v/>
      </c>
      <c r="Y1188" s="107" t="str">
        <f t="shared" si="3604"/>
        <v/>
      </c>
      <c r="Z1188" s="107" t="str">
        <f t="shared" si="3604"/>
        <v/>
      </c>
      <c r="AA1188" s="107" t="str">
        <f t="shared" si="3604"/>
        <v/>
      </c>
      <c r="AB1188" s="107" t="str">
        <f t="shared" si="3604"/>
        <v/>
      </c>
      <c r="AC1188" s="107" t="str">
        <f t="shared" si="3604"/>
        <v/>
      </c>
      <c r="AD1188" s="107" t="str">
        <f t="shared" si="3604"/>
        <v/>
      </c>
      <c r="AE1188" s="107" t="str">
        <f t="shared" si="3604"/>
        <v/>
      </c>
      <c r="AF1188" s="107" t="str">
        <f t="shared" si="3604"/>
        <v/>
      </c>
      <c r="AG1188" s="107" t="str">
        <f t="shared" si="3604"/>
        <v/>
      </c>
      <c r="AH1188" s="107" t="str">
        <f t="shared" si="3604"/>
        <v/>
      </c>
      <c r="AI1188" s="107" t="str">
        <f t="shared" si="3604"/>
        <v/>
      </c>
    </row>
    <row r="1189" spans="1:167" x14ac:dyDescent="0.25">
      <c r="B1189" s="128" t="e">
        <f t="shared" si="3558"/>
        <v>#VALUE!</v>
      </c>
      <c r="C1189" s="128" t="e">
        <f t="shared" ca="1" si="3559"/>
        <v>#NAME?</v>
      </c>
      <c r="D1189" s="127">
        <f t="shared" ca="1" si="3559"/>
        <v>1</v>
      </c>
      <c r="E1189" s="198"/>
      <c r="F1189" s="136"/>
      <c r="G1189" s="200"/>
      <c r="H1189" s="203"/>
      <c r="I1189" s="203"/>
      <c r="J1189" s="204"/>
      <c r="K1189" s="67"/>
      <c r="L1189" s="1" t="s">
        <v>43</v>
      </c>
      <c r="M1189" s="143" t="str">
        <f t="shared" ref="M1189" si="3605">IFERROR(ROUND(M1170*M1172,2),"")</f>
        <v/>
      </c>
      <c r="O1189" s="27" t="s">
        <v>363</v>
      </c>
      <c r="P1189" s="107" t="str">
        <f t="shared" ref="P1189:AI1210" si="3606">INDEX(P1176:P1188,MATCH(MAX($J1176:$J1188),$J1176:$J1188,0))</f>
        <v/>
      </c>
      <c r="Q1189" s="107" t="str">
        <f t="shared" si="3606"/>
        <v/>
      </c>
      <c r="R1189" s="107" t="str">
        <f t="shared" si="3606"/>
        <v/>
      </c>
      <c r="S1189" s="107" t="str">
        <f t="shared" si="3606"/>
        <v/>
      </c>
      <c r="T1189" s="107" t="str">
        <f t="shared" si="3606"/>
        <v/>
      </c>
      <c r="U1189" s="107" t="str">
        <f t="shared" si="3606"/>
        <v/>
      </c>
      <c r="V1189" s="107" t="str">
        <f t="shared" si="3606"/>
        <v/>
      </c>
      <c r="W1189" s="107" t="str">
        <f t="shared" si="3606"/>
        <v/>
      </c>
      <c r="X1189" s="107" t="str">
        <f t="shared" si="3606"/>
        <v/>
      </c>
      <c r="Y1189" s="107" t="str">
        <f t="shared" si="3606"/>
        <v/>
      </c>
      <c r="Z1189" s="107" t="str">
        <f t="shared" si="3606"/>
        <v/>
      </c>
      <c r="AA1189" s="107" t="str">
        <f t="shared" si="3606"/>
        <v/>
      </c>
      <c r="AB1189" s="107" t="str">
        <f t="shared" si="3606"/>
        <v/>
      </c>
      <c r="AC1189" s="107" t="str">
        <f t="shared" si="3606"/>
        <v/>
      </c>
      <c r="AD1189" s="107" t="str">
        <f t="shared" si="3606"/>
        <v/>
      </c>
      <c r="AE1189" s="107" t="str">
        <f t="shared" si="3606"/>
        <v/>
      </c>
      <c r="AF1189" s="107" t="str">
        <f t="shared" si="3606"/>
        <v/>
      </c>
      <c r="AG1189" s="107" t="str">
        <f t="shared" si="3606"/>
        <v/>
      </c>
      <c r="AH1189" s="107" t="str">
        <f t="shared" si="3606"/>
        <v/>
      </c>
      <c r="AI1189" s="107" t="str">
        <f t="shared" si="3606"/>
        <v/>
      </c>
    </row>
    <row r="1191" spans="1:167" s="117" customFormat="1" ht="15" customHeight="1" x14ac:dyDescent="0.25">
      <c r="A1191" s="120"/>
      <c r="B1191" s="127" t="e">
        <f t="shared" ref="B1191" si="3607">LARGE(IFERROR(IF(B1189+1&gt;$H$8,"",B1189+1),""),1)</f>
        <v>#VALUE!</v>
      </c>
      <c r="C1191" s="127" t="e">
        <f ca="1">IF(_xlfn.ISFORMULA(E1195),MAX(INDEX('BASE FORMAÇÃO'!A:A,B1191+1),1),E1195)</f>
        <v>#NAME?</v>
      </c>
      <c r="D1191" s="127">
        <f t="shared" ref="D1191" ca="1" si="3608">IFERROR(IF(C1191=C1181,D1181+1,1),1)</f>
        <v>1</v>
      </c>
      <c r="E1191" s="38" t="s">
        <v>9</v>
      </c>
      <c r="F1191" s="73"/>
      <c r="G1191" s="38" t="s">
        <v>15</v>
      </c>
      <c r="H1191" s="135" t="e">
        <f>INDEX('BASE FORMAÇÃO'!B:B,B1191+1)</f>
        <v>#VALUE!</v>
      </c>
      <c r="I1191" s="181" t="s">
        <v>16</v>
      </c>
      <c r="J1191" s="6" t="e">
        <f>INDEX('BASE FORMAÇÃO'!K:K,B1191+1)</f>
        <v>#VALUE!</v>
      </c>
      <c r="K1191" s="65"/>
      <c r="L1191" s="182" t="s">
        <v>10</v>
      </c>
      <c r="M1191" s="184" t="str">
        <f>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09">B1191</f>
        <v>#VALUE!</v>
      </c>
      <c r="C1192" s="128" t="e">
        <f t="shared" ca="1" si="3609"/>
        <v>#NAME?</v>
      </c>
      <c r="D1192" s="127">
        <f t="shared" ca="1" si="3609"/>
        <v>1</v>
      </c>
      <c r="E1192" s="186">
        <f t="shared" ref="E1192" ca="1" si="3610">D1191</f>
        <v>1</v>
      </c>
      <c r="F1192" s="92"/>
      <c r="G1192" s="188" t="s">
        <v>1</v>
      </c>
      <c r="H1192" s="191" t="e">
        <f>INDEX('BASE FORMAÇÃO'!C:C,B1191+1)</f>
        <v>#VALUE!</v>
      </c>
      <c r="I1192" s="191"/>
      <c r="J1192" s="192"/>
      <c r="K1192" s="66"/>
      <c r="L1192" s="183"/>
      <c r="M1192" s="185"/>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11">B1192</f>
        <v>#VALUE!</v>
      </c>
      <c r="C1193" s="128" t="e">
        <f t="shared" ca="1" si="3611"/>
        <v>#NAME?</v>
      </c>
      <c r="D1193" s="127">
        <f t="shared" ca="1" si="3611"/>
        <v>1</v>
      </c>
      <c r="E1193" s="187"/>
      <c r="F1193" s="93"/>
      <c r="G1193" s="189"/>
      <c r="H1193" s="193"/>
      <c r="I1193" s="193"/>
      <c r="J1193" s="194"/>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12">B1193</f>
        <v>#VALUE!</v>
      </c>
      <c r="C1194" s="128" t="e">
        <f t="shared" ca="1" si="3612"/>
        <v>#NAME?</v>
      </c>
      <c r="D1194" s="127">
        <f t="shared" ca="1" si="3559"/>
        <v>1</v>
      </c>
      <c r="E1194" s="38" t="s">
        <v>313</v>
      </c>
      <c r="F1194" s="93"/>
      <c r="G1194" s="190"/>
      <c r="H1194" s="195"/>
      <c r="I1194" s="195"/>
      <c r="J1194" s="196"/>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13">B1193</f>
        <v>#VALUE!</v>
      </c>
      <c r="C1195" s="128" t="e">
        <f t="shared" ca="1" si="3613"/>
        <v>#NAME?</v>
      </c>
      <c r="D1195" s="127">
        <f t="shared" ca="1" si="3559"/>
        <v>1</v>
      </c>
      <c r="E1195" s="197" t="e">
        <f t="shared" ref="E1195" ca="1" si="3614">C1191</f>
        <v>#NAME?</v>
      </c>
      <c r="F1195" s="93"/>
      <c r="G1195" s="199" t="s">
        <v>304</v>
      </c>
      <c r="H1195" s="201"/>
      <c r="I1195" s="202"/>
      <c r="J1195" s="202"/>
      <c r="K1195" s="67"/>
      <c r="L1195" s="28" t="s">
        <v>303</v>
      </c>
      <c r="M1195" s="133" t="str">
        <f t="shared" ref="M1195" si="3615">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16">B1195</f>
        <v>#VALUE!</v>
      </c>
      <c r="C1196" s="128" t="e">
        <f t="shared" ref="C1196" ca="1" si="3617">C1195</f>
        <v>#NAME?</v>
      </c>
      <c r="D1196" s="127">
        <f t="shared" ca="1" si="3559"/>
        <v>1</v>
      </c>
      <c r="E1196" s="198"/>
      <c r="F1196" s="93"/>
      <c r="G1196" s="200"/>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18">B1196</f>
        <v>#VALUE!</v>
      </c>
      <c r="C1197" s="128" t="e">
        <f t="shared" ca="1" si="3618"/>
        <v>#NAME?</v>
      </c>
      <c r="D1197" s="127">
        <f t="shared" ca="1" si="3559"/>
        <v>1</v>
      </c>
      <c r="E1197" s="198"/>
      <c r="F1197" s="93"/>
      <c r="G1197" s="200"/>
      <c r="H1197" s="134">
        <f t="shared" ref="H1197" si="3619">COUNT($P1197:$XX1197)</f>
        <v>0</v>
      </c>
      <c r="I1197" s="132" t="e">
        <f t="shared" ref="I1197" si="3620">_xlfn.STDEV.P($P1196:$XX1197)/AVERAGE($P1196:$XX1197)</f>
        <v>#DIV/0!</v>
      </c>
      <c r="J1197" s="7">
        <f>ROW()</f>
        <v>1197</v>
      </c>
      <c r="K1197" s="67"/>
      <c r="L1197" s="29" t="s">
        <v>10</v>
      </c>
      <c r="M1197" s="30" t="str">
        <f t="shared" ref="M1197" si="3621">IFERROR(
IF(COUNTA(P1191:AI1191)=COUNTIF(P1193:XX1193,"Orçamento"),MIN(M1202,M1199),
IF(M1200&lt;&gt;"",M1200,
IF(M1201&lt;&gt;"",M1201,
M1199
))),"")</f>
        <v/>
      </c>
      <c r="N1197" s="71"/>
      <c r="O1197" s="27" t="s">
        <v>376</v>
      </c>
      <c r="P1197" s="106" t="str">
        <f t="shared" ref="P1197:AI1197" si="3622">IFERROR(IF(P1195="",
            "",
            IF(COUNT($P1195:$XX1195)&lt;=4,
               P1195,
               IF(OR(P1195&gt;(QUARTILE($P1195:$XX1195,3)+(QUARTILE($P1195:$XX1195,3)-QUARTILE($P1195:$XX1195,1))),
                     P1195&lt;(QUARTILE($P1195:$XX1195,1)-(QUARTILE($P1195:$XX1195,3)-QUARTILE($P1195:$XX1195,1)))
                  ),
               "DESCARTADO",P1195)
             )
  ),P1195)</f>
        <v/>
      </c>
      <c r="Q1197" s="106" t="str">
        <f t="shared" si="3622"/>
        <v/>
      </c>
      <c r="R1197" s="106" t="str">
        <f t="shared" si="3622"/>
        <v/>
      </c>
      <c r="S1197" s="106" t="str">
        <f t="shared" si="3622"/>
        <v/>
      </c>
      <c r="T1197" s="106" t="str">
        <f t="shared" si="3622"/>
        <v/>
      </c>
      <c r="U1197" s="106" t="str">
        <f t="shared" si="3622"/>
        <v/>
      </c>
      <c r="V1197" s="106" t="str">
        <f t="shared" si="3622"/>
        <v/>
      </c>
      <c r="W1197" s="106" t="str">
        <f t="shared" si="3622"/>
        <v/>
      </c>
      <c r="X1197" s="106" t="str">
        <f t="shared" si="3622"/>
        <v/>
      </c>
      <c r="Y1197" s="106" t="str">
        <f t="shared" si="3622"/>
        <v/>
      </c>
      <c r="Z1197" s="106" t="str">
        <f t="shared" si="3622"/>
        <v/>
      </c>
      <c r="AA1197" s="106" t="str">
        <f t="shared" si="3622"/>
        <v/>
      </c>
      <c r="AB1197" s="106" t="str">
        <f t="shared" si="3622"/>
        <v/>
      </c>
      <c r="AC1197" s="106" t="str">
        <f t="shared" si="3622"/>
        <v/>
      </c>
      <c r="AD1197" s="106" t="str">
        <f t="shared" si="3622"/>
        <v/>
      </c>
      <c r="AE1197" s="106" t="str">
        <f t="shared" si="3622"/>
        <v/>
      </c>
      <c r="AF1197" s="106" t="str">
        <f t="shared" si="3622"/>
        <v/>
      </c>
      <c r="AG1197" s="106" t="str">
        <f t="shared" si="3622"/>
        <v/>
      </c>
      <c r="AH1197" s="106" t="str">
        <f t="shared" si="3622"/>
        <v/>
      </c>
      <c r="AI1197" s="106" t="str">
        <f t="shared" si="3622"/>
        <v/>
      </c>
    </row>
    <row r="1198" spans="1:167" hidden="1" x14ac:dyDescent="0.25">
      <c r="B1198" s="128" t="e">
        <f t="shared" ref="B1198" si="3623">B1197</f>
        <v>#VALUE!</v>
      </c>
      <c r="C1198" s="128" t="e">
        <f t="shared" ref="C1198" ca="1" si="3624">C1197</f>
        <v>#NAME?</v>
      </c>
      <c r="D1198" s="127">
        <f t="shared" ca="1" si="3559"/>
        <v>1</v>
      </c>
      <c r="E1198" s="198"/>
      <c r="F1198" s="93"/>
      <c r="G1198" s="200"/>
      <c r="H1198"/>
      <c r="I1198"/>
      <c r="J1198"/>
      <c r="K1198" s="66"/>
      <c r="L1198" s="29" t="s">
        <v>360</v>
      </c>
      <c r="M1198" s="30" t="e">
        <f t="shared" ref="M1198" si="3625">AVERAGE($P1197:$XX1197)</f>
        <v>#DIV/0!</v>
      </c>
      <c r="N1198" s="71"/>
      <c r="O1198" s="27" t="str">
        <f t="shared" ref="O1198" si="3626">"1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558"/>
        <v>#VALUE!</v>
      </c>
      <c r="C1199" s="128" t="e">
        <f t="shared" ca="1" si="3559"/>
        <v>#NAME?</v>
      </c>
      <c r="D1199" s="127">
        <f t="shared" ca="1" si="3559"/>
        <v>1</v>
      </c>
      <c r="E1199" s="198"/>
      <c r="F1199" s="93"/>
      <c r="G1199" s="200"/>
      <c r="H1199" s="134">
        <f t="shared" ref="H1199" si="3627">COUNT($P1199:$XX1199)</f>
        <v>0</v>
      </c>
      <c r="I1199" s="132" t="e">
        <f t="shared" ref="I1199" si="3628">_xlfn.STDEV.P($P1198:$XX1199)/AVERAGE($P1198:$XX1199)</f>
        <v>#DIV/0!</v>
      </c>
      <c r="J1199" s="7">
        <f t="shared" ref="J1199" si="3629">IF(AND(H1199&gt;2,
OR(L1191="MÉDIA SANEADA",L1191="MEDIANA SANEADA",
AND(L1191="PREÇO ESTIMADO",NOT(AND(P1193="Orçamento",COUNTA(P1191:XX1191)=COUNTIF(P1193:XX1193,"Orçamento")))))),
ROW(),0)</f>
        <v>0</v>
      </c>
      <c r="K1199" s="66"/>
      <c r="L1199" s="29" t="s">
        <v>361</v>
      </c>
      <c r="M1199" s="30" t="e">
        <f t="shared" ref="M1199" si="3630">MEDIAN($P1197:$XX1197)</f>
        <v>#NUM!</v>
      </c>
      <c r="N1199" s="71"/>
      <c r="O1199" s="27" t="str">
        <f t="shared" ref="O1199" si="3631">"1 RODADA"</f>
        <v>1 RODADA</v>
      </c>
      <c r="P1199" s="107" t="str">
        <f t="shared" ref="P1199:AI1199" si="3632">IF(P1197="","",IF((_xlfn.STDEV.P($P1196:$XX1197)/AVERAGE($P1196:$XX1197))&lt;=25%,P1197,IF(OR(P1197&gt;(AVERAGE($P1196:$XX1197)+_xlfn.STDEV.P($P1196:$XX1197)),P1197&lt;(AVERAGE($P1196:$XX1197)-_xlfn.STDEV.P($P1196:$XX1197))),"DESCARTADO",P1197)))</f>
        <v/>
      </c>
      <c r="Q1199" s="107" t="str">
        <f t="shared" si="3632"/>
        <v/>
      </c>
      <c r="R1199" s="107" t="str">
        <f t="shared" si="3632"/>
        <v/>
      </c>
      <c r="S1199" s="107" t="str">
        <f t="shared" si="3632"/>
        <v/>
      </c>
      <c r="T1199" s="107" t="str">
        <f t="shared" si="3632"/>
        <v/>
      </c>
      <c r="U1199" s="107" t="str">
        <f t="shared" si="3632"/>
        <v/>
      </c>
      <c r="V1199" s="107" t="str">
        <f t="shared" si="3632"/>
        <v/>
      </c>
      <c r="W1199" s="107" t="str">
        <f t="shared" si="3632"/>
        <v/>
      </c>
      <c r="X1199" s="107" t="str">
        <f t="shared" si="3632"/>
        <v/>
      </c>
      <c r="Y1199" s="107" t="str">
        <f t="shared" si="3632"/>
        <v/>
      </c>
      <c r="Z1199" s="107" t="str">
        <f t="shared" si="3632"/>
        <v/>
      </c>
      <c r="AA1199" s="107" t="str">
        <f t="shared" si="3632"/>
        <v/>
      </c>
      <c r="AB1199" s="107" t="str">
        <f t="shared" si="3632"/>
        <v/>
      </c>
      <c r="AC1199" s="107" t="str">
        <f t="shared" si="3632"/>
        <v/>
      </c>
      <c r="AD1199" s="107" t="str">
        <f t="shared" si="3632"/>
        <v/>
      </c>
      <c r="AE1199" s="107" t="str">
        <f t="shared" si="3632"/>
        <v/>
      </c>
      <c r="AF1199" s="107" t="str">
        <f t="shared" si="3632"/>
        <v/>
      </c>
      <c r="AG1199" s="107" t="str">
        <f t="shared" si="3632"/>
        <v/>
      </c>
      <c r="AH1199" s="107" t="str">
        <f t="shared" si="3632"/>
        <v/>
      </c>
      <c r="AI1199" s="107" t="str">
        <f t="shared" si="3632"/>
        <v/>
      </c>
    </row>
    <row r="1200" spans="1:167" hidden="1" x14ac:dyDescent="0.25">
      <c r="B1200" s="128" t="e">
        <f t="shared" si="3558"/>
        <v>#VALUE!</v>
      </c>
      <c r="C1200" s="128" t="e">
        <f t="shared" ca="1" si="3559"/>
        <v>#NAME?</v>
      </c>
      <c r="D1200" s="127">
        <f t="shared" ca="1" si="3559"/>
        <v>1</v>
      </c>
      <c r="E1200" s="198"/>
      <c r="F1200" s="93"/>
      <c r="G1200" s="200"/>
      <c r="H1200"/>
      <c r="I1200"/>
      <c r="J1200"/>
      <c r="L1200" s="29" t="s">
        <v>38</v>
      </c>
      <c r="M1200" s="30" t="str">
        <f t="shared" ref="M1200" si="3633">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34">"2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558"/>
        <v>#VALUE!</v>
      </c>
      <c r="C1201" s="128" t="e">
        <f t="shared" ca="1" si="3559"/>
        <v>#NAME?</v>
      </c>
      <c r="D1201" s="127">
        <f t="shared" ca="1" si="3559"/>
        <v>1</v>
      </c>
      <c r="E1201" s="198"/>
      <c r="F1201" s="93"/>
      <c r="G1201" s="200"/>
      <c r="H1201" s="134">
        <f t="shared" ref="H1201" si="3635">COUNT($P1201:$XX1201)</f>
        <v>0</v>
      </c>
      <c r="I1201" s="132" t="e">
        <f t="shared" ref="I1201" si="3636">_xlfn.STDEV.P($P1200:$XX1201)/AVERAGE($P1200:$XX1201)</f>
        <v>#DIV/0!</v>
      </c>
      <c r="J1201" s="7">
        <f t="shared" ref="J1201" si="3637">IF(AND(H1201&gt;2,
OR(L1191="MÉDIA SANEADA",L1191="MEDIANA SANEADA",
AND(L1191="PREÇO ESTIMADO",NOT(AND(P1193="Orçamento",COUNTA(P1191:XX1191)=COUNTIF(P1193:XX1193,"Orçamento")))))),
ROW(),0)</f>
        <v>0</v>
      </c>
      <c r="K1201" s="66"/>
      <c r="L1201" s="29" t="s">
        <v>362</v>
      </c>
      <c r="M1201" s="30" t="e">
        <f t="shared" ref="M1201" si="3638" xml:space="preserve">
IF(H1199&gt;2,MEDIAN(P1198:XX1199),
IF(H1201&gt;2,MEDIAN(P1200:XX1201),
IF(H1203&gt;2,MEDIAN(P1202:XX1203),
IF(H1205&gt;2,MEDIAN(P1204:XX1205),
IF(H1207&gt;2,MEDIAN(P1206:XX1207),
IF(H1209&gt;2,MEDIAN(P1208:XX1209),
MEDIAN(P1196:XX1197)))))))</f>
        <v>#NUM!</v>
      </c>
      <c r="N1201" s="71"/>
      <c r="O1201" s="27" t="str">
        <f t="shared" ref="O1201" si="3639">"2 RODADA"</f>
        <v>2 RODADA</v>
      </c>
      <c r="P1201" s="107" t="str">
        <f t="shared" ref="P1201:AI1201" si="3640">IF(P1199="","",IF((_xlfn.STDEV.P($P1198:$XX1199)/AVERAGE($P1198:$XX1199))&lt;=25%,P1199,IF(OR(P1199&gt;(AVERAGE($P1198:$XX1199)+_xlfn.STDEV.P($P1198:$XX1199)),P1199&lt;(AVERAGE($P1198:$XX1199)-_xlfn.STDEV.P($P1198:$XX1199))),"DESCARTADO",P1199)))</f>
        <v/>
      </c>
      <c r="Q1201" s="107" t="str">
        <f t="shared" si="3640"/>
        <v/>
      </c>
      <c r="R1201" s="107" t="str">
        <f t="shared" si="3640"/>
        <v/>
      </c>
      <c r="S1201" s="107" t="str">
        <f t="shared" si="3640"/>
        <v/>
      </c>
      <c r="T1201" s="107" t="str">
        <f t="shared" si="3640"/>
        <v/>
      </c>
      <c r="U1201" s="107" t="str">
        <f t="shared" si="3640"/>
        <v/>
      </c>
      <c r="V1201" s="107" t="str">
        <f t="shared" si="3640"/>
        <v/>
      </c>
      <c r="W1201" s="107" t="str">
        <f t="shared" si="3640"/>
        <v/>
      </c>
      <c r="X1201" s="107" t="str">
        <f t="shared" si="3640"/>
        <v/>
      </c>
      <c r="Y1201" s="107" t="str">
        <f t="shared" si="3640"/>
        <v/>
      </c>
      <c r="Z1201" s="107" t="str">
        <f t="shared" si="3640"/>
        <v/>
      </c>
      <c r="AA1201" s="107" t="str">
        <f t="shared" si="3640"/>
        <v/>
      </c>
      <c r="AB1201" s="107" t="str">
        <f t="shared" si="3640"/>
        <v/>
      </c>
      <c r="AC1201" s="107" t="str">
        <f t="shared" si="3640"/>
        <v/>
      </c>
      <c r="AD1201" s="107" t="str">
        <f t="shared" si="3640"/>
        <v/>
      </c>
      <c r="AE1201" s="107" t="str">
        <f t="shared" si="3640"/>
        <v/>
      </c>
      <c r="AF1201" s="107" t="str">
        <f t="shared" si="3640"/>
        <v/>
      </c>
      <c r="AG1201" s="107" t="str">
        <f t="shared" si="3640"/>
        <v/>
      </c>
      <c r="AH1201" s="107" t="str">
        <f t="shared" si="3640"/>
        <v/>
      </c>
      <c r="AI1201" s="107" t="str">
        <f t="shared" si="3640"/>
        <v/>
      </c>
    </row>
    <row r="1202" spans="1:167" hidden="1" x14ac:dyDescent="0.25">
      <c r="B1202" s="128" t="e">
        <f t="shared" si="3558"/>
        <v>#VALUE!</v>
      </c>
      <c r="C1202" s="128" t="e">
        <f t="shared" ca="1" si="3559"/>
        <v>#NAME?</v>
      </c>
      <c r="D1202" s="127">
        <f t="shared" ca="1" si="3559"/>
        <v>1</v>
      </c>
      <c r="E1202" s="198"/>
      <c r="F1202" s="93"/>
      <c r="G1202" s="200"/>
      <c r="H1202"/>
      <c r="I1202"/>
      <c r="J1202"/>
      <c r="K1202" s="66"/>
      <c r="L1202" s="29" t="s">
        <v>359</v>
      </c>
      <c r="M1202" s="30" t="e">
        <f t="shared" ref="M1202" si="3641">HARMEAN($P1196:$XX1197)</f>
        <v>#N/A</v>
      </c>
      <c r="N1202" s="71"/>
      <c r="O1202" s="27" t="str">
        <f t="shared" ref="O1202" si="3642">"3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558"/>
        <v>#VALUE!</v>
      </c>
      <c r="C1203" s="128" t="e">
        <f t="shared" ca="1" si="3559"/>
        <v>#NAME?</v>
      </c>
      <c r="D1203" s="127">
        <f t="shared" ca="1" si="3559"/>
        <v>1</v>
      </c>
      <c r="E1203" s="198"/>
      <c r="F1203" s="93"/>
      <c r="G1203" s="200"/>
      <c r="H1203" s="134">
        <f t="shared" ref="H1203" si="3643">COUNT($P1203:$XX1203)</f>
        <v>0</v>
      </c>
      <c r="I1203" s="132" t="e">
        <f t="shared" ref="I1203" si="3644">_xlfn.STDEV.P($P1202:$XX1203)/AVERAGE($P1202:$XX1203)</f>
        <v>#DIV/0!</v>
      </c>
      <c r="J1203" s="7">
        <f t="shared" ref="J1203" si="3645">IF(AND(H1203&gt;2,
OR(L1191="MÉDIA SANEADA",L1191="MEDIANA SANEADA",
AND(L1191="PREÇO ESTIMADO",NOT(AND(P1193="Orçamento",COUNTA(P1191:XX1191)=COUNTIF(P1193:XX1193,"Orçamento")))))),
ROW(),0)</f>
        <v>0</v>
      </c>
      <c r="K1203" s="66"/>
      <c r="L1203" s="29" t="s">
        <v>41</v>
      </c>
      <c r="M1203" s="30" t="str">
        <f t="shared" ref="M1203" si="3646">IFERROR(_xlfn.QUARTILE.EXC($P1197:$XX1197,1),"")</f>
        <v/>
      </c>
      <c r="N1203" s="71"/>
      <c r="O1203" s="27" t="str">
        <f t="shared" ref="O1203" si="3647">"3 RODADA"</f>
        <v>3 RODADA</v>
      </c>
      <c r="P1203" s="107" t="str">
        <f t="shared" ref="P1203:AI1203" si="3648">IF(P1201="","",IF((_xlfn.STDEV.P($P1200:$XX1201)/AVERAGE($P1200:$XX1201))&lt;=25%,P1201,IF(OR(P1201&gt;(AVERAGE($P1200:$XX1201)+_xlfn.STDEV.P($P1200:$XX1201)),P1201&lt;(AVERAGE($P1200:$XX1201)-_xlfn.STDEV.P($P1200:$XX1201))),"DESCARTADO",P1201)))</f>
        <v/>
      </c>
      <c r="Q1203" s="107" t="str">
        <f t="shared" si="3648"/>
        <v/>
      </c>
      <c r="R1203" s="107" t="str">
        <f t="shared" si="3648"/>
        <v/>
      </c>
      <c r="S1203" s="107" t="str">
        <f t="shared" si="3648"/>
        <v/>
      </c>
      <c r="T1203" s="107" t="str">
        <f t="shared" si="3648"/>
        <v/>
      </c>
      <c r="U1203" s="107" t="str">
        <f t="shared" si="3648"/>
        <v/>
      </c>
      <c r="V1203" s="107" t="str">
        <f t="shared" si="3648"/>
        <v/>
      </c>
      <c r="W1203" s="107" t="str">
        <f t="shared" si="3648"/>
        <v/>
      </c>
      <c r="X1203" s="107" t="str">
        <f t="shared" si="3648"/>
        <v/>
      </c>
      <c r="Y1203" s="107" t="str">
        <f t="shared" si="3648"/>
        <v/>
      </c>
      <c r="Z1203" s="107" t="str">
        <f t="shared" si="3648"/>
        <v/>
      </c>
      <c r="AA1203" s="107" t="str">
        <f t="shared" si="3648"/>
        <v/>
      </c>
      <c r="AB1203" s="107" t="str">
        <f t="shared" si="3648"/>
        <v/>
      </c>
      <c r="AC1203" s="107" t="str">
        <f t="shared" si="3648"/>
        <v/>
      </c>
      <c r="AD1203" s="107" t="str">
        <f t="shared" si="3648"/>
        <v/>
      </c>
      <c r="AE1203" s="107" t="str">
        <f t="shared" si="3648"/>
        <v/>
      </c>
      <c r="AF1203" s="107" t="str">
        <f t="shared" si="3648"/>
        <v/>
      </c>
      <c r="AG1203" s="107" t="str">
        <f t="shared" si="3648"/>
        <v/>
      </c>
      <c r="AH1203" s="107" t="str">
        <f t="shared" si="3648"/>
        <v/>
      </c>
      <c r="AI1203" s="107" t="str">
        <f t="shared" si="3648"/>
        <v/>
      </c>
    </row>
    <row r="1204" spans="1:167" hidden="1" x14ac:dyDescent="0.25">
      <c r="B1204" s="128" t="e">
        <f t="shared" si="3558"/>
        <v>#VALUE!</v>
      </c>
      <c r="C1204" s="128" t="e">
        <f t="shared" ca="1" si="3559"/>
        <v>#NAME?</v>
      </c>
      <c r="D1204" s="127">
        <f t="shared" ca="1" si="3559"/>
        <v>1</v>
      </c>
      <c r="E1204" s="198"/>
      <c r="F1204" s="93"/>
      <c r="G1204" s="200"/>
      <c r="H1204"/>
      <c r="I1204"/>
      <c r="J1204"/>
      <c r="K1204" s="66"/>
      <c r="L1204" s="29" t="s">
        <v>39</v>
      </c>
      <c r="M1204" s="30" t="str">
        <f t="shared" ref="M1204" si="3649">IFERROR(_xlfn.QUARTILE.EXC($P1197:$XX1197,3),"")</f>
        <v/>
      </c>
      <c r="N1204" s="71"/>
      <c r="O1204" s="27" t="str">
        <f t="shared" ref="O1204" si="3650">"4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558"/>
        <v>#VALUE!</v>
      </c>
      <c r="C1205" s="128" t="e">
        <f t="shared" ca="1" si="3559"/>
        <v>#NAME?</v>
      </c>
      <c r="D1205" s="127">
        <f t="shared" ca="1" si="3559"/>
        <v>1</v>
      </c>
      <c r="E1205" s="198"/>
      <c r="F1205" s="93"/>
      <c r="G1205" s="200"/>
      <c r="H1205" s="134">
        <f t="shared" ref="H1205" si="3651">COUNT($P1205:$XX1205)</f>
        <v>0</v>
      </c>
      <c r="I1205" s="132" t="e">
        <f t="shared" ref="I1205" si="3652">_xlfn.STDEV.P($P1204:$XX1205)/AVERAGE($P1204:$XX1205)</f>
        <v>#DIV/0!</v>
      </c>
      <c r="J1205" s="7">
        <f t="shared" ref="J1205" si="3653">IF(AND(H1205&gt;2,
OR(L1191="MÉDIA SANEADA",L1191="MEDIANA SANEADA",
AND(L1191="PREÇO ESTIMADO",NOT(AND(P1193="Orçamento",COUNTA(P1191:XX1191)=COUNTIF(P1193:XX1193,"Orçamento")))))),
ROW(),0)</f>
        <v>0</v>
      </c>
      <c r="K1205" s="66"/>
      <c r="L1205" s="29" t="s">
        <v>42</v>
      </c>
      <c r="M1205" s="30">
        <f t="shared" ref="M1205" si="3654">MIN($P1197:$XX1197)</f>
        <v>0</v>
      </c>
      <c r="N1205" s="71"/>
      <c r="O1205" s="27" t="str">
        <f t="shared" ref="O1205" si="3655">"4 RODADA"</f>
        <v>4 RODADA</v>
      </c>
      <c r="P1205" s="107" t="str">
        <f t="shared" ref="P1205:AI1205" si="3656">IF(P1203="","",IF((_xlfn.STDEV.P($P1202:$XX1203)/AVERAGE($P1202:$XX1203))&lt;=25%,P1203,IF(OR(P1203&gt;(AVERAGE($P1202:$XX1203)+_xlfn.STDEV.P($P1202:$XX1203)),P1203&lt;(AVERAGE($P1202:$XX1203)-_xlfn.STDEV.P($P1202:$XX1203))),"DESCARTADO",P1203)))</f>
        <v/>
      </c>
      <c r="Q1205" s="107" t="str">
        <f t="shared" si="3656"/>
        <v/>
      </c>
      <c r="R1205" s="107" t="str">
        <f t="shared" si="3656"/>
        <v/>
      </c>
      <c r="S1205" s="107" t="str">
        <f t="shared" si="3656"/>
        <v/>
      </c>
      <c r="T1205" s="107" t="str">
        <f t="shared" si="3656"/>
        <v/>
      </c>
      <c r="U1205" s="107" t="str">
        <f t="shared" si="3656"/>
        <v/>
      </c>
      <c r="V1205" s="107" t="str">
        <f t="shared" si="3656"/>
        <v/>
      </c>
      <c r="W1205" s="107" t="str">
        <f t="shared" si="3656"/>
        <v/>
      </c>
      <c r="X1205" s="107" t="str">
        <f t="shared" si="3656"/>
        <v/>
      </c>
      <c r="Y1205" s="107" t="str">
        <f t="shared" si="3656"/>
        <v/>
      </c>
      <c r="Z1205" s="107" t="str">
        <f t="shared" si="3656"/>
        <v/>
      </c>
      <c r="AA1205" s="107" t="str">
        <f t="shared" si="3656"/>
        <v/>
      </c>
      <c r="AB1205" s="107" t="str">
        <f t="shared" si="3656"/>
        <v/>
      </c>
      <c r="AC1205" s="107" t="str">
        <f t="shared" si="3656"/>
        <v/>
      </c>
      <c r="AD1205" s="107" t="str">
        <f t="shared" si="3656"/>
        <v/>
      </c>
      <c r="AE1205" s="107" t="str">
        <f t="shared" si="3656"/>
        <v/>
      </c>
      <c r="AF1205" s="107" t="str">
        <f t="shared" si="3656"/>
        <v/>
      </c>
      <c r="AG1205" s="107" t="str">
        <f t="shared" si="3656"/>
        <v/>
      </c>
      <c r="AH1205" s="107" t="str">
        <f t="shared" si="3656"/>
        <v/>
      </c>
      <c r="AI1205" s="107" t="str">
        <f t="shared" si="3656"/>
        <v/>
      </c>
    </row>
    <row r="1206" spans="1:167" hidden="1" x14ac:dyDescent="0.25">
      <c r="B1206" s="128" t="e">
        <f t="shared" si="3558"/>
        <v>#VALUE!</v>
      </c>
      <c r="C1206" s="128" t="e">
        <f t="shared" ca="1" si="3559"/>
        <v>#NAME?</v>
      </c>
      <c r="D1206" s="127">
        <f t="shared" ca="1" si="3559"/>
        <v>1</v>
      </c>
      <c r="E1206" s="198"/>
      <c r="F1206" s="93"/>
      <c r="G1206" s="200"/>
      <c r="H1206"/>
      <c r="I1206"/>
      <c r="J1206"/>
      <c r="K1206" s="66"/>
      <c r="L1206" s="29" t="s">
        <v>40</v>
      </c>
      <c r="M1206" s="30">
        <f t="shared" ref="M1206" si="3657">MAX($P1197:$XX1197)</f>
        <v>0</v>
      </c>
      <c r="N1206" s="71"/>
      <c r="O1206" s="27" t="str">
        <f t="shared" ref="O1206" si="3658">"5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558"/>
        <v>#VALUE!</v>
      </c>
      <c r="C1207" s="128" t="e">
        <f t="shared" ca="1" si="3559"/>
        <v>#NAME?</v>
      </c>
      <c r="D1207" s="127">
        <f t="shared" ca="1" si="3559"/>
        <v>1</v>
      </c>
      <c r="E1207" s="198"/>
      <c r="F1207" s="93"/>
      <c r="G1207" s="200"/>
      <c r="H1207" s="134">
        <f t="shared" ref="H1207" si="3659">COUNT($P1207:$XX1207)</f>
        <v>0</v>
      </c>
      <c r="I1207" s="132" t="e">
        <f t="shared" ref="I1207" si="3660">_xlfn.STDEV.P($P1206:$XX1207)/AVERAGE($P1206:$XX1207)</f>
        <v>#DIV/0!</v>
      </c>
      <c r="J1207" s="7">
        <f t="shared" ref="J1207" si="3661">IF(AND(H1207&gt;2,
OR(L1191="MÉDIA SANEADA",L1191="MEDIANA SANEADA",
AND(L1191="PREÇO ESTIMADO",NOT(AND(P1193="Orçamento",COUNTA(P1191:XX1191)=COUNTIF(P1193:XX1193,"Orçamento")))))),
ROW(),0)</f>
        <v>0</v>
      </c>
      <c r="K1207" s="66"/>
      <c r="N1207" s="71"/>
      <c r="O1207" s="27" t="str">
        <f t="shared" ref="O1207" si="3662">"5 RODADA"</f>
        <v>5 RODADA</v>
      </c>
      <c r="P1207" s="107" t="str">
        <f t="shared" ref="P1207:AI1207" si="3663">IF(P1205="","",IF((_xlfn.STDEV.P($P1204:$XX1205)/AVERAGE($P1204:$XX1205))&lt;=25%,P1205,IF(OR(P1205&gt;(AVERAGE($P1204:$XX1205)+_xlfn.STDEV.P($P1204:$XX1205)),P1205&lt;(AVERAGE($P1204:$XX1205)-_xlfn.STDEV.P($P1204:$XX1205))),"DESCARTADO",P1205)))</f>
        <v/>
      </c>
      <c r="Q1207" s="107" t="str">
        <f t="shared" si="3663"/>
        <v/>
      </c>
      <c r="R1207" s="107" t="str">
        <f t="shared" si="3663"/>
        <v/>
      </c>
      <c r="S1207" s="107" t="str">
        <f t="shared" si="3663"/>
        <v/>
      </c>
      <c r="T1207" s="107" t="str">
        <f t="shared" si="3663"/>
        <v/>
      </c>
      <c r="U1207" s="107" t="str">
        <f t="shared" si="3663"/>
        <v/>
      </c>
      <c r="V1207" s="107" t="str">
        <f t="shared" si="3663"/>
        <v/>
      </c>
      <c r="W1207" s="107" t="str">
        <f t="shared" si="3663"/>
        <v/>
      </c>
      <c r="X1207" s="107" t="str">
        <f t="shared" si="3663"/>
        <v/>
      </c>
      <c r="Y1207" s="107" t="str">
        <f t="shared" si="3663"/>
        <v/>
      </c>
      <c r="Z1207" s="107" t="str">
        <f t="shared" si="3663"/>
        <v/>
      </c>
      <c r="AA1207" s="107" t="str">
        <f t="shared" si="3663"/>
        <v/>
      </c>
      <c r="AB1207" s="107" t="str">
        <f t="shared" si="3663"/>
        <v/>
      </c>
      <c r="AC1207" s="107" t="str">
        <f t="shared" si="3663"/>
        <v/>
      </c>
      <c r="AD1207" s="107" t="str">
        <f t="shared" si="3663"/>
        <v/>
      </c>
      <c r="AE1207" s="107" t="str">
        <f t="shared" si="3663"/>
        <v/>
      </c>
      <c r="AF1207" s="107" t="str">
        <f t="shared" si="3663"/>
        <v/>
      </c>
      <c r="AG1207" s="107" t="str">
        <f t="shared" si="3663"/>
        <v/>
      </c>
      <c r="AH1207" s="107" t="str">
        <f t="shared" si="3663"/>
        <v/>
      </c>
      <c r="AI1207" s="107" t="str">
        <f t="shared" si="3663"/>
        <v/>
      </c>
    </row>
    <row r="1208" spans="1:167" hidden="1" x14ac:dyDescent="0.25">
      <c r="B1208" s="128" t="e">
        <f t="shared" si="3558"/>
        <v>#VALUE!</v>
      </c>
      <c r="C1208" s="128" t="e">
        <f t="shared" ca="1" si="3559"/>
        <v>#NAME?</v>
      </c>
      <c r="D1208" s="127">
        <f t="shared" ca="1" si="3559"/>
        <v>1</v>
      </c>
      <c r="E1208" s="198"/>
      <c r="F1208" s="93"/>
      <c r="G1208" s="200"/>
      <c r="H1208"/>
      <c r="I1208"/>
      <c r="J1208"/>
      <c r="K1208" s="66"/>
      <c r="L1208" s="22"/>
      <c r="M1208" s="22"/>
      <c r="N1208" s="71"/>
      <c r="O1208" s="27" t="str">
        <f t="shared" ref="O1208" si="3664">"6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558"/>
        <v>#VALUE!</v>
      </c>
      <c r="C1209" s="128" t="e">
        <f t="shared" ca="1" si="3559"/>
        <v>#NAME?</v>
      </c>
      <c r="D1209" s="127">
        <f t="shared" ca="1" si="3559"/>
        <v>1</v>
      </c>
      <c r="E1209" s="198"/>
      <c r="F1209" s="93"/>
      <c r="G1209" s="200"/>
      <c r="H1209" s="134">
        <f t="shared" ref="H1209" si="3665">COUNT($P1209:$XX1209)</f>
        <v>0</v>
      </c>
      <c r="I1209" s="132" t="e">
        <f t="shared" ref="I1209" si="3666">_xlfn.STDEV.P($P1208:$XX1209)/AVERAGE($P1208:$XX1209)</f>
        <v>#DIV/0!</v>
      </c>
      <c r="J1209" s="7">
        <f t="shared" ref="J1209" si="3667">IF(AND(H1209&gt;2,
OR(L1191="MÉDIA SANEADA",L1191="MEDIANA SANEADA",
AND(L1191="PREÇO ESTIMADO",NOT(AND(P1193="Orçamento",COUNTA(P1191:XX1191)=COUNTIF(P1193:XX1193,"Orçamento")))))),
ROW(),0)</f>
        <v>0</v>
      </c>
      <c r="N1209" s="71"/>
      <c r="O1209" s="27" t="str">
        <f t="shared" ref="O1209" si="3668">"6 RODADA"</f>
        <v>6 RODADA</v>
      </c>
      <c r="P1209" s="107" t="str">
        <f t="shared" ref="P1209:AI1209" si="3669">IFERROR(IF(P1207="","",IF((_xlfn.STDEV.P($P1206:$XX1207)/AVERAGE($P1206:$XX1207))&lt;=25%,P1207,IF(OR(P1207&gt;(AVERAGE($P1206:$XX1207)+_xlfn.STDEV.P($P1206:$XX1207)),P1207&lt;(AVERAGE($P1206:$XX1207)-_xlfn.STDEV.P($P1206:$XX1207))),"DESCARTADO",P1207))),)</f>
        <v/>
      </c>
      <c r="Q1209" s="107" t="str">
        <f t="shared" si="3669"/>
        <v/>
      </c>
      <c r="R1209" s="107" t="str">
        <f t="shared" si="3669"/>
        <v/>
      </c>
      <c r="S1209" s="107" t="str">
        <f t="shared" si="3669"/>
        <v/>
      </c>
      <c r="T1209" s="107" t="str">
        <f t="shared" si="3669"/>
        <v/>
      </c>
      <c r="U1209" s="107" t="str">
        <f t="shared" si="3669"/>
        <v/>
      </c>
      <c r="V1209" s="107" t="str">
        <f t="shared" si="3669"/>
        <v/>
      </c>
      <c r="W1209" s="107" t="str">
        <f t="shared" si="3669"/>
        <v/>
      </c>
      <c r="X1209" s="107" t="str">
        <f t="shared" si="3669"/>
        <v/>
      </c>
      <c r="Y1209" s="107" t="str">
        <f t="shared" si="3669"/>
        <v/>
      </c>
      <c r="Z1209" s="107" t="str">
        <f t="shared" si="3669"/>
        <v/>
      </c>
      <c r="AA1209" s="107" t="str">
        <f t="shared" si="3669"/>
        <v/>
      </c>
      <c r="AB1209" s="107" t="str">
        <f t="shared" si="3669"/>
        <v/>
      </c>
      <c r="AC1209" s="107" t="str">
        <f t="shared" si="3669"/>
        <v/>
      </c>
      <c r="AD1209" s="107" t="str">
        <f t="shared" si="3669"/>
        <v/>
      </c>
      <c r="AE1209" s="107" t="str">
        <f t="shared" si="3669"/>
        <v/>
      </c>
      <c r="AF1209" s="107" t="str">
        <f t="shared" si="3669"/>
        <v/>
      </c>
      <c r="AG1209" s="107" t="str">
        <f t="shared" si="3669"/>
        <v/>
      </c>
      <c r="AH1209" s="107" t="str">
        <f t="shared" si="3669"/>
        <v/>
      </c>
      <c r="AI1209" s="107" t="str">
        <f t="shared" si="3669"/>
        <v/>
      </c>
    </row>
    <row r="1210" spans="1:167" x14ac:dyDescent="0.25">
      <c r="B1210" s="128" t="e">
        <f t="shared" si="3558"/>
        <v>#VALUE!</v>
      </c>
      <c r="C1210" s="128" t="e">
        <f t="shared" ca="1" si="3559"/>
        <v>#NAME?</v>
      </c>
      <c r="D1210" s="127">
        <f t="shared" ca="1" si="3559"/>
        <v>1</v>
      </c>
      <c r="E1210" s="198"/>
      <c r="F1210" s="136"/>
      <c r="G1210" s="200"/>
      <c r="H1210" s="203"/>
      <c r="I1210" s="203"/>
      <c r="J1210" s="204"/>
      <c r="K1210" s="67"/>
      <c r="L1210" s="1" t="s">
        <v>43</v>
      </c>
      <c r="M1210" s="143" t="str">
        <f t="shared" ref="M1210" si="3670">IFERROR(ROUND(M1191*M1193,2),"")</f>
        <v/>
      </c>
      <c r="O1210" s="27" t="s">
        <v>363</v>
      </c>
      <c r="P1210" s="107" t="str">
        <f t="shared" ref="P1210:R1210" si="3671">INDEX(P1197:P1209,MATCH(MAX($J1197:$J1209),$J1197:$J1209,0))</f>
        <v/>
      </c>
      <c r="Q1210" s="107" t="str">
        <f t="shared" si="3671"/>
        <v/>
      </c>
      <c r="R1210" s="107" t="str">
        <f t="shared" si="3671"/>
        <v/>
      </c>
      <c r="S1210" s="107" t="str">
        <f t="shared" si="3606"/>
        <v/>
      </c>
      <c r="T1210" s="107" t="str">
        <f t="shared" si="3606"/>
        <v/>
      </c>
      <c r="U1210" s="107" t="str">
        <f t="shared" si="3606"/>
        <v/>
      </c>
      <c r="V1210" s="107" t="str">
        <f t="shared" si="3606"/>
        <v/>
      </c>
      <c r="W1210" s="107" t="str">
        <f t="shared" si="3606"/>
        <v/>
      </c>
      <c r="X1210" s="107" t="str">
        <f t="shared" si="3606"/>
        <v/>
      </c>
      <c r="Y1210" s="107" t="str">
        <f t="shared" si="3606"/>
        <v/>
      </c>
      <c r="Z1210" s="107" t="str">
        <f t="shared" si="3606"/>
        <v/>
      </c>
      <c r="AA1210" s="107" t="str">
        <f t="shared" si="3606"/>
        <v/>
      </c>
      <c r="AB1210" s="107" t="str">
        <f t="shared" si="3606"/>
        <v/>
      </c>
      <c r="AC1210" s="107" t="str">
        <f t="shared" si="3606"/>
        <v/>
      </c>
      <c r="AD1210" s="107" t="str">
        <f t="shared" si="3606"/>
        <v/>
      </c>
      <c r="AE1210" s="107" t="str">
        <f t="shared" si="3606"/>
        <v/>
      </c>
      <c r="AF1210" s="107" t="str">
        <f t="shared" si="3606"/>
        <v/>
      </c>
      <c r="AG1210" s="107" t="str">
        <f t="shared" si="3606"/>
        <v/>
      </c>
      <c r="AH1210" s="107" t="str">
        <f t="shared" si="3606"/>
        <v/>
      </c>
      <c r="AI1210" s="107" t="str">
        <f t="shared" si="3606"/>
        <v/>
      </c>
    </row>
    <row r="1212" spans="1:167" s="117" customFormat="1" ht="15" customHeight="1" x14ac:dyDescent="0.25">
      <c r="A1212" s="120"/>
      <c r="B1212" s="127" t="e">
        <f t="shared" ref="B1212" si="3672">LARGE(IFERROR(IF(B1210+1&gt;$H$8,"",B1210+1),""),1)</f>
        <v>#VALUE!</v>
      </c>
      <c r="C1212" s="127" t="e">
        <f ca="1">IF(_xlfn.ISFORMULA(E1216),MAX(INDEX('BASE FORMAÇÃO'!A:A,B1212+1),1),E1216)</f>
        <v>#NAME?</v>
      </c>
      <c r="D1212" s="127">
        <f t="shared" ref="D1212" ca="1" si="3673">IFERROR(IF(C1212=C1202,D1202+1,1),1)</f>
        <v>1</v>
      </c>
      <c r="E1212" s="38" t="s">
        <v>9</v>
      </c>
      <c r="F1212" s="73"/>
      <c r="G1212" s="38" t="s">
        <v>15</v>
      </c>
      <c r="H1212" s="135" t="e">
        <f>INDEX('BASE FORMAÇÃO'!B:B,B1212+1)</f>
        <v>#VALUE!</v>
      </c>
      <c r="I1212" s="181" t="s">
        <v>16</v>
      </c>
      <c r="J1212" s="6" t="e">
        <f>INDEX('BASE FORMAÇÃO'!K:K,B1212+1)</f>
        <v>#VALUE!</v>
      </c>
      <c r="K1212" s="65"/>
      <c r="L1212" s="182" t="s">
        <v>10</v>
      </c>
      <c r="M1212" s="184" t="str">
        <f>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674">B1212</f>
        <v>#VALUE!</v>
      </c>
      <c r="C1213" s="128" t="e">
        <f t="shared" ca="1" si="3674"/>
        <v>#NAME?</v>
      </c>
      <c r="D1213" s="127">
        <f t="shared" ca="1" si="3674"/>
        <v>1</v>
      </c>
      <c r="E1213" s="186">
        <f t="shared" ref="E1213" ca="1" si="3675">D1212</f>
        <v>1</v>
      </c>
      <c r="F1213" s="92"/>
      <c r="G1213" s="188" t="s">
        <v>1</v>
      </c>
      <c r="H1213" s="191" t="e">
        <f>INDEX('BASE FORMAÇÃO'!C:C,B1212+1)</f>
        <v>#VALUE!</v>
      </c>
      <c r="I1213" s="191"/>
      <c r="J1213" s="192"/>
      <c r="K1213" s="66"/>
      <c r="L1213" s="183"/>
      <c r="M1213" s="185"/>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676">B1213</f>
        <v>#VALUE!</v>
      </c>
      <c r="C1214" s="128" t="e">
        <f t="shared" ca="1" si="3676"/>
        <v>#NAME?</v>
      </c>
      <c r="D1214" s="127">
        <f t="shared" ca="1" si="3676"/>
        <v>1</v>
      </c>
      <c r="E1214" s="187"/>
      <c r="F1214" s="93"/>
      <c r="G1214" s="189"/>
      <c r="H1214" s="193"/>
      <c r="I1214" s="193"/>
      <c r="J1214" s="194"/>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677">B1214</f>
        <v>#VALUE!</v>
      </c>
      <c r="C1215" s="128" t="e">
        <f t="shared" ca="1" si="3677"/>
        <v>#NAME?</v>
      </c>
      <c r="D1215" s="127">
        <f t="shared" ca="1" si="3559"/>
        <v>1</v>
      </c>
      <c r="E1215" s="38" t="s">
        <v>313</v>
      </c>
      <c r="F1215" s="93"/>
      <c r="G1215" s="190"/>
      <c r="H1215" s="195"/>
      <c r="I1215" s="195"/>
      <c r="J1215" s="196"/>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678">B1214</f>
        <v>#VALUE!</v>
      </c>
      <c r="C1216" s="128" t="e">
        <f t="shared" ca="1" si="3678"/>
        <v>#NAME?</v>
      </c>
      <c r="D1216" s="127">
        <f t="shared" ca="1" si="3559"/>
        <v>1</v>
      </c>
      <c r="E1216" s="197" t="e">
        <f t="shared" ref="E1216" ca="1" si="3679">C1212</f>
        <v>#NAME?</v>
      </c>
      <c r="F1216" s="93"/>
      <c r="G1216" s="199" t="s">
        <v>304</v>
      </c>
      <c r="H1216" s="201"/>
      <c r="I1216" s="202"/>
      <c r="J1216" s="202"/>
      <c r="K1216" s="67"/>
      <c r="L1216" s="28" t="s">
        <v>303</v>
      </c>
      <c r="M1216" s="133" t="str">
        <f t="shared" ref="M1216" si="3680">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681">B1216</f>
        <v>#VALUE!</v>
      </c>
      <c r="C1217" s="128" t="e">
        <f t="shared" ref="C1217" ca="1" si="3682">C1216</f>
        <v>#NAME?</v>
      </c>
      <c r="D1217" s="127">
        <f t="shared" ca="1" si="3559"/>
        <v>1</v>
      </c>
      <c r="E1217" s="198"/>
      <c r="F1217" s="93"/>
      <c r="G1217" s="200"/>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683">B1217</f>
        <v>#VALUE!</v>
      </c>
      <c r="C1218" s="128" t="e">
        <f t="shared" ca="1" si="3683"/>
        <v>#NAME?</v>
      </c>
      <c r="D1218" s="127">
        <f t="shared" ca="1" si="3559"/>
        <v>1</v>
      </c>
      <c r="E1218" s="198"/>
      <c r="F1218" s="93"/>
      <c r="G1218" s="200"/>
      <c r="H1218" s="134">
        <f t="shared" ref="H1218" si="3684">COUNT($P1218:$XX1218)</f>
        <v>0</v>
      </c>
      <c r="I1218" s="132" t="e">
        <f t="shared" ref="I1218" si="3685">_xlfn.STDEV.P($P1217:$XX1218)/AVERAGE($P1217:$XX1218)</f>
        <v>#DIV/0!</v>
      </c>
      <c r="J1218" s="7">
        <f>ROW()</f>
        <v>1218</v>
      </c>
      <c r="K1218" s="67"/>
      <c r="L1218" s="29" t="s">
        <v>10</v>
      </c>
      <c r="M1218" s="30" t="str">
        <f t="shared" ref="M1218" si="3686">IFERROR(
IF(COUNTA(P1212:AI1212)=COUNTIF(P1214:XX1214,"Orçamento"),MIN(M1223,M1220),
IF(M1221&lt;&gt;"",M1221,
IF(M1222&lt;&gt;"",M1222,
M1220
))),"")</f>
        <v/>
      </c>
      <c r="N1218" s="71"/>
      <c r="O1218" s="27" t="s">
        <v>376</v>
      </c>
      <c r="P1218" s="106" t="str">
        <f t="shared" ref="P1218:AI1218" si="3687">IFERROR(IF(P1216="",
            "",
            IF(COUNT($P1216:$XX1216)&lt;=4,
               P1216,
               IF(OR(P1216&gt;(QUARTILE($P1216:$XX1216,3)+(QUARTILE($P1216:$XX1216,3)-QUARTILE($P1216:$XX1216,1))),
                     P1216&lt;(QUARTILE($P1216:$XX1216,1)-(QUARTILE($P1216:$XX1216,3)-QUARTILE($P1216:$XX1216,1)))
                  ),
               "DESCARTADO",P1216)
             )
  ),P1216)</f>
        <v/>
      </c>
      <c r="Q1218" s="106" t="str">
        <f t="shared" si="3687"/>
        <v/>
      </c>
      <c r="R1218" s="106" t="str">
        <f t="shared" si="3687"/>
        <v/>
      </c>
      <c r="S1218" s="106" t="str">
        <f t="shared" si="3687"/>
        <v/>
      </c>
      <c r="T1218" s="106" t="str">
        <f t="shared" si="3687"/>
        <v/>
      </c>
      <c r="U1218" s="106" t="str">
        <f t="shared" si="3687"/>
        <v/>
      </c>
      <c r="V1218" s="106" t="str">
        <f t="shared" si="3687"/>
        <v/>
      </c>
      <c r="W1218" s="106" t="str">
        <f t="shared" si="3687"/>
        <v/>
      </c>
      <c r="X1218" s="106" t="str">
        <f t="shared" si="3687"/>
        <v/>
      </c>
      <c r="Y1218" s="106" t="str">
        <f t="shared" si="3687"/>
        <v/>
      </c>
      <c r="Z1218" s="106" t="str">
        <f t="shared" si="3687"/>
        <v/>
      </c>
      <c r="AA1218" s="106" t="str">
        <f t="shared" si="3687"/>
        <v/>
      </c>
      <c r="AB1218" s="106" t="str">
        <f t="shared" si="3687"/>
        <v/>
      </c>
      <c r="AC1218" s="106" t="str">
        <f t="shared" si="3687"/>
        <v/>
      </c>
      <c r="AD1218" s="106" t="str">
        <f t="shared" si="3687"/>
        <v/>
      </c>
      <c r="AE1218" s="106" t="str">
        <f t="shared" si="3687"/>
        <v/>
      </c>
      <c r="AF1218" s="106" t="str">
        <f t="shared" si="3687"/>
        <v/>
      </c>
      <c r="AG1218" s="106" t="str">
        <f t="shared" si="3687"/>
        <v/>
      </c>
      <c r="AH1218" s="106" t="str">
        <f t="shared" si="3687"/>
        <v/>
      </c>
      <c r="AI1218" s="106" t="str">
        <f t="shared" si="3687"/>
        <v/>
      </c>
    </row>
    <row r="1219" spans="2:35" hidden="1" x14ac:dyDescent="0.25">
      <c r="B1219" s="128" t="e">
        <f t="shared" ref="B1219" si="3688">B1218</f>
        <v>#VALUE!</v>
      </c>
      <c r="C1219" s="128" t="e">
        <f t="shared" ref="C1219" ca="1" si="3689">C1218</f>
        <v>#NAME?</v>
      </c>
      <c r="D1219" s="127">
        <f t="shared" ca="1" si="3559"/>
        <v>1</v>
      </c>
      <c r="E1219" s="198"/>
      <c r="F1219" s="93"/>
      <c r="G1219" s="200"/>
      <c r="H1219"/>
      <c r="I1219"/>
      <c r="J1219"/>
      <c r="K1219" s="66"/>
      <c r="L1219" s="29" t="s">
        <v>360</v>
      </c>
      <c r="M1219" s="30" t="e">
        <f t="shared" ref="M1219" si="3690">AVERAGE($P1218:$XX1218)</f>
        <v>#DIV/0!</v>
      </c>
      <c r="N1219" s="71"/>
      <c r="O1219" s="27" t="str">
        <f t="shared" ref="O1219" si="3691">"1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558"/>
        <v>#VALUE!</v>
      </c>
      <c r="C1220" s="128" t="e">
        <f t="shared" ca="1" si="3559"/>
        <v>#NAME?</v>
      </c>
      <c r="D1220" s="127">
        <f t="shared" ca="1" si="3559"/>
        <v>1</v>
      </c>
      <c r="E1220" s="198"/>
      <c r="F1220" s="93"/>
      <c r="G1220" s="200"/>
      <c r="H1220" s="134">
        <f t="shared" ref="H1220" si="3692">COUNT($P1220:$XX1220)</f>
        <v>0</v>
      </c>
      <c r="I1220" s="132" t="e">
        <f t="shared" ref="I1220" si="3693">_xlfn.STDEV.P($P1219:$XX1220)/AVERAGE($P1219:$XX1220)</f>
        <v>#DIV/0!</v>
      </c>
      <c r="J1220" s="7">
        <f t="shared" ref="J1220" si="3694">IF(AND(H1220&gt;2,
OR(L1212="MÉDIA SANEADA",L1212="MEDIANA SANEADA",
AND(L1212="PREÇO ESTIMADO",NOT(AND(P1214="Orçamento",COUNTA(P1212:XX1212)=COUNTIF(P1214:XX1214,"Orçamento")))))),
ROW(),0)</f>
        <v>0</v>
      </c>
      <c r="K1220" s="66"/>
      <c r="L1220" s="29" t="s">
        <v>361</v>
      </c>
      <c r="M1220" s="30" t="e">
        <f t="shared" ref="M1220" si="3695">MEDIAN($P1218:$XX1218)</f>
        <v>#NUM!</v>
      </c>
      <c r="N1220" s="71"/>
      <c r="O1220" s="27" t="str">
        <f t="shared" ref="O1220" si="3696">"1 RODADA"</f>
        <v>1 RODADA</v>
      </c>
      <c r="P1220" s="107" t="str">
        <f t="shared" ref="P1220:AI1220" si="3697">IF(P1218="","",IF((_xlfn.STDEV.P($P1217:$XX1218)/AVERAGE($P1217:$XX1218))&lt;=25%,P1218,IF(OR(P1218&gt;(AVERAGE($P1217:$XX1218)+_xlfn.STDEV.P($P1217:$XX1218)),P1218&lt;(AVERAGE($P1217:$XX1218)-_xlfn.STDEV.P($P1217:$XX1218))),"DESCARTADO",P1218)))</f>
        <v/>
      </c>
      <c r="Q1220" s="107" t="str">
        <f t="shared" si="3697"/>
        <v/>
      </c>
      <c r="R1220" s="107" t="str">
        <f t="shared" si="3697"/>
        <v/>
      </c>
      <c r="S1220" s="107" t="str">
        <f t="shared" si="3697"/>
        <v/>
      </c>
      <c r="T1220" s="107" t="str">
        <f t="shared" si="3697"/>
        <v/>
      </c>
      <c r="U1220" s="107" t="str">
        <f t="shared" si="3697"/>
        <v/>
      </c>
      <c r="V1220" s="107" t="str">
        <f t="shared" si="3697"/>
        <v/>
      </c>
      <c r="W1220" s="107" t="str">
        <f t="shared" si="3697"/>
        <v/>
      </c>
      <c r="X1220" s="107" t="str">
        <f t="shared" si="3697"/>
        <v/>
      </c>
      <c r="Y1220" s="107" t="str">
        <f t="shared" si="3697"/>
        <v/>
      </c>
      <c r="Z1220" s="107" t="str">
        <f t="shared" si="3697"/>
        <v/>
      </c>
      <c r="AA1220" s="107" t="str">
        <f t="shared" si="3697"/>
        <v/>
      </c>
      <c r="AB1220" s="107" t="str">
        <f t="shared" si="3697"/>
        <v/>
      </c>
      <c r="AC1220" s="107" t="str">
        <f t="shared" si="3697"/>
        <v/>
      </c>
      <c r="AD1220" s="107" t="str">
        <f t="shared" si="3697"/>
        <v/>
      </c>
      <c r="AE1220" s="107" t="str">
        <f t="shared" si="3697"/>
        <v/>
      </c>
      <c r="AF1220" s="107" t="str">
        <f t="shared" si="3697"/>
        <v/>
      </c>
      <c r="AG1220" s="107" t="str">
        <f t="shared" si="3697"/>
        <v/>
      </c>
      <c r="AH1220" s="107" t="str">
        <f t="shared" si="3697"/>
        <v/>
      </c>
      <c r="AI1220" s="107" t="str">
        <f t="shared" si="3697"/>
        <v/>
      </c>
    </row>
    <row r="1221" spans="2:35" hidden="1" x14ac:dyDescent="0.25">
      <c r="B1221" s="128" t="e">
        <f t="shared" si="3558"/>
        <v>#VALUE!</v>
      </c>
      <c r="C1221" s="128" t="e">
        <f t="shared" ca="1" si="3559"/>
        <v>#NAME?</v>
      </c>
      <c r="D1221" s="127">
        <f t="shared" ca="1" si="3559"/>
        <v>1</v>
      </c>
      <c r="E1221" s="198"/>
      <c r="F1221" s="93"/>
      <c r="G1221" s="200"/>
      <c r="H1221"/>
      <c r="I1221"/>
      <c r="J1221"/>
      <c r="L1221" s="29" t="s">
        <v>38</v>
      </c>
      <c r="M1221" s="30" t="str">
        <f t="shared" ref="M1221" si="3698">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699">"2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558"/>
        <v>#VALUE!</v>
      </c>
      <c r="C1222" s="128" t="e">
        <f t="shared" ca="1" si="3559"/>
        <v>#NAME?</v>
      </c>
      <c r="D1222" s="127">
        <f t="shared" ca="1" si="3559"/>
        <v>1</v>
      </c>
      <c r="E1222" s="198"/>
      <c r="F1222" s="93"/>
      <c r="G1222" s="200"/>
      <c r="H1222" s="134">
        <f t="shared" ref="H1222" si="3700">COUNT($P1222:$XX1222)</f>
        <v>0</v>
      </c>
      <c r="I1222" s="132" t="e">
        <f t="shared" ref="I1222" si="3701">_xlfn.STDEV.P($P1221:$XX1222)/AVERAGE($P1221:$XX1222)</f>
        <v>#DIV/0!</v>
      </c>
      <c r="J1222" s="7">
        <f t="shared" ref="J1222" si="3702">IF(AND(H1222&gt;2,
OR(L1212="MÉDIA SANEADA",L1212="MEDIANA SANEADA",
AND(L1212="PREÇO ESTIMADO",NOT(AND(P1214="Orçamento",COUNTA(P1212:XX1212)=COUNTIF(P1214:XX1214,"Orçamento")))))),
ROW(),0)</f>
        <v>0</v>
      </c>
      <c r="K1222" s="66"/>
      <c r="L1222" s="29" t="s">
        <v>362</v>
      </c>
      <c r="M1222" s="30" t="e">
        <f t="shared" ref="M1222" si="3703" xml:space="preserve">
IF(H1220&gt;2,MEDIAN(P1219:XX1220),
IF(H1222&gt;2,MEDIAN(P1221:XX1222),
IF(H1224&gt;2,MEDIAN(P1223:XX1224),
IF(H1226&gt;2,MEDIAN(P1225:XX1226),
IF(H1228&gt;2,MEDIAN(P1227:XX1228),
IF(H1230&gt;2,MEDIAN(P1229:XX1230),
MEDIAN(P1217:XX1218)))))))</f>
        <v>#NUM!</v>
      </c>
      <c r="N1222" s="71"/>
      <c r="O1222" s="27" t="str">
        <f t="shared" ref="O1222" si="3704">"2 RODADA"</f>
        <v>2 RODADA</v>
      </c>
      <c r="P1222" s="107" t="str">
        <f t="shared" ref="P1222:AI1222" si="3705">IF(P1220="","",IF((_xlfn.STDEV.P($P1219:$XX1220)/AVERAGE($P1219:$XX1220))&lt;=25%,P1220,IF(OR(P1220&gt;(AVERAGE($P1219:$XX1220)+_xlfn.STDEV.P($P1219:$XX1220)),P1220&lt;(AVERAGE($P1219:$XX1220)-_xlfn.STDEV.P($P1219:$XX1220))),"DESCARTADO",P1220)))</f>
        <v/>
      </c>
      <c r="Q1222" s="107" t="str">
        <f t="shared" si="3705"/>
        <v/>
      </c>
      <c r="R1222" s="107" t="str">
        <f t="shared" si="3705"/>
        <v/>
      </c>
      <c r="S1222" s="107" t="str">
        <f t="shared" si="3705"/>
        <v/>
      </c>
      <c r="T1222" s="107" t="str">
        <f t="shared" si="3705"/>
        <v/>
      </c>
      <c r="U1222" s="107" t="str">
        <f t="shared" si="3705"/>
        <v/>
      </c>
      <c r="V1222" s="107" t="str">
        <f t="shared" si="3705"/>
        <v/>
      </c>
      <c r="W1222" s="107" t="str">
        <f t="shared" si="3705"/>
        <v/>
      </c>
      <c r="X1222" s="107" t="str">
        <f t="shared" si="3705"/>
        <v/>
      </c>
      <c r="Y1222" s="107" t="str">
        <f t="shared" si="3705"/>
        <v/>
      </c>
      <c r="Z1222" s="107" t="str">
        <f t="shared" si="3705"/>
        <v/>
      </c>
      <c r="AA1222" s="107" t="str">
        <f t="shared" si="3705"/>
        <v/>
      </c>
      <c r="AB1222" s="107" t="str">
        <f t="shared" si="3705"/>
        <v/>
      </c>
      <c r="AC1222" s="107" t="str">
        <f t="shared" si="3705"/>
        <v/>
      </c>
      <c r="AD1222" s="107" t="str">
        <f t="shared" si="3705"/>
        <v/>
      </c>
      <c r="AE1222" s="107" t="str">
        <f t="shared" si="3705"/>
        <v/>
      </c>
      <c r="AF1222" s="107" t="str">
        <f t="shared" si="3705"/>
        <v/>
      </c>
      <c r="AG1222" s="107" t="str">
        <f t="shared" si="3705"/>
        <v/>
      </c>
      <c r="AH1222" s="107" t="str">
        <f t="shared" si="3705"/>
        <v/>
      </c>
      <c r="AI1222" s="107" t="str">
        <f t="shared" si="3705"/>
        <v/>
      </c>
    </row>
    <row r="1223" spans="2:35" hidden="1" x14ac:dyDescent="0.25">
      <c r="B1223" s="128" t="e">
        <f t="shared" si="3558"/>
        <v>#VALUE!</v>
      </c>
      <c r="C1223" s="128" t="e">
        <f t="shared" ca="1" si="3559"/>
        <v>#NAME?</v>
      </c>
      <c r="D1223" s="127">
        <f t="shared" ca="1" si="3559"/>
        <v>1</v>
      </c>
      <c r="E1223" s="198"/>
      <c r="F1223" s="93"/>
      <c r="G1223" s="200"/>
      <c r="H1223"/>
      <c r="I1223"/>
      <c r="J1223"/>
      <c r="K1223" s="66"/>
      <c r="L1223" s="29" t="s">
        <v>359</v>
      </c>
      <c r="M1223" s="30" t="e">
        <f t="shared" ref="M1223" si="3706">HARMEAN($P1217:$XX1218)</f>
        <v>#N/A</v>
      </c>
      <c r="N1223" s="71"/>
      <c r="O1223" s="27" t="str">
        <f t="shared" ref="O1223" si="3707">"3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558"/>
        <v>#VALUE!</v>
      </c>
      <c r="C1224" s="128" t="e">
        <f t="shared" ca="1" si="3559"/>
        <v>#NAME?</v>
      </c>
      <c r="D1224" s="127">
        <f t="shared" ca="1" si="3559"/>
        <v>1</v>
      </c>
      <c r="E1224" s="198"/>
      <c r="F1224" s="93"/>
      <c r="G1224" s="200"/>
      <c r="H1224" s="134">
        <f t="shared" ref="H1224" si="3708">COUNT($P1224:$XX1224)</f>
        <v>0</v>
      </c>
      <c r="I1224" s="132" t="e">
        <f t="shared" ref="I1224" si="3709">_xlfn.STDEV.P($P1223:$XX1224)/AVERAGE($P1223:$XX1224)</f>
        <v>#DIV/0!</v>
      </c>
      <c r="J1224" s="7">
        <f t="shared" ref="J1224" si="3710">IF(AND(H1224&gt;2,
OR(L1212="MÉDIA SANEADA",L1212="MEDIANA SANEADA",
AND(L1212="PREÇO ESTIMADO",NOT(AND(P1214="Orçamento",COUNTA(P1212:XX1212)=COUNTIF(P1214:XX1214,"Orçamento")))))),
ROW(),0)</f>
        <v>0</v>
      </c>
      <c r="K1224" s="66"/>
      <c r="L1224" s="29" t="s">
        <v>41</v>
      </c>
      <c r="M1224" s="30" t="str">
        <f t="shared" ref="M1224" si="3711">IFERROR(_xlfn.QUARTILE.EXC($P1218:$XX1218,1),"")</f>
        <v/>
      </c>
      <c r="N1224" s="71"/>
      <c r="O1224" s="27" t="str">
        <f t="shared" ref="O1224" si="3712">"3 RODADA"</f>
        <v>3 RODADA</v>
      </c>
      <c r="P1224" s="107" t="str">
        <f t="shared" ref="P1224:AI1224" si="3713">IF(P1222="","",IF((_xlfn.STDEV.P($P1221:$XX1222)/AVERAGE($P1221:$XX1222))&lt;=25%,P1222,IF(OR(P1222&gt;(AVERAGE($P1221:$XX1222)+_xlfn.STDEV.P($P1221:$XX1222)),P1222&lt;(AVERAGE($P1221:$XX1222)-_xlfn.STDEV.P($P1221:$XX1222))),"DESCARTADO",P1222)))</f>
        <v/>
      </c>
      <c r="Q1224" s="107" t="str">
        <f t="shared" si="3713"/>
        <v/>
      </c>
      <c r="R1224" s="107" t="str">
        <f t="shared" si="3713"/>
        <v/>
      </c>
      <c r="S1224" s="107" t="str">
        <f t="shared" si="3713"/>
        <v/>
      </c>
      <c r="T1224" s="107" t="str">
        <f t="shared" si="3713"/>
        <v/>
      </c>
      <c r="U1224" s="107" t="str">
        <f t="shared" si="3713"/>
        <v/>
      </c>
      <c r="V1224" s="107" t="str">
        <f t="shared" si="3713"/>
        <v/>
      </c>
      <c r="W1224" s="107" t="str">
        <f t="shared" si="3713"/>
        <v/>
      </c>
      <c r="X1224" s="107" t="str">
        <f t="shared" si="3713"/>
        <v/>
      </c>
      <c r="Y1224" s="107" t="str">
        <f t="shared" si="3713"/>
        <v/>
      </c>
      <c r="Z1224" s="107" t="str">
        <f t="shared" si="3713"/>
        <v/>
      </c>
      <c r="AA1224" s="107" t="str">
        <f t="shared" si="3713"/>
        <v/>
      </c>
      <c r="AB1224" s="107" t="str">
        <f t="shared" si="3713"/>
        <v/>
      </c>
      <c r="AC1224" s="107" t="str">
        <f t="shared" si="3713"/>
        <v/>
      </c>
      <c r="AD1224" s="107" t="str">
        <f t="shared" si="3713"/>
        <v/>
      </c>
      <c r="AE1224" s="107" t="str">
        <f t="shared" si="3713"/>
        <v/>
      </c>
      <c r="AF1224" s="107" t="str">
        <f t="shared" si="3713"/>
        <v/>
      </c>
      <c r="AG1224" s="107" t="str">
        <f t="shared" si="3713"/>
        <v/>
      </c>
      <c r="AH1224" s="107" t="str">
        <f t="shared" si="3713"/>
        <v/>
      </c>
      <c r="AI1224" s="107" t="str">
        <f t="shared" si="3713"/>
        <v/>
      </c>
    </row>
    <row r="1225" spans="2:35" hidden="1" x14ac:dyDescent="0.25">
      <c r="B1225" s="128" t="e">
        <f t="shared" si="3558"/>
        <v>#VALUE!</v>
      </c>
      <c r="C1225" s="128" t="e">
        <f t="shared" ca="1" si="3559"/>
        <v>#NAME?</v>
      </c>
      <c r="D1225" s="127">
        <f t="shared" ca="1" si="3559"/>
        <v>1</v>
      </c>
      <c r="E1225" s="198"/>
      <c r="F1225" s="93"/>
      <c r="G1225" s="200"/>
      <c r="H1225"/>
      <c r="I1225"/>
      <c r="J1225"/>
      <c r="K1225" s="66"/>
      <c r="L1225" s="29" t="s">
        <v>39</v>
      </c>
      <c r="M1225" s="30" t="str">
        <f t="shared" ref="M1225" si="3714">IFERROR(_xlfn.QUARTILE.EXC($P1218:$XX1218,3),"")</f>
        <v/>
      </c>
      <c r="N1225" s="71"/>
      <c r="O1225" s="27" t="str">
        <f t="shared" ref="O1225" si="3715">"4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558"/>
        <v>#VALUE!</v>
      </c>
      <c r="C1226" s="128" t="e">
        <f t="shared" ca="1" si="3559"/>
        <v>#NAME?</v>
      </c>
      <c r="D1226" s="127">
        <f t="shared" ca="1" si="3559"/>
        <v>1</v>
      </c>
      <c r="E1226" s="198"/>
      <c r="F1226" s="93"/>
      <c r="G1226" s="200"/>
      <c r="H1226" s="134">
        <f t="shared" ref="H1226" si="3716">COUNT($P1226:$XX1226)</f>
        <v>0</v>
      </c>
      <c r="I1226" s="132" t="e">
        <f t="shared" ref="I1226" si="3717">_xlfn.STDEV.P($P1225:$XX1226)/AVERAGE($P1225:$XX1226)</f>
        <v>#DIV/0!</v>
      </c>
      <c r="J1226" s="7">
        <f t="shared" ref="J1226" si="3718">IF(AND(H1226&gt;2,
OR(L1212="MÉDIA SANEADA",L1212="MEDIANA SANEADA",
AND(L1212="PREÇO ESTIMADO",NOT(AND(P1214="Orçamento",COUNTA(P1212:XX1212)=COUNTIF(P1214:XX1214,"Orçamento")))))),
ROW(),0)</f>
        <v>0</v>
      </c>
      <c r="K1226" s="66"/>
      <c r="L1226" s="29" t="s">
        <v>42</v>
      </c>
      <c r="M1226" s="30">
        <f t="shared" ref="M1226" si="3719">MIN($P1218:$XX1218)</f>
        <v>0</v>
      </c>
      <c r="N1226" s="71"/>
      <c r="O1226" s="27" t="str">
        <f t="shared" ref="O1226" si="3720">"4 RODADA"</f>
        <v>4 RODADA</v>
      </c>
      <c r="P1226" s="107" t="str">
        <f t="shared" ref="P1226:AI1226" si="3721">IF(P1224="","",IF((_xlfn.STDEV.P($P1223:$XX1224)/AVERAGE($P1223:$XX1224))&lt;=25%,P1224,IF(OR(P1224&gt;(AVERAGE($P1223:$XX1224)+_xlfn.STDEV.P($P1223:$XX1224)),P1224&lt;(AVERAGE($P1223:$XX1224)-_xlfn.STDEV.P($P1223:$XX1224))),"DESCARTADO",P1224)))</f>
        <v/>
      </c>
      <c r="Q1226" s="107" t="str">
        <f t="shared" si="3721"/>
        <v/>
      </c>
      <c r="R1226" s="107" t="str">
        <f t="shared" si="3721"/>
        <v/>
      </c>
      <c r="S1226" s="107" t="str">
        <f t="shared" si="3721"/>
        <v/>
      </c>
      <c r="T1226" s="107" t="str">
        <f t="shared" si="3721"/>
        <v/>
      </c>
      <c r="U1226" s="107" t="str">
        <f t="shared" si="3721"/>
        <v/>
      </c>
      <c r="V1226" s="107" t="str">
        <f t="shared" si="3721"/>
        <v/>
      </c>
      <c r="W1226" s="107" t="str">
        <f t="shared" si="3721"/>
        <v/>
      </c>
      <c r="X1226" s="107" t="str">
        <f t="shared" si="3721"/>
        <v/>
      </c>
      <c r="Y1226" s="107" t="str">
        <f t="shared" si="3721"/>
        <v/>
      </c>
      <c r="Z1226" s="107" t="str">
        <f t="shared" si="3721"/>
        <v/>
      </c>
      <c r="AA1226" s="107" t="str">
        <f t="shared" si="3721"/>
        <v/>
      </c>
      <c r="AB1226" s="107" t="str">
        <f t="shared" si="3721"/>
        <v/>
      </c>
      <c r="AC1226" s="107" t="str">
        <f t="shared" si="3721"/>
        <v/>
      </c>
      <c r="AD1226" s="107" t="str">
        <f t="shared" si="3721"/>
        <v/>
      </c>
      <c r="AE1226" s="107" t="str">
        <f t="shared" si="3721"/>
        <v/>
      </c>
      <c r="AF1226" s="107" t="str">
        <f t="shared" si="3721"/>
        <v/>
      </c>
      <c r="AG1226" s="107" t="str">
        <f t="shared" si="3721"/>
        <v/>
      </c>
      <c r="AH1226" s="107" t="str">
        <f t="shared" si="3721"/>
        <v/>
      </c>
      <c r="AI1226" s="107" t="str">
        <f t="shared" si="3721"/>
        <v/>
      </c>
    </row>
    <row r="1227" spans="2:35" hidden="1" x14ac:dyDescent="0.25">
      <c r="B1227" s="128" t="e">
        <f t="shared" si="3558"/>
        <v>#VALUE!</v>
      </c>
      <c r="C1227" s="128" t="e">
        <f t="shared" ca="1" si="3559"/>
        <v>#NAME?</v>
      </c>
      <c r="D1227" s="127">
        <f t="shared" ca="1" si="3559"/>
        <v>1</v>
      </c>
      <c r="E1227" s="198"/>
      <c r="F1227" s="93"/>
      <c r="G1227" s="200"/>
      <c r="H1227"/>
      <c r="I1227"/>
      <c r="J1227"/>
      <c r="K1227" s="66"/>
      <c r="L1227" s="29" t="s">
        <v>40</v>
      </c>
      <c r="M1227" s="30">
        <f t="shared" ref="M1227" si="3722">MAX($P1218:$XX1218)</f>
        <v>0</v>
      </c>
      <c r="N1227" s="71"/>
      <c r="O1227" s="27" t="str">
        <f t="shared" ref="O1227" si="3723">"5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558"/>
        <v>#VALUE!</v>
      </c>
      <c r="C1228" s="128" t="e">
        <f t="shared" ca="1" si="3559"/>
        <v>#NAME?</v>
      </c>
      <c r="D1228" s="127">
        <f t="shared" ca="1" si="3559"/>
        <v>1</v>
      </c>
      <c r="E1228" s="198"/>
      <c r="F1228" s="93"/>
      <c r="G1228" s="200"/>
      <c r="H1228" s="134">
        <f t="shared" ref="H1228" si="3724">COUNT($P1228:$XX1228)</f>
        <v>0</v>
      </c>
      <c r="I1228" s="132" t="e">
        <f t="shared" ref="I1228" si="3725">_xlfn.STDEV.P($P1227:$XX1228)/AVERAGE($P1227:$XX1228)</f>
        <v>#DIV/0!</v>
      </c>
      <c r="J1228" s="7">
        <f t="shared" ref="J1228" si="3726">IF(AND(H1228&gt;2,
OR(L1212="MÉDIA SANEADA",L1212="MEDIANA SANEADA",
AND(L1212="PREÇO ESTIMADO",NOT(AND(P1214="Orçamento",COUNTA(P1212:XX1212)=COUNTIF(P1214:XX1214,"Orçamento")))))),
ROW(),0)</f>
        <v>0</v>
      </c>
      <c r="K1228" s="66"/>
      <c r="N1228" s="71"/>
      <c r="O1228" s="27" t="str">
        <f t="shared" ref="O1228" si="3727">"5 RODADA"</f>
        <v>5 RODADA</v>
      </c>
      <c r="P1228" s="107" t="str">
        <f t="shared" ref="P1228:AI1228" si="3728">IF(P1226="","",IF((_xlfn.STDEV.P($P1225:$XX1226)/AVERAGE($P1225:$XX1226))&lt;=25%,P1226,IF(OR(P1226&gt;(AVERAGE($P1225:$XX1226)+_xlfn.STDEV.P($P1225:$XX1226)),P1226&lt;(AVERAGE($P1225:$XX1226)-_xlfn.STDEV.P($P1225:$XX1226))),"DESCARTADO",P1226)))</f>
        <v/>
      </c>
      <c r="Q1228" s="107" t="str">
        <f t="shared" si="3728"/>
        <v/>
      </c>
      <c r="R1228" s="107" t="str">
        <f t="shared" si="3728"/>
        <v/>
      </c>
      <c r="S1228" s="107" t="str">
        <f t="shared" si="3728"/>
        <v/>
      </c>
      <c r="T1228" s="107" t="str">
        <f t="shared" si="3728"/>
        <v/>
      </c>
      <c r="U1228" s="107" t="str">
        <f t="shared" si="3728"/>
        <v/>
      </c>
      <c r="V1228" s="107" t="str">
        <f t="shared" si="3728"/>
        <v/>
      </c>
      <c r="W1228" s="107" t="str">
        <f t="shared" si="3728"/>
        <v/>
      </c>
      <c r="X1228" s="107" t="str">
        <f t="shared" si="3728"/>
        <v/>
      </c>
      <c r="Y1228" s="107" t="str">
        <f t="shared" si="3728"/>
        <v/>
      </c>
      <c r="Z1228" s="107" t="str">
        <f t="shared" si="3728"/>
        <v/>
      </c>
      <c r="AA1228" s="107" t="str">
        <f t="shared" si="3728"/>
        <v/>
      </c>
      <c r="AB1228" s="107" t="str">
        <f t="shared" si="3728"/>
        <v/>
      </c>
      <c r="AC1228" s="107" t="str">
        <f t="shared" si="3728"/>
        <v/>
      </c>
      <c r="AD1228" s="107" t="str">
        <f t="shared" si="3728"/>
        <v/>
      </c>
      <c r="AE1228" s="107" t="str">
        <f t="shared" si="3728"/>
        <v/>
      </c>
      <c r="AF1228" s="107" t="str">
        <f t="shared" si="3728"/>
        <v/>
      </c>
      <c r="AG1228" s="107" t="str">
        <f t="shared" si="3728"/>
        <v/>
      </c>
      <c r="AH1228" s="107" t="str">
        <f t="shared" si="3728"/>
        <v/>
      </c>
      <c r="AI1228" s="107" t="str">
        <f t="shared" si="3728"/>
        <v/>
      </c>
    </row>
    <row r="1229" spans="2:35" hidden="1" x14ac:dyDescent="0.25">
      <c r="B1229" s="128" t="e">
        <f t="shared" si="3558"/>
        <v>#VALUE!</v>
      </c>
      <c r="C1229" s="128" t="e">
        <f t="shared" ca="1" si="3559"/>
        <v>#NAME?</v>
      </c>
      <c r="D1229" s="127">
        <f t="shared" ca="1" si="3559"/>
        <v>1</v>
      </c>
      <c r="E1229" s="198"/>
      <c r="F1229" s="93"/>
      <c r="G1229" s="200"/>
      <c r="H1229"/>
      <c r="I1229"/>
      <c r="J1229"/>
      <c r="K1229" s="66"/>
      <c r="L1229" s="22"/>
      <c r="M1229" s="22"/>
      <c r="N1229" s="71"/>
      <c r="O1229" s="27" t="str">
        <f t="shared" ref="O1229" si="3729">"6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558"/>
        <v>#VALUE!</v>
      </c>
      <c r="C1230" s="128" t="e">
        <f t="shared" ca="1" si="3559"/>
        <v>#NAME?</v>
      </c>
      <c r="D1230" s="127">
        <f t="shared" ca="1" si="3559"/>
        <v>1</v>
      </c>
      <c r="E1230" s="198"/>
      <c r="F1230" s="93"/>
      <c r="G1230" s="200"/>
      <c r="H1230" s="134">
        <f t="shared" ref="H1230" si="3730">COUNT($P1230:$XX1230)</f>
        <v>0</v>
      </c>
      <c r="I1230" s="132" t="e">
        <f t="shared" ref="I1230" si="3731">_xlfn.STDEV.P($P1229:$XX1230)/AVERAGE($P1229:$XX1230)</f>
        <v>#DIV/0!</v>
      </c>
      <c r="J1230" s="7">
        <f t="shared" ref="J1230" si="3732">IF(AND(H1230&gt;2,
OR(L1212="MÉDIA SANEADA",L1212="MEDIANA SANEADA",
AND(L1212="PREÇO ESTIMADO",NOT(AND(P1214="Orçamento",COUNTA(P1212:XX1212)=COUNTIF(P1214:XX1214,"Orçamento")))))),
ROW(),0)</f>
        <v>0</v>
      </c>
      <c r="N1230" s="71"/>
      <c r="O1230" s="27" t="str">
        <f t="shared" ref="O1230" si="3733">"6 RODADA"</f>
        <v>6 RODADA</v>
      </c>
      <c r="P1230" s="107" t="str">
        <f t="shared" ref="P1230:AI1230" si="3734">IFERROR(IF(P1228="","",IF((_xlfn.STDEV.P($P1227:$XX1228)/AVERAGE($P1227:$XX1228))&lt;=25%,P1228,IF(OR(P1228&gt;(AVERAGE($P1227:$XX1228)+_xlfn.STDEV.P($P1227:$XX1228)),P1228&lt;(AVERAGE($P1227:$XX1228)-_xlfn.STDEV.P($P1227:$XX1228))),"DESCARTADO",P1228))),)</f>
        <v/>
      </c>
      <c r="Q1230" s="107" t="str">
        <f t="shared" si="3734"/>
        <v/>
      </c>
      <c r="R1230" s="107" t="str">
        <f t="shared" si="3734"/>
        <v/>
      </c>
      <c r="S1230" s="107" t="str">
        <f t="shared" si="3734"/>
        <v/>
      </c>
      <c r="T1230" s="107" t="str">
        <f t="shared" si="3734"/>
        <v/>
      </c>
      <c r="U1230" s="107" t="str">
        <f t="shared" si="3734"/>
        <v/>
      </c>
      <c r="V1230" s="107" t="str">
        <f t="shared" si="3734"/>
        <v/>
      </c>
      <c r="W1230" s="107" t="str">
        <f t="shared" si="3734"/>
        <v/>
      </c>
      <c r="X1230" s="107" t="str">
        <f t="shared" si="3734"/>
        <v/>
      </c>
      <c r="Y1230" s="107" t="str">
        <f t="shared" si="3734"/>
        <v/>
      </c>
      <c r="Z1230" s="107" t="str">
        <f t="shared" si="3734"/>
        <v/>
      </c>
      <c r="AA1230" s="107" t="str">
        <f t="shared" si="3734"/>
        <v/>
      </c>
      <c r="AB1230" s="107" t="str">
        <f t="shared" si="3734"/>
        <v/>
      </c>
      <c r="AC1230" s="107" t="str">
        <f t="shared" si="3734"/>
        <v/>
      </c>
      <c r="AD1230" s="107" t="str">
        <f t="shared" si="3734"/>
        <v/>
      </c>
      <c r="AE1230" s="107" t="str">
        <f t="shared" si="3734"/>
        <v/>
      </c>
      <c r="AF1230" s="107" t="str">
        <f t="shared" si="3734"/>
        <v/>
      </c>
      <c r="AG1230" s="107" t="str">
        <f t="shared" si="3734"/>
        <v/>
      </c>
      <c r="AH1230" s="107" t="str">
        <f t="shared" si="3734"/>
        <v/>
      </c>
      <c r="AI1230" s="107" t="str">
        <f t="shared" si="3734"/>
        <v/>
      </c>
    </row>
    <row r="1231" spans="2:35" x14ac:dyDescent="0.25">
      <c r="B1231" s="128" t="e">
        <f t="shared" si="3558"/>
        <v>#VALUE!</v>
      </c>
      <c r="C1231" s="128" t="e">
        <f t="shared" ca="1" si="3559"/>
        <v>#NAME?</v>
      </c>
      <c r="D1231" s="127">
        <f t="shared" ca="1" si="3559"/>
        <v>1</v>
      </c>
      <c r="E1231" s="198"/>
      <c r="F1231" s="136"/>
      <c r="G1231" s="200"/>
      <c r="H1231" s="203"/>
      <c r="I1231" s="203"/>
      <c r="J1231" s="204"/>
      <c r="K1231" s="67"/>
      <c r="L1231" s="1" t="s">
        <v>43</v>
      </c>
      <c r="M1231" s="143" t="str">
        <f t="shared" ref="M1231" si="3735">IFERROR(ROUND(M1212*M1214,2),"")</f>
        <v/>
      </c>
      <c r="O1231" s="27" t="s">
        <v>363</v>
      </c>
      <c r="P1231" s="107" t="str">
        <f t="shared" ref="P1231:AI1252" si="3736">INDEX(P1218:P1230,MATCH(MAX($J1218:$J1230),$J1218:$J1230,0))</f>
        <v/>
      </c>
      <c r="Q1231" s="107" t="str">
        <f t="shared" si="3736"/>
        <v/>
      </c>
      <c r="R1231" s="107" t="str">
        <f t="shared" si="3736"/>
        <v/>
      </c>
      <c r="S1231" s="107" t="str">
        <f t="shared" si="3736"/>
        <v/>
      </c>
      <c r="T1231" s="107" t="str">
        <f t="shared" si="3736"/>
        <v/>
      </c>
      <c r="U1231" s="107" t="str">
        <f t="shared" si="3736"/>
        <v/>
      </c>
      <c r="V1231" s="107" t="str">
        <f t="shared" si="3736"/>
        <v/>
      </c>
      <c r="W1231" s="107" t="str">
        <f t="shared" si="3736"/>
        <v/>
      </c>
      <c r="X1231" s="107" t="str">
        <f t="shared" si="3736"/>
        <v/>
      </c>
      <c r="Y1231" s="107" t="str">
        <f t="shared" si="3736"/>
        <v/>
      </c>
      <c r="Z1231" s="107" t="str">
        <f t="shared" si="3736"/>
        <v/>
      </c>
      <c r="AA1231" s="107" t="str">
        <f t="shared" si="3736"/>
        <v/>
      </c>
      <c r="AB1231" s="107" t="str">
        <f t="shared" si="3736"/>
        <v/>
      </c>
      <c r="AC1231" s="107" t="str">
        <f t="shared" si="3736"/>
        <v/>
      </c>
      <c r="AD1231" s="107" t="str">
        <f t="shared" si="3736"/>
        <v/>
      </c>
      <c r="AE1231" s="107" t="str">
        <f t="shared" si="3736"/>
        <v/>
      </c>
      <c r="AF1231" s="107" t="str">
        <f t="shared" si="3736"/>
        <v/>
      </c>
      <c r="AG1231" s="107" t="str">
        <f t="shared" si="3736"/>
        <v/>
      </c>
      <c r="AH1231" s="107" t="str">
        <f t="shared" si="3736"/>
        <v/>
      </c>
      <c r="AI1231" s="107" t="str">
        <f t="shared" si="3736"/>
        <v/>
      </c>
    </row>
    <row r="1233" spans="1:167" s="117" customFormat="1" ht="15" customHeight="1" x14ac:dyDescent="0.25">
      <c r="A1233" s="120"/>
      <c r="B1233" s="127" t="e">
        <f t="shared" ref="B1233" si="3737">LARGE(IFERROR(IF(B1231+1&gt;$H$8,"",B1231+1),""),1)</f>
        <v>#VALUE!</v>
      </c>
      <c r="C1233" s="127" t="e">
        <f ca="1">IF(_xlfn.ISFORMULA(E1237),MAX(INDEX('BASE FORMAÇÃO'!A:A,B1233+1),1),E1237)</f>
        <v>#NAME?</v>
      </c>
      <c r="D1233" s="127">
        <f t="shared" ref="D1233" ca="1" si="3738">IFERROR(IF(C1233=C1223,D1223+1,1),1)</f>
        <v>1</v>
      </c>
      <c r="E1233" s="38" t="s">
        <v>9</v>
      </c>
      <c r="F1233" s="73"/>
      <c r="G1233" s="38" t="s">
        <v>15</v>
      </c>
      <c r="H1233" s="135" t="e">
        <f>INDEX('BASE FORMAÇÃO'!B:B,B1233+1)</f>
        <v>#VALUE!</v>
      </c>
      <c r="I1233" s="181" t="s">
        <v>16</v>
      </c>
      <c r="J1233" s="6" t="e">
        <f>INDEX('BASE FORMAÇÃO'!K:K,B1233+1)</f>
        <v>#VALUE!</v>
      </c>
      <c r="K1233" s="65"/>
      <c r="L1233" s="182" t="s">
        <v>10</v>
      </c>
      <c r="M1233" s="184" t="str">
        <f>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39">B1233</f>
        <v>#VALUE!</v>
      </c>
      <c r="C1234" s="128" t="e">
        <f t="shared" ca="1" si="3739"/>
        <v>#NAME?</v>
      </c>
      <c r="D1234" s="127">
        <f t="shared" ca="1" si="3739"/>
        <v>1</v>
      </c>
      <c r="E1234" s="186">
        <f t="shared" ref="E1234" ca="1" si="3740">D1233</f>
        <v>1</v>
      </c>
      <c r="F1234" s="92"/>
      <c r="G1234" s="188" t="s">
        <v>1</v>
      </c>
      <c r="H1234" s="191" t="e">
        <f>INDEX('BASE FORMAÇÃO'!C:C,B1233+1)</f>
        <v>#VALUE!</v>
      </c>
      <c r="I1234" s="191"/>
      <c r="J1234" s="192"/>
      <c r="K1234" s="66"/>
      <c r="L1234" s="183"/>
      <c r="M1234" s="185"/>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41">B1234</f>
        <v>#VALUE!</v>
      </c>
      <c r="C1235" s="128" t="e">
        <f t="shared" ca="1" si="3741"/>
        <v>#NAME?</v>
      </c>
      <c r="D1235" s="127">
        <f t="shared" ca="1" si="3741"/>
        <v>1</v>
      </c>
      <c r="E1235" s="187"/>
      <c r="F1235" s="93"/>
      <c r="G1235" s="189"/>
      <c r="H1235" s="193"/>
      <c r="I1235" s="193"/>
      <c r="J1235" s="194"/>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742">B1235</f>
        <v>#VALUE!</v>
      </c>
      <c r="C1236" s="128" t="e">
        <f t="shared" ca="1" si="3742"/>
        <v>#NAME?</v>
      </c>
      <c r="D1236" s="127">
        <f t="shared" ca="1" si="3559"/>
        <v>1</v>
      </c>
      <c r="E1236" s="38" t="s">
        <v>313</v>
      </c>
      <c r="F1236" s="93"/>
      <c r="G1236" s="190"/>
      <c r="H1236" s="195"/>
      <c r="I1236" s="195"/>
      <c r="J1236" s="196"/>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743">B1235</f>
        <v>#VALUE!</v>
      </c>
      <c r="C1237" s="128" t="e">
        <f t="shared" ca="1" si="3743"/>
        <v>#NAME?</v>
      </c>
      <c r="D1237" s="127">
        <f t="shared" ca="1" si="3559"/>
        <v>1</v>
      </c>
      <c r="E1237" s="197" t="e">
        <f t="shared" ref="E1237" ca="1" si="3744">C1233</f>
        <v>#NAME?</v>
      </c>
      <c r="F1237" s="93"/>
      <c r="G1237" s="199" t="s">
        <v>304</v>
      </c>
      <c r="H1237" s="201"/>
      <c r="I1237" s="202"/>
      <c r="J1237" s="202"/>
      <c r="K1237" s="67"/>
      <c r="L1237" s="28" t="s">
        <v>303</v>
      </c>
      <c r="M1237" s="133" t="str">
        <f t="shared" ref="M1237" si="3745">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746">B1237</f>
        <v>#VALUE!</v>
      </c>
      <c r="C1238" s="128" t="e">
        <f t="shared" ref="C1238" ca="1" si="3747">C1237</f>
        <v>#NAME?</v>
      </c>
      <c r="D1238" s="127">
        <f t="shared" ca="1" si="3559"/>
        <v>1</v>
      </c>
      <c r="E1238" s="198"/>
      <c r="F1238" s="93"/>
      <c r="G1238" s="200"/>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748">B1238</f>
        <v>#VALUE!</v>
      </c>
      <c r="C1239" s="128" t="e">
        <f t="shared" ca="1" si="3748"/>
        <v>#NAME?</v>
      </c>
      <c r="D1239" s="127">
        <f t="shared" ca="1" si="3559"/>
        <v>1</v>
      </c>
      <c r="E1239" s="198"/>
      <c r="F1239" s="93"/>
      <c r="G1239" s="200"/>
      <c r="H1239" s="134">
        <f t="shared" ref="H1239" si="3749">COUNT($P1239:$XX1239)</f>
        <v>0</v>
      </c>
      <c r="I1239" s="132" t="e">
        <f t="shared" ref="I1239" si="3750">_xlfn.STDEV.P($P1238:$XX1239)/AVERAGE($P1238:$XX1239)</f>
        <v>#DIV/0!</v>
      </c>
      <c r="J1239" s="7">
        <f>ROW()</f>
        <v>1239</v>
      </c>
      <c r="K1239" s="67"/>
      <c r="L1239" s="29" t="s">
        <v>10</v>
      </c>
      <c r="M1239" s="30" t="str">
        <f t="shared" ref="M1239" si="3751">IFERROR(
IF(COUNTA(P1233:AI1233)=COUNTIF(P1235:XX1235,"Orçamento"),MIN(M1244,M1241),
IF(M1242&lt;&gt;"",M1242,
IF(M1243&lt;&gt;"",M1243,
M1241
))),"")</f>
        <v/>
      </c>
      <c r="N1239" s="71"/>
      <c r="O1239" s="27" t="s">
        <v>376</v>
      </c>
      <c r="P1239" s="106" t="str">
        <f t="shared" ref="P1239:AI1239" si="3752">IFERROR(IF(P1237="",
            "",
            IF(COUNT($P1237:$XX1237)&lt;=4,
               P1237,
               IF(OR(P1237&gt;(QUARTILE($P1237:$XX1237,3)+(QUARTILE($P1237:$XX1237,3)-QUARTILE($P1237:$XX1237,1))),
                     P1237&lt;(QUARTILE($P1237:$XX1237,1)-(QUARTILE($P1237:$XX1237,3)-QUARTILE($P1237:$XX1237,1)))
                  ),
               "DESCARTADO",P1237)
             )
  ),P1237)</f>
        <v/>
      </c>
      <c r="Q1239" s="106" t="str">
        <f t="shared" si="3752"/>
        <v/>
      </c>
      <c r="R1239" s="106" t="str">
        <f t="shared" si="3752"/>
        <v/>
      </c>
      <c r="S1239" s="106" t="str">
        <f t="shared" si="3752"/>
        <v/>
      </c>
      <c r="T1239" s="106" t="str">
        <f t="shared" si="3752"/>
        <v/>
      </c>
      <c r="U1239" s="106" t="str">
        <f t="shared" si="3752"/>
        <v/>
      </c>
      <c r="V1239" s="106" t="str">
        <f t="shared" si="3752"/>
        <v/>
      </c>
      <c r="W1239" s="106" t="str">
        <f t="shared" si="3752"/>
        <v/>
      </c>
      <c r="X1239" s="106" t="str">
        <f t="shared" si="3752"/>
        <v/>
      </c>
      <c r="Y1239" s="106" t="str">
        <f t="shared" si="3752"/>
        <v/>
      </c>
      <c r="Z1239" s="106" t="str">
        <f t="shared" si="3752"/>
        <v/>
      </c>
      <c r="AA1239" s="106" t="str">
        <f t="shared" si="3752"/>
        <v/>
      </c>
      <c r="AB1239" s="106" t="str">
        <f t="shared" si="3752"/>
        <v/>
      </c>
      <c r="AC1239" s="106" t="str">
        <f t="shared" si="3752"/>
        <v/>
      </c>
      <c r="AD1239" s="106" t="str">
        <f t="shared" si="3752"/>
        <v/>
      </c>
      <c r="AE1239" s="106" t="str">
        <f t="shared" si="3752"/>
        <v/>
      </c>
      <c r="AF1239" s="106" t="str">
        <f t="shared" si="3752"/>
        <v/>
      </c>
      <c r="AG1239" s="106" t="str">
        <f t="shared" si="3752"/>
        <v/>
      </c>
      <c r="AH1239" s="106" t="str">
        <f t="shared" si="3752"/>
        <v/>
      </c>
      <c r="AI1239" s="106" t="str">
        <f t="shared" si="3752"/>
        <v/>
      </c>
    </row>
    <row r="1240" spans="1:167" hidden="1" x14ac:dyDescent="0.25">
      <c r="B1240" s="128" t="e">
        <f t="shared" ref="B1240:B1294" si="3753">B1239</f>
        <v>#VALUE!</v>
      </c>
      <c r="C1240" s="128" t="e">
        <f t="shared" ref="C1240:D1303" ca="1" si="3754">C1239</f>
        <v>#NAME?</v>
      </c>
      <c r="D1240" s="127">
        <f t="shared" ca="1" si="3559"/>
        <v>1</v>
      </c>
      <c r="E1240" s="198"/>
      <c r="F1240" s="93"/>
      <c r="G1240" s="200"/>
      <c r="H1240"/>
      <c r="I1240"/>
      <c r="J1240"/>
      <c r="K1240" s="66"/>
      <c r="L1240" s="29" t="s">
        <v>360</v>
      </c>
      <c r="M1240" s="30" t="e">
        <f t="shared" ref="M1240" si="3755">AVERAGE($P1239:$XX1239)</f>
        <v>#DIV/0!</v>
      </c>
      <c r="N1240" s="71"/>
      <c r="O1240" s="27" t="str">
        <f t="shared" ref="O1240" si="3756">"1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753"/>
        <v>#VALUE!</v>
      </c>
      <c r="C1241" s="128" t="e">
        <f t="shared" ca="1" si="3754"/>
        <v>#NAME?</v>
      </c>
      <c r="D1241" s="127">
        <f t="shared" ca="1" si="3754"/>
        <v>1</v>
      </c>
      <c r="E1241" s="198"/>
      <c r="F1241" s="93"/>
      <c r="G1241" s="200"/>
      <c r="H1241" s="134">
        <f t="shared" ref="H1241" si="3757">COUNT($P1241:$XX1241)</f>
        <v>0</v>
      </c>
      <c r="I1241" s="132" t="e">
        <f t="shared" ref="I1241" si="3758">_xlfn.STDEV.P($P1240:$XX1241)/AVERAGE($P1240:$XX1241)</f>
        <v>#DIV/0!</v>
      </c>
      <c r="J1241" s="7">
        <f t="shared" ref="J1241" si="3759">IF(AND(H1241&gt;2,
OR(L1233="MÉDIA SANEADA",L1233="MEDIANA SANEADA",
AND(L1233="PREÇO ESTIMADO",NOT(AND(P1235="Orçamento",COUNTA(P1233:XX1233)=COUNTIF(P1235:XX1235,"Orçamento")))))),
ROW(),0)</f>
        <v>0</v>
      </c>
      <c r="K1241" s="66"/>
      <c r="L1241" s="29" t="s">
        <v>361</v>
      </c>
      <c r="M1241" s="30" t="e">
        <f t="shared" ref="M1241" si="3760">MEDIAN($P1239:$XX1239)</f>
        <v>#NUM!</v>
      </c>
      <c r="N1241" s="71"/>
      <c r="O1241" s="27" t="str">
        <f t="shared" ref="O1241" si="3761">"1 RODADA"</f>
        <v>1 RODADA</v>
      </c>
      <c r="P1241" s="107" t="str">
        <f t="shared" ref="P1241:AI1241" si="3762">IF(P1239="","",IF((_xlfn.STDEV.P($P1238:$XX1239)/AVERAGE($P1238:$XX1239))&lt;=25%,P1239,IF(OR(P1239&gt;(AVERAGE($P1238:$XX1239)+_xlfn.STDEV.P($P1238:$XX1239)),P1239&lt;(AVERAGE($P1238:$XX1239)-_xlfn.STDEV.P($P1238:$XX1239))),"DESCARTADO",P1239)))</f>
        <v/>
      </c>
      <c r="Q1241" s="107" t="str">
        <f t="shared" si="3762"/>
        <v/>
      </c>
      <c r="R1241" s="107" t="str">
        <f t="shared" si="3762"/>
        <v/>
      </c>
      <c r="S1241" s="107" t="str">
        <f t="shared" si="3762"/>
        <v/>
      </c>
      <c r="T1241" s="107" t="str">
        <f t="shared" si="3762"/>
        <v/>
      </c>
      <c r="U1241" s="107" t="str">
        <f t="shared" si="3762"/>
        <v/>
      </c>
      <c r="V1241" s="107" t="str">
        <f t="shared" si="3762"/>
        <v/>
      </c>
      <c r="W1241" s="107" t="str">
        <f t="shared" si="3762"/>
        <v/>
      </c>
      <c r="X1241" s="107" t="str">
        <f t="shared" si="3762"/>
        <v/>
      </c>
      <c r="Y1241" s="107" t="str">
        <f t="shared" si="3762"/>
        <v/>
      </c>
      <c r="Z1241" s="107" t="str">
        <f t="shared" si="3762"/>
        <v/>
      </c>
      <c r="AA1241" s="107" t="str">
        <f t="shared" si="3762"/>
        <v/>
      </c>
      <c r="AB1241" s="107" t="str">
        <f t="shared" si="3762"/>
        <v/>
      </c>
      <c r="AC1241" s="107" t="str">
        <f t="shared" si="3762"/>
        <v/>
      </c>
      <c r="AD1241" s="107" t="str">
        <f t="shared" si="3762"/>
        <v/>
      </c>
      <c r="AE1241" s="107" t="str">
        <f t="shared" si="3762"/>
        <v/>
      </c>
      <c r="AF1241" s="107" t="str">
        <f t="shared" si="3762"/>
        <v/>
      </c>
      <c r="AG1241" s="107" t="str">
        <f t="shared" si="3762"/>
        <v/>
      </c>
      <c r="AH1241" s="107" t="str">
        <f t="shared" si="3762"/>
        <v/>
      </c>
      <c r="AI1241" s="107" t="str">
        <f t="shared" si="3762"/>
        <v/>
      </c>
    </row>
    <row r="1242" spans="1:167" hidden="1" x14ac:dyDescent="0.25">
      <c r="B1242" s="128" t="e">
        <f t="shared" si="3753"/>
        <v>#VALUE!</v>
      </c>
      <c r="C1242" s="128" t="e">
        <f t="shared" ca="1" si="3754"/>
        <v>#NAME?</v>
      </c>
      <c r="D1242" s="127">
        <f t="shared" ca="1" si="3754"/>
        <v>1</v>
      </c>
      <c r="E1242" s="198"/>
      <c r="F1242" s="93"/>
      <c r="G1242" s="200"/>
      <c r="H1242"/>
      <c r="I1242"/>
      <c r="J1242"/>
      <c r="L1242" s="29" t="s">
        <v>38</v>
      </c>
      <c r="M1242" s="30" t="str">
        <f t="shared" ref="M1242" si="3763">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764">"2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753"/>
        <v>#VALUE!</v>
      </c>
      <c r="C1243" s="128" t="e">
        <f t="shared" ca="1" si="3754"/>
        <v>#NAME?</v>
      </c>
      <c r="D1243" s="127">
        <f t="shared" ca="1" si="3754"/>
        <v>1</v>
      </c>
      <c r="E1243" s="198"/>
      <c r="F1243" s="93"/>
      <c r="G1243" s="200"/>
      <c r="H1243" s="134">
        <f t="shared" ref="H1243" si="3765">COUNT($P1243:$XX1243)</f>
        <v>0</v>
      </c>
      <c r="I1243" s="132" t="e">
        <f t="shared" ref="I1243" si="3766">_xlfn.STDEV.P($P1242:$XX1243)/AVERAGE($P1242:$XX1243)</f>
        <v>#DIV/0!</v>
      </c>
      <c r="J1243" s="7">
        <f t="shared" ref="J1243" si="3767">IF(AND(H1243&gt;2,
OR(L1233="MÉDIA SANEADA",L1233="MEDIANA SANEADA",
AND(L1233="PREÇO ESTIMADO",NOT(AND(P1235="Orçamento",COUNTA(P1233:XX1233)=COUNTIF(P1235:XX1235,"Orçamento")))))),
ROW(),0)</f>
        <v>0</v>
      </c>
      <c r="K1243" s="66"/>
      <c r="L1243" s="29" t="s">
        <v>362</v>
      </c>
      <c r="M1243" s="30" t="e">
        <f t="shared" ref="M1243" si="3768" xml:space="preserve">
IF(H1241&gt;2,MEDIAN(P1240:XX1241),
IF(H1243&gt;2,MEDIAN(P1242:XX1243),
IF(H1245&gt;2,MEDIAN(P1244:XX1245),
IF(H1247&gt;2,MEDIAN(P1246:XX1247),
IF(H1249&gt;2,MEDIAN(P1248:XX1249),
IF(H1251&gt;2,MEDIAN(P1250:XX1251),
MEDIAN(P1238:XX1239)))))))</f>
        <v>#NUM!</v>
      </c>
      <c r="N1243" s="71"/>
      <c r="O1243" s="27" t="str">
        <f t="shared" ref="O1243" si="3769">"2 RODADA"</f>
        <v>2 RODADA</v>
      </c>
      <c r="P1243" s="107" t="str">
        <f t="shared" ref="P1243:AI1243" si="3770">IF(P1241="","",IF((_xlfn.STDEV.P($P1240:$XX1241)/AVERAGE($P1240:$XX1241))&lt;=25%,P1241,IF(OR(P1241&gt;(AVERAGE($P1240:$XX1241)+_xlfn.STDEV.P($P1240:$XX1241)),P1241&lt;(AVERAGE($P1240:$XX1241)-_xlfn.STDEV.P($P1240:$XX1241))),"DESCARTADO",P1241)))</f>
        <v/>
      </c>
      <c r="Q1243" s="107" t="str">
        <f t="shared" si="3770"/>
        <v/>
      </c>
      <c r="R1243" s="107" t="str">
        <f t="shared" si="3770"/>
        <v/>
      </c>
      <c r="S1243" s="107" t="str">
        <f t="shared" si="3770"/>
        <v/>
      </c>
      <c r="T1243" s="107" t="str">
        <f t="shared" si="3770"/>
        <v/>
      </c>
      <c r="U1243" s="107" t="str">
        <f t="shared" si="3770"/>
        <v/>
      </c>
      <c r="V1243" s="107" t="str">
        <f t="shared" si="3770"/>
        <v/>
      </c>
      <c r="W1243" s="107" t="str">
        <f t="shared" si="3770"/>
        <v/>
      </c>
      <c r="X1243" s="107" t="str">
        <f t="shared" si="3770"/>
        <v/>
      </c>
      <c r="Y1243" s="107" t="str">
        <f t="shared" si="3770"/>
        <v/>
      </c>
      <c r="Z1243" s="107" t="str">
        <f t="shared" si="3770"/>
        <v/>
      </c>
      <c r="AA1243" s="107" t="str">
        <f t="shared" si="3770"/>
        <v/>
      </c>
      <c r="AB1243" s="107" t="str">
        <f t="shared" si="3770"/>
        <v/>
      </c>
      <c r="AC1243" s="107" t="str">
        <f t="shared" si="3770"/>
        <v/>
      </c>
      <c r="AD1243" s="107" t="str">
        <f t="shared" si="3770"/>
        <v/>
      </c>
      <c r="AE1243" s="107" t="str">
        <f t="shared" si="3770"/>
        <v/>
      </c>
      <c r="AF1243" s="107" t="str">
        <f t="shared" si="3770"/>
        <v/>
      </c>
      <c r="AG1243" s="107" t="str">
        <f t="shared" si="3770"/>
        <v/>
      </c>
      <c r="AH1243" s="107" t="str">
        <f t="shared" si="3770"/>
        <v/>
      </c>
      <c r="AI1243" s="107" t="str">
        <f t="shared" si="3770"/>
        <v/>
      </c>
    </row>
    <row r="1244" spans="1:167" hidden="1" x14ac:dyDescent="0.25">
      <c r="B1244" s="128" t="e">
        <f t="shared" si="3753"/>
        <v>#VALUE!</v>
      </c>
      <c r="C1244" s="128" t="e">
        <f t="shared" ca="1" si="3754"/>
        <v>#NAME?</v>
      </c>
      <c r="D1244" s="127">
        <f t="shared" ca="1" si="3754"/>
        <v>1</v>
      </c>
      <c r="E1244" s="198"/>
      <c r="F1244" s="93"/>
      <c r="G1244" s="200"/>
      <c r="H1244"/>
      <c r="I1244"/>
      <c r="J1244"/>
      <c r="K1244" s="66"/>
      <c r="L1244" s="29" t="s">
        <v>359</v>
      </c>
      <c r="M1244" s="30" t="e">
        <f t="shared" ref="M1244" si="3771">HARMEAN($P1238:$XX1239)</f>
        <v>#N/A</v>
      </c>
      <c r="N1244" s="71"/>
      <c r="O1244" s="27" t="str">
        <f t="shared" ref="O1244" si="3772">"3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753"/>
        <v>#VALUE!</v>
      </c>
      <c r="C1245" s="128" t="e">
        <f t="shared" ca="1" si="3754"/>
        <v>#NAME?</v>
      </c>
      <c r="D1245" s="127">
        <f t="shared" ca="1" si="3754"/>
        <v>1</v>
      </c>
      <c r="E1245" s="198"/>
      <c r="F1245" s="93"/>
      <c r="G1245" s="200"/>
      <c r="H1245" s="134">
        <f t="shared" ref="H1245" si="3773">COUNT($P1245:$XX1245)</f>
        <v>0</v>
      </c>
      <c r="I1245" s="132" t="e">
        <f t="shared" ref="I1245" si="3774">_xlfn.STDEV.P($P1244:$XX1245)/AVERAGE($P1244:$XX1245)</f>
        <v>#DIV/0!</v>
      </c>
      <c r="J1245" s="7">
        <f t="shared" ref="J1245" si="3775">IF(AND(H1245&gt;2,
OR(L1233="MÉDIA SANEADA",L1233="MEDIANA SANEADA",
AND(L1233="PREÇO ESTIMADO",NOT(AND(P1235="Orçamento",COUNTA(P1233:XX1233)=COUNTIF(P1235:XX1235,"Orçamento")))))),
ROW(),0)</f>
        <v>0</v>
      </c>
      <c r="K1245" s="66"/>
      <c r="L1245" s="29" t="s">
        <v>41</v>
      </c>
      <c r="M1245" s="30" t="str">
        <f t="shared" ref="M1245" si="3776">IFERROR(_xlfn.QUARTILE.EXC($P1239:$XX1239,1),"")</f>
        <v/>
      </c>
      <c r="N1245" s="71"/>
      <c r="O1245" s="27" t="str">
        <f t="shared" ref="O1245" si="3777">"3 RODADA"</f>
        <v>3 RODADA</v>
      </c>
      <c r="P1245" s="107" t="str">
        <f t="shared" ref="P1245:AI1245" si="3778">IF(P1243="","",IF((_xlfn.STDEV.P($P1242:$XX1243)/AVERAGE($P1242:$XX1243))&lt;=25%,P1243,IF(OR(P1243&gt;(AVERAGE($P1242:$XX1243)+_xlfn.STDEV.P($P1242:$XX1243)),P1243&lt;(AVERAGE($P1242:$XX1243)-_xlfn.STDEV.P($P1242:$XX1243))),"DESCARTADO",P1243)))</f>
        <v/>
      </c>
      <c r="Q1245" s="107" t="str">
        <f t="shared" si="3778"/>
        <v/>
      </c>
      <c r="R1245" s="107" t="str">
        <f t="shared" si="3778"/>
        <v/>
      </c>
      <c r="S1245" s="107" t="str">
        <f t="shared" si="3778"/>
        <v/>
      </c>
      <c r="T1245" s="107" t="str">
        <f t="shared" si="3778"/>
        <v/>
      </c>
      <c r="U1245" s="107" t="str">
        <f t="shared" si="3778"/>
        <v/>
      </c>
      <c r="V1245" s="107" t="str">
        <f t="shared" si="3778"/>
        <v/>
      </c>
      <c r="W1245" s="107" t="str">
        <f t="shared" si="3778"/>
        <v/>
      </c>
      <c r="X1245" s="107" t="str">
        <f t="shared" si="3778"/>
        <v/>
      </c>
      <c r="Y1245" s="107" t="str">
        <f t="shared" si="3778"/>
        <v/>
      </c>
      <c r="Z1245" s="107" t="str">
        <f t="shared" si="3778"/>
        <v/>
      </c>
      <c r="AA1245" s="107" t="str">
        <f t="shared" si="3778"/>
        <v/>
      </c>
      <c r="AB1245" s="107" t="str">
        <f t="shared" si="3778"/>
        <v/>
      </c>
      <c r="AC1245" s="107" t="str">
        <f t="shared" si="3778"/>
        <v/>
      </c>
      <c r="AD1245" s="107" t="str">
        <f t="shared" si="3778"/>
        <v/>
      </c>
      <c r="AE1245" s="107" t="str">
        <f t="shared" si="3778"/>
        <v/>
      </c>
      <c r="AF1245" s="107" t="str">
        <f t="shared" si="3778"/>
        <v/>
      </c>
      <c r="AG1245" s="107" t="str">
        <f t="shared" si="3778"/>
        <v/>
      </c>
      <c r="AH1245" s="107" t="str">
        <f t="shared" si="3778"/>
        <v/>
      </c>
      <c r="AI1245" s="107" t="str">
        <f t="shared" si="3778"/>
        <v/>
      </c>
    </row>
    <row r="1246" spans="1:167" hidden="1" x14ac:dyDescent="0.25">
      <c r="B1246" s="128" t="e">
        <f t="shared" si="3753"/>
        <v>#VALUE!</v>
      </c>
      <c r="C1246" s="128" t="e">
        <f t="shared" ca="1" si="3754"/>
        <v>#NAME?</v>
      </c>
      <c r="D1246" s="127">
        <f t="shared" ca="1" si="3754"/>
        <v>1</v>
      </c>
      <c r="E1246" s="198"/>
      <c r="F1246" s="93"/>
      <c r="G1246" s="200"/>
      <c r="H1246"/>
      <c r="I1246"/>
      <c r="J1246"/>
      <c r="K1246" s="66"/>
      <c r="L1246" s="29" t="s">
        <v>39</v>
      </c>
      <c r="M1246" s="30" t="str">
        <f t="shared" ref="M1246" si="3779">IFERROR(_xlfn.QUARTILE.EXC($P1239:$XX1239,3),"")</f>
        <v/>
      </c>
      <c r="N1246" s="71"/>
      <c r="O1246" s="27" t="str">
        <f t="shared" ref="O1246" si="3780">"4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753"/>
        <v>#VALUE!</v>
      </c>
      <c r="C1247" s="128" t="e">
        <f t="shared" ca="1" si="3754"/>
        <v>#NAME?</v>
      </c>
      <c r="D1247" s="127">
        <f t="shared" ca="1" si="3754"/>
        <v>1</v>
      </c>
      <c r="E1247" s="198"/>
      <c r="F1247" s="93"/>
      <c r="G1247" s="200"/>
      <c r="H1247" s="134">
        <f t="shared" ref="H1247" si="3781">COUNT($P1247:$XX1247)</f>
        <v>0</v>
      </c>
      <c r="I1247" s="132" t="e">
        <f t="shared" ref="I1247" si="3782">_xlfn.STDEV.P($P1246:$XX1247)/AVERAGE($P1246:$XX1247)</f>
        <v>#DIV/0!</v>
      </c>
      <c r="J1247" s="7">
        <f t="shared" ref="J1247" si="3783">IF(AND(H1247&gt;2,
OR(L1233="MÉDIA SANEADA",L1233="MEDIANA SANEADA",
AND(L1233="PREÇO ESTIMADO",NOT(AND(P1235="Orçamento",COUNTA(P1233:XX1233)=COUNTIF(P1235:XX1235,"Orçamento")))))),
ROW(),0)</f>
        <v>0</v>
      </c>
      <c r="K1247" s="66"/>
      <c r="L1247" s="29" t="s">
        <v>42</v>
      </c>
      <c r="M1247" s="30">
        <f t="shared" ref="M1247" si="3784">MIN($P1239:$XX1239)</f>
        <v>0</v>
      </c>
      <c r="N1247" s="71"/>
      <c r="O1247" s="27" t="str">
        <f t="shared" ref="O1247" si="3785">"4 RODADA"</f>
        <v>4 RODADA</v>
      </c>
      <c r="P1247" s="107" t="str">
        <f t="shared" ref="P1247:AI1247" si="3786">IF(P1245="","",IF((_xlfn.STDEV.P($P1244:$XX1245)/AVERAGE($P1244:$XX1245))&lt;=25%,P1245,IF(OR(P1245&gt;(AVERAGE($P1244:$XX1245)+_xlfn.STDEV.P($P1244:$XX1245)),P1245&lt;(AVERAGE($P1244:$XX1245)-_xlfn.STDEV.P($P1244:$XX1245))),"DESCARTADO",P1245)))</f>
        <v/>
      </c>
      <c r="Q1247" s="107" t="str">
        <f t="shared" si="3786"/>
        <v/>
      </c>
      <c r="R1247" s="107" t="str">
        <f t="shared" si="3786"/>
        <v/>
      </c>
      <c r="S1247" s="107" t="str">
        <f t="shared" si="3786"/>
        <v/>
      </c>
      <c r="T1247" s="107" t="str">
        <f t="shared" si="3786"/>
        <v/>
      </c>
      <c r="U1247" s="107" t="str">
        <f t="shared" si="3786"/>
        <v/>
      </c>
      <c r="V1247" s="107" t="str">
        <f t="shared" si="3786"/>
        <v/>
      </c>
      <c r="W1247" s="107" t="str">
        <f t="shared" si="3786"/>
        <v/>
      </c>
      <c r="X1247" s="107" t="str">
        <f t="shared" si="3786"/>
        <v/>
      </c>
      <c r="Y1247" s="107" t="str">
        <f t="shared" si="3786"/>
        <v/>
      </c>
      <c r="Z1247" s="107" t="str">
        <f t="shared" si="3786"/>
        <v/>
      </c>
      <c r="AA1247" s="107" t="str">
        <f t="shared" si="3786"/>
        <v/>
      </c>
      <c r="AB1247" s="107" t="str">
        <f t="shared" si="3786"/>
        <v/>
      </c>
      <c r="AC1247" s="107" t="str">
        <f t="shared" si="3786"/>
        <v/>
      </c>
      <c r="AD1247" s="107" t="str">
        <f t="shared" si="3786"/>
        <v/>
      </c>
      <c r="AE1247" s="107" t="str">
        <f t="shared" si="3786"/>
        <v/>
      </c>
      <c r="AF1247" s="107" t="str">
        <f t="shared" si="3786"/>
        <v/>
      </c>
      <c r="AG1247" s="107" t="str">
        <f t="shared" si="3786"/>
        <v/>
      </c>
      <c r="AH1247" s="107" t="str">
        <f t="shared" si="3786"/>
        <v/>
      </c>
      <c r="AI1247" s="107" t="str">
        <f t="shared" si="3786"/>
        <v/>
      </c>
    </row>
    <row r="1248" spans="1:167" hidden="1" x14ac:dyDescent="0.25">
      <c r="B1248" s="128" t="e">
        <f t="shared" si="3753"/>
        <v>#VALUE!</v>
      </c>
      <c r="C1248" s="128" t="e">
        <f t="shared" ca="1" si="3754"/>
        <v>#NAME?</v>
      </c>
      <c r="D1248" s="127">
        <f t="shared" ca="1" si="3754"/>
        <v>1</v>
      </c>
      <c r="E1248" s="198"/>
      <c r="F1248" s="93"/>
      <c r="G1248" s="200"/>
      <c r="H1248"/>
      <c r="I1248"/>
      <c r="J1248"/>
      <c r="K1248" s="66"/>
      <c r="L1248" s="29" t="s">
        <v>40</v>
      </c>
      <c r="M1248" s="30">
        <f t="shared" ref="M1248" si="3787">MAX($P1239:$XX1239)</f>
        <v>0</v>
      </c>
      <c r="N1248" s="71"/>
      <c r="O1248" s="27" t="str">
        <f t="shared" ref="O1248" si="3788">"5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753"/>
        <v>#VALUE!</v>
      </c>
      <c r="C1249" s="128" t="e">
        <f t="shared" ca="1" si="3754"/>
        <v>#NAME?</v>
      </c>
      <c r="D1249" s="127">
        <f t="shared" ca="1" si="3754"/>
        <v>1</v>
      </c>
      <c r="E1249" s="198"/>
      <c r="F1249" s="93"/>
      <c r="G1249" s="200"/>
      <c r="H1249" s="134">
        <f t="shared" ref="H1249" si="3789">COUNT($P1249:$XX1249)</f>
        <v>0</v>
      </c>
      <c r="I1249" s="132" t="e">
        <f t="shared" ref="I1249" si="3790">_xlfn.STDEV.P($P1248:$XX1249)/AVERAGE($P1248:$XX1249)</f>
        <v>#DIV/0!</v>
      </c>
      <c r="J1249" s="7">
        <f t="shared" ref="J1249" si="3791">IF(AND(H1249&gt;2,
OR(L1233="MÉDIA SANEADA",L1233="MEDIANA SANEADA",
AND(L1233="PREÇO ESTIMADO",NOT(AND(P1235="Orçamento",COUNTA(P1233:XX1233)=COUNTIF(P1235:XX1235,"Orçamento")))))),
ROW(),0)</f>
        <v>0</v>
      </c>
      <c r="K1249" s="66"/>
      <c r="N1249" s="71"/>
      <c r="O1249" s="27" t="str">
        <f t="shared" ref="O1249" si="3792">"5 RODADA"</f>
        <v>5 RODADA</v>
      </c>
      <c r="P1249" s="107" t="str">
        <f t="shared" ref="P1249:AI1249" si="3793">IF(P1247="","",IF((_xlfn.STDEV.P($P1246:$XX1247)/AVERAGE($P1246:$XX1247))&lt;=25%,P1247,IF(OR(P1247&gt;(AVERAGE($P1246:$XX1247)+_xlfn.STDEV.P($P1246:$XX1247)),P1247&lt;(AVERAGE($P1246:$XX1247)-_xlfn.STDEV.P($P1246:$XX1247))),"DESCARTADO",P1247)))</f>
        <v/>
      </c>
      <c r="Q1249" s="107" t="str">
        <f t="shared" si="3793"/>
        <v/>
      </c>
      <c r="R1249" s="107" t="str">
        <f t="shared" si="3793"/>
        <v/>
      </c>
      <c r="S1249" s="107" t="str">
        <f t="shared" si="3793"/>
        <v/>
      </c>
      <c r="T1249" s="107" t="str">
        <f t="shared" si="3793"/>
        <v/>
      </c>
      <c r="U1249" s="107" t="str">
        <f t="shared" si="3793"/>
        <v/>
      </c>
      <c r="V1249" s="107" t="str">
        <f t="shared" si="3793"/>
        <v/>
      </c>
      <c r="W1249" s="107" t="str">
        <f t="shared" si="3793"/>
        <v/>
      </c>
      <c r="X1249" s="107" t="str">
        <f t="shared" si="3793"/>
        <v/>
      </c>
      <c r="Y1249" s="107" t="str">
        <f t="shared" si="3793"/>
        <v/>
      </c>
      <c r="Z1249" s="107" t="str">
        <f t="shared" si="3793"/>
        <v/>
      </c>
      <c r="AA1249" s="107" t="str">
        <f t="shared" si="3793"/>
        <v/>
      </c>
      <c r="AB1249" s="107" t="str">
        <f t="shared" si="3793"/>
        <v/>
      </c>
      <c r="AC1249" s="107" t="str">
        <f t="shared" si="3793"/>
        <v/>
      </c>
      <c r="AD1249" s="107" t="str">
        <f t="shared" si="3793"/>
        <v/>
      </c>
      <c r="AE1249" s="107" t="str">
        <f t="shared" si="3793"/>
        <v/>
      </c>
      <c r="AF1249" s="107" t="str">
        <f t="shared" si="3793"/>
        <v/>
      </c>
      <c r="AG1249" s="107" t="str">
        <f t="shared" si="3793"/>
        <v/>
      </c>
      <c r="AH1249" s="107" t="str">
        <f t="shared" si="3793"/>
        <v/>
      </c>
      <c r="AI1249" s="107" t="str">
        <f t="shared" si="3793"/>
        <v/>
      </c>
    </row>
    <row r="1250" spans="1:167" hidden="1" x14ac:dyDescent="0.25">
      <c r="B1250" s="128" t="e">
        <f t="shared" si="3753"/>
        <v>#VALUE!</v>
      </c>
      <c r="C1250" s="128" t="e">
        <f t="shared" ca="1" si="3754"/>
        <v>#NAME?</v>
      </c>
      <c r="D1250" s="127">
        <f t="shared" ca="1" si="3754"/>
        <v>1</v>
      </c>
      <c r="E1250" s="198"/>
      <c r="F1250" s="93"/>
      <c r="G1250" s="200"/>
      <c r="H1250"/>
      <c r="I1250"/>
      <c r="J1250"/>
      <c r="K1250" s="66"/>
      <c r="L1250" s="22"/>
      <c r="M1250" s="22"/>
      <c r="N1250" s="71"/>
      <c r="O1250" s="27" t="str">
        <f t="shared" ref="O1250" si="3794">"6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753"/>
        <v>#VALUE!</v>
      </c>
      <c r="C1251" s="128" t="e">
        <f t="shared" ca="1" si="3754"/>
        <v>#NAME?</v>
      </c>
      <c r="D1251" s="127">
        <f t="shared" ca="1" si="3754"/>
        <v>1</v>
      </c>
      <c r="E1251" s="198"/>
      <c r="F1251" s="93"/>
      <c r="G1251" s="200"/>
      <c r="H1251" s="134">
        <f t="shared" ref="H1251" si="3795">COUNT($P1251:$XX1251)</f>
        <v>0</v>
      </c>
      <c r="I1251" s="132" t="e">
        <f t="shared" ref="I1251" si="3796">_xlfn.STDEV.P($P1250:$XX1251)/AVERAGE($P1250:$XX1251)</f>
        <v>#DIV/0!</v>
      </c>
      <c r="J1251" s="7">
        <f t="shared" ref="J1251" si="3797">IF(AND(H1251&gt;2,
OR(L1233="MÉDIA SANEADA",L1233="MEDIANA SANEADA",
AND(L1233="PREÇO ESTIMADO",NOT(AND(P1235="Orçamento",COUNTA(P1233:XX1233)=COUNTIF(P1235:XX1235,"Orçamento")))))),
ROW(),0)</f>
        <v>0</v>
      </c>
      <c r="N1251" s="71"/>
      <c r="O1251" s="27" t="str">
        <f t="shared" ref="O1251" si="3798">"6 RODADA"</f>
        <v>6 RODADA</v>
      </c>
      <c r="P1251" s="107" t="str">
        <f t="shared" ref="P1251:AI1251" si="3799">IFERROR(IF(P1249="","",IF((_xlfn.STDEV.P($P1248:$XX1249)/AVERAGE($P1248:$XX1249))&lt;=25%,P1249,IF(OR(P1249&gt;(AVERAGE($P1248:$XX1249)+_xlfn.STDEV.P($P1248:$XX1249)),P1249&lt;(AVERAGE($P1248:$XX1249)-_xlfn.STDEV.P($P1248:$XX1249))),"DESCARTADO",P1249))),)</f>
        <v/>
      </c>
      <c r="Q1251" s="107" t="str">
        <f t="shared" si="3799"/>
        <v/>
      </c>
      <c r="R1251" s="107" t="str">
        <f t="shared" si="3799"/>
        <v/>
      </c>
      <c r="S1251" s="107" t="str">
        <f t="shared" si="3799"/>
        <v/>
      </c>
      <c r="T1251" s="107" t="str">
        <f t="shared" si="3799"/>
        <v/>
      </c>
      <c r="U1251" s="107" t="str">
        <f t="shared" si="3799"/>
        <v/>
      </c>
      <c r="V1251" s="107" t="str">
        <f t="shared" si="3799"/>
        <v/>
      </c>
      <c r="W1251" s="107" t="str">
        <f t="shared" si="3799"/>
        <v/>
      </c>
      <c r="X1251" s="107" t="str">
        <f t="shared" si="3799"/>
        <v/>
      </c>
      <c r="Y1251" s="107" t="str">
        <f t="shared" si="3799"/>
        <v/>
      </c>
      <c r="Z1251" s="107" t="str">
        <f t="shared" si="3799"/>
        <v/>
      </c>
      <c r="AA1251" s="107" t="str">
        <f t="shared" si="3799"/>
        <v/>
      </c>
      <c r="AB1251" s="107" t="str">
        <f t="shared" si="3799"/>
        <v/>
      </c>
      <c r="AC1251" s="107" t="str">
        <f t="shared" si="3799"/>
        <v/>
      </c>
      <c r="AD1251" s="107" t="str">
        <f t="shared" si="3799"/>
        <v/>
      </c>
      <c r="AE1251" s="107" t="str">
        <f t="shared" si="3799"/>
        <v/>
      </c>
      <c r="AF1251" s="107" t="str">
        <f t="shared" si="3799"/>
        <v/>
      </c>
      <c r="AG1251" s="107" t="str">
        <f t="shared" si="3799"/>
        <v/>
      </c>
      <c r="AH1251" s="107" t="str">
        <f t="shared" si="3799"/>
        <v/>
      </c>
      <c r="AI1251" s="107" t="str">
        <f t="shared" si="3799"/>
        <v/>
      </c>
    </row>
    <row r="1252" spans="1:167" x14ac:dyDescent="0.25">
      <c r="B1252" s="128" t="e">
        <f t="shared" si="3753"/>
        <v>#VALUE!</v>
      </c>
      <c r="C1252" s="128" t="e">
        <f t="shared" ca="1" si="3754"/>
        <v>#NAME?</v>
      </c>
      <c r="D1252" s="127">
        <f t="shared" ca="1" si="3754"/>
        <v>1</v>
      </c>
      <c r="E1252" s="198"/>
      <c r="F1252" s="136"/>
      <c r="G1252" s="200"/>
      <c r="H1252" s="203"/>
      <c r="I1252" s="203"/>
      <c r="J1252" s="204"/>
      <c r="K1252" s="67"/>
      <c r="L1252" s="1" t="s">
        <v>43</v>
      </c>
      <c r="M1252" s="143" t="str">
        <f t="shared" ref="M1252" si="3800">IFERROR(ROUND(M1233*M1235,2),"")</f>
        <v/>
      </c>
      <c r="O1252" s="27" t="s">
        <v>363</v>
      </c>
      <c r="P1252" s="107" t="str">
        <f t="shared" ref="P1252:R1252" si="3801">INDEX(P1239:P1251,MATCH(MAX($J1239:$J1251),$J1239:$J1251,0))</f>
        <v/>
      </c>
      <c r="Q1252" s="107" t="str">
        <f t="shared" si="3801"/>
        <v/>
      </c>
      <c r="R1252" s="107" t="str">
        <f t="shared" si="3801"/>
        <v/>
      </c>
      <c r="S1252" s="107" t="str">
        <f t="shared" si="3736"/>
        <v/>
      </c>
      <c r="T1252" s="107" t="str">
        <f t="shared" si="3736"/>
        <v/>
      </c>
      <c r="U1252" s="107" t="str">
        <f t="shared" si="3736"/>
        <v/>
      </c>
      <c r="V1252" s="107" t="str">
        <f t="shared" si="3736"/>
        <v/>
      </c>
      <c r="W1252" s="107" t="str">
        <f t="shared" si="3736"/>
        <v/>
      </c>
      <c r="X1252" s="107" t="str">
        <f t="shared" si="3736"/>
        <v/>
      </c>
      <c r="Y1252" s="107" t="str">
        <f t="shared" si="3736"/>
        <v/>
      </c>
      <c r="Z1252" s="107" t="str">
        <f t="shared" si="3736"/>
        <v/>
      </c>
      <c r="AA1252" s="107" t="str">
        <f t="shared" si="3736"/>
        <v/>
      </c>
      <c r="AB1252" s="107" t="str">
        <f t="shared" si="3736"/>
        <v/>
      </c>
      <c r="AC1252" s="107" t="str">
        <f t="shared" si="3736"/>
        <v/>
      </c>
      <c r="AD1252" s="107" t="str">
        <f t="shared" si="3736"/>
        <v/>
      </c>
      <c r="AE1252" s="107" t="str">
        <f t="shared" si="3736"/>
        <v/>
      </c>
      <c r="AF1252" s="107" t="str">
        <f t="shared" si="3736"/>
        <v/>
      </c>
      <c r="AG1252" s="107" t="str">
        <f t="shared" si="3736"/>
        <v/>
      </c>
      <c r="AH1252" s="107" t="str">
        <f t="shared" si="3736"/>
        <v/>
      </c>
      <c r="AI1252" s="107" t="str">
        <f t="shared" si="3736"/>
        <v/>
      </c>
    </row>
    <row r="1254" spans="1:167" s="117" customFormat="1" ht="15" customHeight="1" x14ac:dyDescent="0.25">
      <c r="A1254" s="120"/>
      <c r="B1254" s="127" t="e">
        <f t="shared" ref="B1254" si="3802">LARGE(IFERROR(IF(B1252+1&gt;$H$8,"",B1252+1),""),1)</f>
        <v>#VALUE!</v>
      </c>
      <c r="C1254" s="127" t="e">
        <f ca="1">IF(_xlfn.ISFORMULA(E1258),MAX(INDEX('BASE FORMAÇÃO'!A:A,B1254+1),1),E1258)</f>
        <v>#NAME?</v>
      </c>
      <c r="D1254" s="127">
        <f t="shared" ref="D1254" ca="1" si="3803">IFERROR(IF(C1254=C1244,D1244+1,1),1)</f>
        <v>1</v>
      </c>
      <c r="E1254" s="38" t="s">
        <v>9</v>
      </c>
      <c r="F1254" s="73"/>
      <c r="G1254" s="38" t="s">
        <v>15</v>
      </c>
      <c r="H1254" s="135" t="e">
        <f>INDEX('BASE FORMAÇÃO'!B:B,B1254+1)</f>
        <v>#VALUE!</v>
      </c>
      <c r="I1254" s="181" t="s">
        <v>16</v>
      </c>
      <c r="J1254" s="6" t="e">
        <f>INDEX('BASE FORMAÇÃO'!K:K,B1254+1)</f>
        <v>#VALUE!</v>
      </c>
      <c r="K1254" s="65"/>
      <c r="L1254" s="182" t="s">
        <v>10</v>
      </c>
      <c r="M1254" s="184" t="str">
        <f>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04">B1254</f>
        <v>#VALUE!</v>
      </c>
      <c r="C1255" s="128" t="e">
        <f t="shared" ca="1" si="3804"/>
        <v>#NAME?</v>
      </c>
      <c r="D1255" s="127">
        <f t="shared" ca="1" si="3804"/>
        <v>1</v>
      </c>
      <c r="E1255" s="186">
        <f t="shared" ref="E1255" ca="1" si="3805">D1254</f>
        <v>1</v>
      </c>
      <c r="F1255" s="92"/>
      <c r="G1255" s="188" t="s">
        <v>1</v>
      </c>
      <c r="H1255" s="191" t="e">
        <f>INDEX('BASE FORMAÇÃO'!C:C,B1254+1)</f>
        <v>#VALUE!</v>
      </c>
      <c r="I1255" s="191"/>
      <c r="J1255" s="192"/>
      <c r="K1255" s="66"/>
      <c r="L1255" s="183"/>
      <c r="M1255" s="185"/>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06">B1255</f>
        <v>#VALUE!</v>
      </c>
      <c r="C1256" s="128" t="e">
        <f t="shared" ca="1" si="3806"/>
        <v>#NAME?</v>
      </c>
      <c r="D1256" s="127">
        <f t="shared" ca="1" si="3806"/>
        <v>1</v>
      </c>
      <c r="E1256" s="187"/>
      <c r="F1256" s="93"/>
      <c r="G1256" s="189"/>
      <c r="H1256" s="193"/>
      <c r="I1256" s="193"/>
      <c r="J1256" s="194"/>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07">B1256</f>
        <v>#VALUE!</v>
      </c>
      <c r="C1257" s="128" t="e">
        <f t="shared" ca="1" si="3807"/>
        <v>#NAME?</v>
      </c>
      <c r="D1257" s="127">
        <f t="shared" ca="1" si="3754"/>
        <v>1</v>
      </c>
      <c r="E1257" s="38" t="s">
        <v>313</v>
      </c>
      <c r="F1257" s="93"/>
      <c r="G1257" s="190"/>
      <c r="H1257" s="195"/>
      <c r="I1257" s="195"/>
      <c r="J1257" s="196"/>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08">B1256</f>
        <v>#VALUE!</v>
      </c>
      <c r="C1258" s="128" t="e">
        <f t="shared" ca="1" si="3808"/>
        <v>#NAME?</v>
      </c>
      <c r="D1258" s="127">
        <f t="shared" ca="1" si="3754"/>
        <v>1</v>
      </c>
      <c r="E1258" s="197" t="e">
        <f t="shared" ref="E1258" ca="1" si="3809">C1254</f>
        <v>#NAME?</v>
      </c>
      <c r="F1258" s="93"/>
      <c r="G1258" s="199" t="s">
        <v>304</v>
      </c>
      <c r="H1258" s="201"/>
      <c r="I1258" s="202"/>
      <c r="J1258" s="202"/>
      <c r="K1258" s="67"/>
      <c r="L1258" s="28" t="s">
        <v>303</v>
      </c>
      <c r="M1258" s="133" t="str">
        <f t="shared" ref="M1258" si="3810">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11">B1258</f>
        <v>#VALUE!</v>
      </c>
      <c r="C1259" s="128" t="e">
        <f t="shared" ref="C1259" ca="1" si="3812">C1258</f>
        <v>#NAME?</v>
      </c>
      <c r="D1259" s="127">
        <f t="shared" ca="1" si="3754"/>
        <v>1</v>
      </c>
      <c r="E1259" s="198"/>
      <c r="F1259" s="93"/>
      <c r="G1259" s="200"/>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13">B1259</f>
        <v>#VALUE!</v>
      </c>
      <c r="C1260" s="128" t="e">
        <f t="shared" ca="1" si="3813"/>
        <v>#NAME?</v>
      </c>
      <c r="D1260" s="127">
        <f t="shared" ca="1" si="3754"/>
        <v>1</v>
      </c>
      <c r="E1260" s="198"/>
      <c r="F1260" s="93"/>
      <c r="G1260" s="200"/>
      <c r="H1260" s="134">
        <f t="shared" ref="H1260" si="3814">COUNT($P1260:$XX1260)</f>
        <v>0</v>
      </c>
      <c r="I1260" s="132" t="e">
        <f t="shared" ref="I1260" si="3815">_xlfn.STDEV.P($P1259:$XX1260)/AVERAGE($P1259:$XX1260)</f>
        <v>#DIV/0!</v>
      </c>
      <c r="J1260" s="7">
        <f>ROW()</f>
        <v>1260</v>
      </c>
      <c r="K1260" s="67"/>
      <c r="L1260" s="29" t="s">
        <v>10</v>
      </c>
      <c r="M1260" s="30" t="str">
        <f t="shared" ref="M1260" si="3816">IFERROR(
IF(COUNTA(P1254:AI1254)=COUNTIF(P1256:XX1256,"Orçamento"),MIN(M1265,M1262),
IF(M1263&lt;&gt;"",M1263,
IF(M1264&lt;&gt;"",M1264,
M1262
))),"")</f>
        <v/>
      </c>
      <c r="N1260" s="71"/>
      <c r="O1260" s="27" t="s">
        <v>376</v>
      </c>
      <c r="P1260" s="106" t="str">
        <f t="shared" ref="P1260:AI1260" si="3817">IFERROR(IF(P1258="",
            "",
            IF(COUNT($P1258:$XX1258)&lt;=4,
               P1258,
               IF(OR(P1258&gt;(QUARTILE($P1258:$XX1258,3)+(QUARTILE($P1258:$XX1258,3)-QUARTILE($P1258:$XX1258,1))),
                     P1258&lt;(QUARTILE($P1258:$XX1258,1)-(QUARTILE($P1258:$XX1258,3)-QUARTILE($P1258:$XX1258,1)))
                  ),
               "DESCARTADO",P1258)
             )
  ),P1258)</f>
        <v/>
      </c>
      <c r="Q1260" s="106" t="str">
        <f t="shared" si="3817"/>
        <v/>
      </c>
      <c r="R1260" s="106" t="str">
        <f t="shared" si="3817"/>
        <v/>
      </c>
      <c r="S1260" s="106" t="str">
        <f t="shared" si="3817"/>
        <v/>
      </c>
      <c r="T1260" s="106" t="str">
        <f t="shared" si="3817"/>
        <v/>
      </c>
      <c r="U1260" s="106" t="str">
        <f t="shared" si="3817"/>
        <v/>
      </c>
      <c r="V1260" s="106" t="str">
        <f t="shared" si="3817"/>
        <v/>
      </c>
      <c r="W1260" s="106" t="str">
        <f t="shared" si="3817"/>
        <v/>
      </c>
      <c r="X1260" s="106" t="str">
        <f t="shared" si="3817"/>
        <v/>
      </c>
      <c r="Y1260" s="106" t="str">
        <f t="shared" si="3817"/>
        <v/>
      </c>
      <c r="Z1260" s="106" t="str">
        <f t="shared" si="3817"/>
        <v/>
      </c>
      <c r="AA1260" s="106" t="str">
        <f t="shared" si="3817"/>
        <v/>
      </c>
      <c r="AB1260" s="106" t="str">
        <f t="shared" si="3817"/>
        <v/>
      </c>
      <c r="AC1260" s="106" t="str">
        <f t="shared" si="3817"/>
        <v/>
      </c>
      <c r="AD1260" s="106" t="str">
        <f t="shared" si="3817"/>
        <v/>
      </c>
      <c r="AE1260" s="106" t="str">
        <f t="shared" si="3817"/>
        <v/>
      </c>
      <c r="AF1260" s="106" t="str">
        <f t="shared" si="3817"/>
        <v/>
      </c>
      <c r="AG1260" s="106" t="str">
        <f t="shared" si="3817"/>
        <v/>
      </c>
      <c r="AH1260" s="106" t="str">
        <f t="shared" si="3817"/>
        <v/>
      </c>
      <c r="AI1260" s="106" t="str">
        <f t="shared" si="3817"/>
        <v/>
      </c>
    </row>
    <row r="1261" spans="1:167" hidden="1" x14ac:dyDescent="0.25">
      <c r="B1261" s="128" t="e">
        <f t="shared" ref="B1261" si="3818">B1260</f>
        <v>#VALUE!</v>
      </c>
      <c r="C1261" s="128" t="e">
        <f t="shared" ref="C1261" ca="1" si="3819">C1260</f>
        <v>#NAME?</v>
      </c>
      <c r="D1261" s="127">
        <f t="shared" ca="1" si="3754"/>
        <v>1</v>
      </c>
      <c r="E1261" s="198"/>
      <c r="F1261" s="93"/>
      <c r="G1261" s="200"/>
      <c r="H1261"/>
      <c r="I1261"/>
      <c r="J1261"/>
      <c r="K1261" s="66"/>
      <c r="L1261" s="29" t="s">
        <v>360</v>
      </c>
      <c r="M1261" s="30" t="e">
        <f t="shared" ref="M1261" si="3820">AVERAGE($P1260:$XX1260)</f>
        <v>#DIV/0!</v>
      </c>
      <c r="N1261" s="71"/>
      <c r="O1261" s="27" t="str">
        <f t="shared" ref="O1261" si="3821">"1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753"/>
        <v>#VALUE!</v>
      </c>
      <c r="C1262" s="128" t="e">
        <f t="shared" ca="1" si="3754"/>
        <v>#NAME?</v>
      </c>
      <c r="D1262" s="127">
        <f t="shared" ca="1" si="3754"/>
        <v>1</v>
      </c>
      <c r="E1262" s="198"/>
      <c r="F1262" s="93"/>
      <c r="G1262" s="200"/>
      <c r="H1262" s="134">
        <f t="shared" ref="H1262" si="3822">COUNT($P1262:$XX1262)</f>
        <v>0</v>
      </c>
      <c r="I1262" s="132" t="e">
        <f t="shared" ref="I1262" si="3823">_xlfn.STDEV.P($P1261:$XX1262)/AVERAGE($P1261:$XX1262)</f>
        <v>#DIV/0!</v>
      </c>
      <c r="J1262" s="7">
        <f t="shared" ref="J1262" si="3824">IF(AND(H1262&gt;2,
OR(L1254="MÉDIA SANEADA",L1254="MEDIANA SANEADA",
AND(L1254="PREÇO ESTIMADO",NOT(AND(P1256="Orçamento",COUNTA(P1254:XX1254)=COUNTIF(P1256:XX1256,"Orçamento")))))),
ROW(),0)</f>
        <v>0</v>
      </c>
      <c r="K1262" s="66"/>
      <c r="L1262" s="29" t="s">
        <v>361</v>
      </c>
      <c r="M1262" s="30" t="e">
        <f t="shared" ref="M1262" si="3825">MEDIAN($P1260:$XX1260)</f>
        <v>#NUM!</v>
      </c>
      <c r="N1262" s="71"/>
      <c r="O1262" s="27" t="str">
        <f t="shared" ref="O1262" si="3826">"1 RODADA"</f>
        <v>1 RODADA</v>
      </c>
      <c r="P1262" s="107" t="str">
        <f t="shared" ref="P1262:AI1262" si="3827">IF(P1260="","",IF((_xlfn.STDEV.P($P1259:$XX1260)/AVERAGE($P1259:$XX1260))&lt;=25%,P1260,IF(OR(P1260&gt;(AVERAGE($P1259:$XX1260)+_xlfn.STDEV.P($P1259:$XX1260)),P1260&lt;(AVERAGE($P1259:$XX1260)-_xlfn.STDEV.P($P1259:$XX1260))),"DESCARTADO",P1260)))</f>
        <v/>
      </c>
      <c r="Q1262" s="107" t="str">
        <f t="shared" si="3827"/>
        <v/>
      </c>
      <c r="R1262" s="107" t="str">
        <f t="shared" si="3827"/>
        <v/>
      </c>
      <c r="S1262" s="107" t="str">
        <f t="shared" si="3827"/>
        <v/>
      </c>
      <c r="T1262" s="107" t="str">
        <f t="shared" si="3827"/>
        <v/>
      </c>
      <c r="U1262" s="107" t="str">
        <f t="shared" si="3827"/>
        <v/>
      </c>
      <c r="V1262" s="107" t="str">
        <f t="shared" si="3827"/>
        <v/>
      </c>
      <c r="W1262" s="107" t="str">
        <f t="shared" si="3827"/>
        <v/>
      </c>
      <c r="X1262" s="107" t="str">
        <f t="shared" si="3827"/>
        <v/>
      </c>
      <c r="Y1262" s="107" t="str">
        <f t="shared" si="3827"/>
        <v/>
      </c>
      <c r="Z1262" s="107" t="str">
        <f t="shared" si="3827"/>
        <v/>
      </c>
      <c r="AA1262" s="107" t="str">
        <f t="shared" si="3827"/>
        <v/>
      </c>
      <c r="AB1262" s="107" t="str">
        <f t="shared" si="3827"/>
        <v/>
      </c>
      <c r="AC1262" s="107" t="str">
        <f t="shared" si="3827"/>
        <v/>
      </c>
      <c r="AD1262" s="107" t="str">
        <f t="shared" si="3827"/>
        <v/>
      </c>
      <c r="AE1262" s="107" t="str">
        <f t="shared" si="3827"/>
        <v/>
      </c>
      <c r="AF1262" s="107" t="str">
        <f t="shared" si="3827"/>
        <v/>
      </c>
      <c r="AG1262" s="107" t="str">
        <f t="shared" si="3827"/>
        <v/>
      </c>
      <c r="AH1262" s="107" t="str">
        <f t="shared" si="3827"/>
        <v/>
      </c>
      <c r="AI1262" s="107" t="str">
        <f t="shared" si="3827"/>
        <v/>
      </c>
    </row>
    <row r="1263" spans="1:167" hidden="1" x14ac:dyDescent="0.25">
      <c r="B1263" s="128" t="e">
        <f t="shared" si="3753"/>
        <v>#VALUE!</v>
      </c>
      <c r="C1263" s="128" t="e">
        <f t="shared" ca="1" si="3754"/>
        <v>#NAME?</v>
      </c>
      <c r="D1263" s="127">
        <f t="shared" ca="1" si="3754"/>
        <v>1</v>
      </c>
      <c r="E1263" s="198"/>
      <c r="F1263" s="93"/>
      <c r="G1263" s="200"/>
      <c r="H1263"/>
      <c r="I1263"/>
      <c r="J1263"/>
      <c r="L1263" s="29" t="s">
        <v>38</v>
      </c>
      <c r="M1263" s="30" t="str">
        <f t="shared" ref="M1263" si="3828">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29">"2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753"/>
        <v>#VALUE!</v>
      </c>
      <c r="C1264" s="128" t="e">
        <f t="shared" ca="1" si="3754"/>
        <v>#NAME?</v>
      </c>
      <c r="D1264" s="127">
        <f t="shared" ca="1" si="3754"/>
        <v>1</v>
      </c>
      <c r="E1264" s="198"/>
      <c r="F1264" s="93"/>
      <c r="G1264" s="200"/>
      <c r="H1264" s="134">
        <f t="shared" ref="H1264" si="3830">COUNT($P1264:$XX1264)</f>
        <v>0</v>
      </c>
      <c r="I1264" s="132" t="e">
        <f t="shared" ref="I1264" si="3831">_xlfn.STDEV.P($P1263:$XX1264)/AVERAGE($P1263:$XX1264)</f>
        <v>#DIV/0!</v>
      </c>
      <c r="J1264" s="7">
        <f t="shared" ref="J1264" si="3832">IF(AND(H1264&gt;2,
OR(L1254="MÉDIA SANEADA",L1254="MEDIANA SANEADA",
AND(L1254="PREÇO ESTIMADO",NOT(AND(P1256="Orçamento",COUNTA(P1254:XX1254)=COUNTIF(P1256:XX1256,"Orçamento")))))),
ROW(),0)</f>
        <v>0</v>
      </c>
      <c r="K1264" s="66"/>
      <c r="L1264" s="29" t="s">
        <v>362</v>
      </c>
      <c r="M1264" s="30" t="e">
        <f t="shared" ref="M1264" si="3833" xml:space="preserve">
IF(H1262&gt;2,MEDIAN(P1261:XX1262),
IF(H1264&gt;2,MEDIAN(P1263:XX1264),
IF(H1266&gt;2,MEDIAN(P1265:XX1266),
IF(H1268&gt;2,MEDIAN(P1267:XX1268),
IF(H1270&gt;2,MEDIAN(P1269:XX1270),
IF(H1272&gt;2,MEDIAN(P1271:XX1272),
MEDIAN(P1259:XX1260)))))))</f>
        <v>#NUM!</v>
      </c>
      <c r="N1264" s="71"/>
      <c r="O1264" s="27" t="str">
        <f t="shared" ref="O1264" si="3834">"2 RODADA"</f>
        <v>2 RODADA</v>
      </c>
      <c r="P1264" s="107" t="str">
        <f t="shared" ref="P1264:AI1264" si="3835">IF(P1262="","",IF((_xlfn.STDEV.P($P1261:$XX1262)/AVERAGE($P1261:$XX1262))&lt;=25%,P1262,IF(OR(P1262&gt;(AVERAGE($P1261:$XX1262)+_xlfn.STDEV.P($P1261:$XX1262)),P1262&lt;(AVERAGE($P1261:$XX1262)-_xlfn.STDEV.P($P1261:$XX1262))),"DESCARTADO",P1262)))</f>
        <v/>
      </c>
      <c r="Q1264" s="107" t="str">
        <f t="shared" si="3835"/>
        <v/>
      </c>
      <c r="R1264" s="107" t="str">
        <f t="shared" si="3835"/>
        <v/>
      </c>
      <c r="S1264" s="107" t="str">
        <f t="shared" si="3835"/>
        <v/>
      </c>
      <c r="T1264" s="107" t="str">
        <f t="shared" si="3835"/>
        <v/>
      </c>
      <c r="U1264" s="107" t="str">
        <f t="shared" si="3835"/>
        <v/>
      </c>
      <c r="V1264" s="107" t="str">
        <f t="shared" si="3835"/>
        <v/>
      </c>
      <c r="W1264" s="107" t="str">
        <f t="shared" si="3835"/>
        <v/>
      </c>
      <c r="X1264" s="107" t="str">
        <f t="shared" si="3835"/>
        <v/>
      </c>
      <c r="Y1264" s="107" t="str">
        <f t="shared" si="3835"/>
        <v/>
      </c>
      <c r="Z1264" s="107" t="str">
        <f t="shared" si="3835"/>
        <v/>
      </c>
      <c r="AA1264" s="107" t="str">
        <f t="shared" si="3835"/>
        <v/>
      </c>
      <c r="AB1264" s="107" t="str">
        <f t="shared" si="3835"/>
        <v/>
      </c>
      <c r="AC1264" s="107" t="str">
        <f t="shared" si="3835"/>
        <v/>
      </c>
      <c r="AD1264" s="107" t="str">
        <f t="shared" si="3835"/>
        <v/>
      </c>
      <c r="AE1264" s="107" t="str">
        <f t="shared" si="3835"/>
        <v/>
      </c>
      <c r="AF1264" s="107" t="str">
        <f t="shared" si="3835"/>
        <v/>
      </c>
      <c r="AG1264" s="107" t="str">
        <f t="shared" si="3835"/>
        <v/>
      </c>
      <c r="AH1264" s="107" t="str">
        <f t="shared" si="3835"/>
        <v/>
      </c>
      <c r="AI1264" s="107" t="str">
        <f t="shared" si="3835"/>
        <v/>
      </c>
    </row>
    <row r="1265" spans="1:167" hidden="1" x14ac:dyDescent="0.25">
      <c r="B1265" s="128" t="e">
        <f t="shared" si="3753"/>
        <v>#VALUE!</v>
      </c>
      <c r="C1265" s="128" t="e">
        <f t="shared" ca="1" si="3754"/>
        <v>#NAME?</v>
      </c>
      <c r="D1265" s="127">
        <f t="shared" ca="1" si="3754"/>
        <v>1</v>
      </c>
      <c r="E1265" s="198"/>
      <c r="F1265" s="93"/>
      <c r="G1265" s="200"/>
      <c r="H1265"/>
      <c r="I1265"/>
      <c r="J1265"/>
      <c r="K1265" s="66"/>
      <c r="L1265" s="29" t="s">
        <v>359</v>
      </c>
      <c r="M1265" s="30" t="e">
        <f t="shared" ref="M1265" si="3836">HARMEAN($P1259:$XX1260)</f>
        <v>#N/A</v>
      </c>
      <c r="N1265" s="71"/>
      <c r="O1265" s="27" t="str">
        <f t="shared" ref="O1265" si="3837">"3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753"/>
        <v>#VALUE!</v>
      </c>
      <c r="C1266" s="128" t="e">
        <f t="shared" ca="1" si="3754"/>
        <v>#NAME?</v>
      </c>
      <c r="D1266" s="127">
        <f t="shared" ca="1" si="3754"/>
        <v>1</v>
      </c>
      <c r="E1266" s="198"/>
      <c r="F1266" s="93"/>
      <c r="G1266" s="200"/>
      <c r="H1266" s="134">
        <f t="shared" ref="H1266" si="3838">COUNT($P1266:$XX1266)</f>
        <v>0</v>
      </c>
      <c r="I1266" s="132" t="e">
        <f t="shared" ref="I1266" si="3839">_xlfn.STDEV.P($P1265:$XX1266)/AVERAGE($P1265:$XX1266)</f>
        <v>#DIV/0!</v>
      </c>
      <c r="J1266" s="7">
        <f t="shared" ref="J1266" si="3840">IF(AND(H1266&gt;2,
OR(L1254="MÉDIA SANEADA",L1254="MEDIANA SANEADA",
AND(L1254="PREÇO ESTIMADO",NOT(AND(P1256="Orçamento",COUNTA(P1254:XX1254)=COUNTIF(P1256:XX1256,"Orçamento")))))),
ROW(),0)</f>
        <v>0</v>
      </c>
      <c r="K1266" s="66"/>
      <c r="L1266" s="29" t="s">
        <v>41</v>
      </c>
      <c r="M1266" s="30" t="str">
        <f t="shared" ref="M1266" si="3841">IFERROR(_xlfn.QUARTILE.EXC($P1260:$XX1260,1),"")</f>
        <v/>
      </c>
      <c r="N1266" s="71"/>
      <c r="O1266" s="27" t="str">
        <f t="shared" ref="O1266" si="3842">"3 RODADA"</f>
        <v>3 RODADA</v>
      </c>
      <c r="P1266" s="107" t="str">
        <f t="shared" ref="P1266:AI1266" si="3843">IF(P1264="","",IF((_xlfn.STDEV.P($P1263:$XX1264)/AVERAGE($P1263:$XX1264))&lt;=25%,P1264,IF(OR(P1264&gt;(AVERAGE($P1263:$XX1264)+_xlfn.STDEV.P($P1263:$XX1264)),P1264&lt;(AVERAGE($P1263:$XX1264)-_xlfn.STDEV.P($P1263:$XX1264))),"DESCARTADO",P1264)))</f>
        <v/>
      </c>
      <c r="Q1266" s="107" t="str">
        <f t="shared" si="3843"/>
        <v/>
      </c>
      <c r="R1266" s="107" t="str">
        <f t="shared" si="3843"/>
        <v/>
      </c>
      <c r="S1266" s="107" t="str">
        <f t="shared" si="3843"/>
        <v/>
      </c>
      <c r="T1266" s="107" t="str">
        <f t="shared" si="3843"/>
        <v/>
      </c>
      <c r="U1266" s="107" t="str">
        <f t="shared" si="3843"/>
        <v/>
      </c>
      <c r="V1266" s="107" t="str">
        <f t="shared" si="3843"/>
        <v/>
      </c>
      <c r="W1266" s="107" t="str">
        <f t="shared" si="3843"/>
        <v/>
      </c>
      <c r="X1266" s="107" t="str">
        <f t="shared" si="3843"/>
        <v/>
      </c>
      <c r="Y1266" s="107" t="str">
        <f t="shared" si="3843"/>
        <v/>
      </c>
      <c r="Z1266" s="107" t="str">
        <f t="shared" si="3843"/>
        <v/>
      </c>
      <c r="AA1266" s="107" t="str">
        <f t="shared" si="3843"/>
        <v/>
      </c>
      <c r="AB1266" s="107" t="str">
        <f t="shared" si="3843"/>
        <v/>
      </c>
      <c r="AC1266" s="107" t="str">
        <f t="shared" si="3843"/>
        <v/>
      </c>
      <c r="AD1266" s="107" t="str">
        <f t="shared" si="3843"/>
        <v/>
      </c>
      <c r="AE1266" s="107" t="str">
        <f t="shared" si="3843"/>
        <v/>
      </c>
      <c r="AF1266" s="107" t="str">
        <f t="shared" si="3843"/>
        <v/>
      </c>
      <c r="AG1266" s="107" t="str">
        <f t="shared" si="3843"/>
        <v/>
      </c>
      <c r="AH1266" s="107" t="str">
        <f t="shared" si="3843"/>
        <v/>
      </c>
      <c r="AI1266" s="107" t="str">
        <f t="shared" si="3843"/>
        <v/>
      </c>
    </row>
    <row r="1267" spans="1:167" hidden="1" x14ac:dyDescent="0.25">
      <c r="B1267" s="128" t="e">
        <f t="shared" si="3753"/>
        <v>#VALUE!</v>
      </c>
      <c r="C1267" s="128" t="e">
        <f t="shared" ca="1" si="3754"/>
        <v>#NAME?</v>
      </c>
      <c r="D1267" s="127">
        <f t="shared" ca="1" si="3754"/>
        <v>1</v>
      </c>
      <c r="E1267" s="198"/>
      <c r="F1267" s="93"/>
      <c r="G1267" s="200"/>
      <c r="H1267"/>
      <c r="I1267"/>
      <c r="J1267"/>
      <c r="K1267" s="66"/>
      <c r="L1267" s="29" t="s">
        <v>39</v>
      </c>
      <c r="M1267" s="30" t="str">
        <f t="shared" ref="M1267" si="3844">IFERROR(_xlfn.QUARTILE.EXC($P1260:$XX1260,3),"")</f>
        <v/>
      </c>
      <c r="N1267" s="71"/>
      <c r="O1267" s="27" t="str">
        <f t="shared" ref="O1267" si="3845">"4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753"/>
        <v>#VALUE!</v>
      </c>
      <c r="C1268" s="128" t="e">
        <f t="shared" ca="1" si="3754"/>
        <v>#NAME?</v>
      </c>
      <c r="D1268" s="127">
        <f t="shared" ca="1" si="3754"/>
        <v>1</v>
      </c>
      <c r="E1268" s="198"/>
      <c r="F1268" s="93"/>
      <c r="G1268" s="200"/>
      <c r="H1268" s="134">
        <f t="shared" ref="H1268" si="3846">COUNT($P1268:$XX1268)</f>
        <v>0</v>
      </c>
      <c r="I1268" s="132" t="e">
        <f t="shared" ref="I1268" si="3847">_xlfn.STDEV.P($P1267:$XX1268)/AVERAGE($P1267:$XX1268)</f>
        <v>#DIV/0!</v>
      </c>
      <c r="J1268" s="7">
        <f t="shared" ref="J1268" si="3848">IF(AND(H1268&gt;2,
OR(L1254="MÉDIA SANEADA",L1254="MEDIANA SANEADA",
AND(L1254="PREÇO ESTIMADO",NOT(AND(P1256="Orçamento",COUNTA(P1254:XX1254)=COUNTIF(P1256:XX1256,"Orçamento")))))),
ROW(),0)</f>
        <v>0</v>
      </c>
      <c r="K1268" s="66"/>
      <c r="L1268" s="29" t="s">
        <v>42</v>
      </c>
      <c r="M1268" s="30">
        <f t="shared" ref="M1268" si="3849">MIN($P1260:$XX1260)</f>
        <v>0</v>
      </c>
      <c r="N1268" s="71"/>
      <c r="O1268" s="27" t="str">
        <f t="shared" ref="O1268" si="3850">"4 RODADA"</f>
        <v>4 RODADA</v>
      </c>
      <c r="P1268" s="107" t="str">
        <f t="shared" ref="P1268:AI1268" si="3851">IF(P1266="","",IF((_xlfn.STDEV.P($P1265:$XX1266)/AVERAGE($P1265:$XX1266))&lt;=25%,P1266,IF(OR(P1266&gt;(AVERAGE($P1265:$XX1266)+_xlfn.STDEV.P($P1265:$XX1266)),P1266&lt;(AVERAGE($P1265:$XX1266)-_xlfn.STDEV.P($P1265:$XX1266))),"DESCARTADO",P1266)))</f>
        <v/>
      </c>
      <c r="Q1268" s="107" t="str">
        <f t="shared" si="3851"/>
        <v/>
      </c>
      <c r="R1268" s="107" t="str">
        <f t="shared" si="3851"/>
        <v/>
      </c>
      <c r="S1268" s="107" t="str">
        <f t="shared" si="3851"/>
        <v/>
      </c>
      <c r="T1268" s="107" t="str">
        <f t="shared" si="3851"/>
        <v/>
      </c>
      <c r="U1268" s="107" t="str">
        <f t="shared" si="3851"/>
        <v/>
      </c>
      <c r="V1268" s="107" t="str">
        <f t="shared" si="3851"/>
        <v/>
      </c>
      <c r="W1268" s="107" t="str">
        <f t="shared" si="3851"/>
        <v/>
      </c>
      <c r="X1268" s="107" t="str">
        <f t="shared" si="3851"/>
        <v/>
      </c>
      <c r="Y1268" s="107" t="str">
        <f t="shared" si="3851"/>
        <v/>
      </c>
      <c r="Z1268" s="107" t="str">
        <f t="shared" si="3851"/>
        <v/>
      </c>
      <c r="AA1268" s="107" t="str">
        <f t="shared" si="3851"/>
        <v/>
      </c>
      <c r="AB1268" s="107" t="str">
        <f t="shared" si="3851"/>
        <v/>
      </c>
      <c r="AC1268" s="107" t="str">
        <f t="shared" si="3851"/>
        <v/>
      </c>
      <c r="AD1268" s="107" t="str">
        <f t="shared" si="3851"/>
        <v/>
      </c>
      <c r="AE1268" s="107" t="str">
        <f t="shared" si="3851"/>
        <v/>
      </c>
      <c r="AF1268" s="107" t="str">
        <f t="shared" si="3851"/>
        <v/>
      </c>
      <c r="AG1268" s="107" t="str">
        <f t="shared" si="3851"/>
        <v/>
      </c>
      <c r="AH1268" s="107" t="str">
        <f t="shared" si="3851"/>
        <v/>
      </c>
      <c r="AI1268" s="107" t="str">
        <f t="shared" si="3851"/>
        <v/>
      </c>
    </row>
    <row r="1269" spans="1:167" hidden="1" x14ac:dyDescent="0.25">
      <c r="B1269" s="128" t="e">
        <f t="shared" si="3753"/>
        <v>#VALUE!</v>
      </c>
      <c r="C1269" s="128" t="e">
        <f t="shared" ca="1" si="3754"/>
        <v>#NAME?</v>
      </c>
      <c r="D1269" s="127">
        <f t="shared" ca="1" si="3754"/>
        <v>1</v>
      </c>
      <c r="E1269" s="198"/>
      <c r="F1269" s="93"/>
      <c r="G1269" s="200"/>
      <c r="H1269"/>
      <c r="I1269"/>
      <c r="J1269"/>
      <c r="K1269" s="66"/>
      <c r="L1269" s="29" t="s">
        <v>40</v>
      </c>
      <c r="M1269" s="30">
        <f t="shared" ref="M1269" si="3852">MAX($P1260:$XX1260)</f>
        <v>0</v>
      </c>
      <c r="N1269" s="71"/>
      <c r="O1269" s="27" t="str">
        <f t="shared" ref="O1269" si="3853">"5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753"/>
        <v>#VALUE!</v>
      </c>
      <c r="C1270" s="128" t="e">
        <f t="shared" ca="1" si="3754"/>
        <v>#NAME?</v>
      </c>
      <c r="D1270" s="127">
        <f t="shared" ca="1" si="3754"/>
        <v>1</v>
      </c>
      <c r="E1270" s="198"/>
      <c r="F1270" s="93"/>
      <c r="G1270" s="200"/>
      <c r="H1270" s="134">
        <f t="shared" ref="H1270" si="3854">COUNT($P1270:$XX1270)</f>
        <v>0</v>
      </c>
      <c r="I1270" s="132" t="e">
        <f t="shared" ref="I1270" si="3855">_xlfn.STDEV.P($P1269:$XX1270)/AVERAGE($P1269:$XX1270)</f>
        <v>#DIV/0!</v>
      </c>
      <c r="J1270" s="7">
        <f t="shared" ref="J1270" si="3856">IF(AND(H1270&gt;2,
OR(L1254="MÉDIA SANEADA",L1254="MEDIANA SANEADA",
AND(L1254="PREÇO ESTIMADO",NOT(AND(P1256="Orçamento",COUNTA(P1254:XX1254)=COUNTIF(P1256:XX1256,"Orçamento")))))),
ROW(),0)</f>
        <v>0</v>
      </c>
      <c r="K1270" s="66"/>
      <c r="N1270" s="71"/>
      <c r="O1270" s="27" t="str">
        <f t="shared" ref="O1270" si="3857">"5 RODADA"</f>
        <v>5 RODADA</v>
      </c>
      <c r="P1270" s="107" t="str">
        <f t="shared" ref="P1270:AI1270" si="3858">IF(P1268="","",IF((_xlfn.STDEV.P($P1267:$XX1268)/AVERAGE($P1267:$XX1268))&lt;=25%,P1268,IF(OR(P1268&gt;(AVERAGE($P1267:$XX1268)+_xlfn.STDEV.P($P1267:$XX1268)),P1268&lt;(AVERAGE($P1267:$XX1268)-_xlfn.STDEV.P($P1267:$XX1268))),"DESCARTADO",P1268)))</f>
        <v/>
      </c>
      <c r="Q1270" s="107" t="str">
        <f t="shared" si="3858"/>
        <v/>
      </c>
      <c r="R1270" s="107" t="str">
        <f t="shared" si="3858"/>
        <v/>
      </c>
      <c r="S1270" s="107" t="str">
        <f t="shared" si="3858"/>
        <v/>
      </c>
      <c r="T1270" s="107" t="str">
        <f t="shared" si="3858"/>
        <v/>
      </c>
      <c r="U1270" s="107" t="str">
        <f t="shared" si="3858"/>
        <v/>
      </c>
      <c r="V1270" s="107" t="str">
        <f t="shared" si="3858"/>
        <v/>
      </c>
      <c r="W1270" s="107" t="str">
        <f t="shared" si="3858"/>
        <v/>
      </c>
      <c r="X1270" s="107" t="str">
        <f t="shared" si="3858"/>
        <v/>
      </c>
      <c r="Y1270" s="107" t="str">
        <f t="shared" si="3858"/>
        <v/>
      </c>
      <c r="Z1270" s="107" t="str">
        <f t="shared" si="3858"/>
        <v/>
      </c>
      <c r="AA1270" s="107" t="str">
        <f t="shared" si="3858"/>
        <v/>
      </c>
      <c r="AB1270" s="107" t="str">
        <f t="shared" si="3858"/>
        <v/>
      </c>
      <c r="AC1270" s="107" t="str">
        <f t="shared" si="3858"/>
        <v/>
      </c>
      <c r="AD1270" s="107" t="str">
        <f t="shared" si="3858"/>
        <v/>
      </c>
      <c r="AE1270" s="107" t="str">
        <f t="shared" si="3858"/>
        <v/>
      </c>
      <c r="AF1270" s="107" t="str">
        <f t="shared" si="3858"/>
        <v/>
      </c>
      <c r="AG1270" s="107" t="str">
        <f t="shared" si="3858"/>
        <v/>
      </c>
      <c r="AH1270" s="107" t="str">
        <f t="shared" si="3858"/>
        <v/>
      </c>
      <c r="AI1270" s="107" t="str">
        <f t="shared" si="3858"/>
        <v/>
      </c>
    </row>
    <row r="1271" spans="1:167" hidden="1" x14ac:dyDescent="0.25">
      <c r="B1271" s="128" t="e">
        <f t="shared" si="3753"/>
        <v>#VALUE!</v>
      </c>
      <c r="C1271" s="128" t="e">
        <f t="shared" ca="1" si="3754"/>
        <v>#NAME?</v>
      </c>
      <c r="D1271" s="127">
        <f t="shared" ca="1" si="3754"/>
        <v>1</v>
      </c>
      <c r="E1271" s="198"/>
      <c r="F1271" s="93"/>
      <c r="G1271" s="200"/>
      <c r="H1271"/>
      <c r="I1271"/>
      <c r="J1271"/>
      <c r="K1271" s="66"/>
      <c r="L1271" s="22"/>
      <c r="M1271" s="22"/>
      <c r="N1271" s="71"/>
      <c r="O1271" s="27" t="str">
        <f t="shared" ref="O1271" si="3859">"6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753"/>
        <v>#VALUE!</v>
      </c>
      <c r="C1272" s="128" t="e">
        <f t="shared" ca="1" si="3754"/>
        <v>#NAME?</v>
      </c>
      <c r="D1272" s="127">
        <f t="shared" ca="1" si="3754"/>
        <v>1</v>
      </c>
      <c r="E1272" s="198"/>
      <c r="F1272" s="93"/>
      <c r="G1272" s="200"/>
      <c r="H1272" s="134">
        <f t="shared" ref="H1272" si="3860">COUNT($P1272:$XX1272)</f>
        <v>0</v>
      </c>
      <c r="I1272" s="132" t="e">
        <f t="shared" ref="I1272" si="3861">_xlfn.STDEV.P($P1271:$XX1272)/AVERAGE($P1271:$XX1272)</f>
        <v>#DIV/0!</v>
      </c>
      <c r="J1272" s="7">
        <f t="shared" ref="J1272" si="3862">IF(AND(H1272&gt;2,
OR(L1254="MÉDIA SANEADA",L1254="MEDIANA SANEADA",
AND(L1254="PREÇO ESTIMADO",NOT(AND(P1256="Orçamento",COUNTA(P1254:XX1254)=COUNTIF(P1256:XX1256,"Orçamento")))))),
ROW(),0)</f>
        <v>0</v>
      </c>
      <c r="N1272" s="71"/>
      <c r="O1272" s="27" t="str">
        <f t="shared" ref="O1272" si="3863">"6 RODADA"</f>
        <v>6 RODADA</v>
      </c>
      <c r="P1272" s="107" t="str">
        <f t="shared" ref="P1272:AI1272" si="3864">IFERROR(IF(P1270="","",IF((_xlfn.STDEV.P($P1269:$XX1270)/AVERAGE($P1269:$XX1270))&lt;=25%,P1270,IF(OR(P1270&gt;(AVERAGE($P1269:$XX1270)+_xlfn.STDEV.P($P1269:$XX1270)),P1270&lt;(AVERAGE($P1269:$XX1270)-_xlfn.STDEV.P($P1269:$XX1270))),"DESCARTADO",P1270))),)</f>
        <v/>
      </c>
      <c r="Q1272" s="107" t="str">
        <f t="shared" si="3864"/>
        <v/>
      </c>
      <c r="R1272" s="107" t="str">
        <f t="shared" si="3864"/>
        <v/>
      </c>
      <c r="S1272" s="107" t="str">
        <f t="shared" si="3864"/>
        <v/>
      </c>
      <c r="T1272" s="107" t="str">
        <f t="shared" si="3864"/>
        <v/>
      </c>
      <c r="U1272" s="107" t="str">
        <f t="shared" si="3864"/>
        <v/>
      </c>
      <c r="V1272" s="107" t="str">
        <f t="shared" si="3864"/>
        <v/>
      </c>
      <c r="W1272" s="107" t="str">
        <f t="shared" si="3864"/>
        <v/>
      </c>
      <c r="X1272" s="107" t="str">
        <f t="shared" si="3864"/>
        <v/>
      </c>
      <c r="Y1272" s="107" t="str">
        <f t="shared" si="3864"/>
        <v/>
      </c>
      <c r="Z1272" s="107" t="str">
        <f t="shared" si="3864"/>
        <v/>
      </c>
      <c r="AA1272" s="107" t="str">
        <f t="shared" si="3864"/>
        <v/>
      </c>
      <c r="AB1272" s="107" t="str">
        <f t="shared" si="3864"/>
        <v/>
      </c>
      <c r="AC1272" s="107" t="str">
        <f t="shared" si="3864"/>
        <v/>
      </c>
      <c r="AD1272" s="107" t="str">
        <f t="shared" si="3864"/>
        <v/>
      </c>
      <c r="AE1272" s="107" t="str">
        <f t="shared" si="3864"/>
        <v/>
      </c>
      <c r="AF1272" s="107" t="str">
        <f t="shared" si="3864"/>
        <v/>
      </c>
      <c r="AG1272" s="107" t="str">
        <f t="shared" si="3864"/>
        <v/>
      </c>
      <c r="AH1272" s="107" t="str">
        <f t="shared" si="3864"/>
        <v/>
      </c>
      <c r="AI1272" s="107" t="str">
        <f t="shared" si="3864"/>
        <v/>
      </c>
    </row>
    <row r="1273" spans="1:167" x14ac:dyDescent="0.25">
      <c r="B1273" s="128" t="e">
        <f t="shared" si="3753"/>
        <v>#VALUE!</v>
      </c>
      <c r="C1273" s="128" t="e">
        <f t="shared" ca="1" si="3754"/>
        <v>#NAME?</v>
      </c>
      <c r="D1273" s="127">
        <f t="shared" ca="1" si="3754"/>
        <v>1</v>
      </c>
      <c r="E1273" s="198"/>
      <c r="F1273" s="136"/>
      <c r="G1273" s="200"/>
      <c r="H1273" s="203"/>
      <c r="I1273" s="203"/>
      <c r="J1273" s="204"/>
      <c r="K1273" s="67"/>
      <c r="L1273" s="1" t="s">
        <v>43</v>
      </c>
      <c r="M1273" s="143" t="str">
        <f t="shared" ref="M1273" si="3865">IFERROR(ROUND(M1254*M1256,2),"")</f>
        <v/>
      </c>
      <c r="O1273" s="27" t="s">
        <v>363</v>
      </c>
      <c r="P1273" s="107" t="str">
        <f t="shared" ref="P1273:AI1294" si="3866">INDEX(P1260:P1272,MATCH(MAX($J1260:$J1272),$J1260:$J1272,0))</f>
        <v/>
      </c>
      <c r="Q1273" s="107" t="str">
        <f t="shared" si="3866"/>
        <v/>
      </c>
      <c r="R1273" s="107" t="str">
        <f t="shared" si="3866"/>
        <v/>
      </c>
      <c r="S1273" s="107" t="str">
        <f t="shared" si="3866"/>
        <v/>
      </c>
      <c r="T1273" s="107" t="str">
        <f t="shared" si="3866"/>
        <v/>
      </c>
      <c r="U1273" s="107" t="str">
        <f t="shared" si="3866"/>
        <v/>
      </c>
      <c r="V1273" s="107" t="str">
        <f t="shared" si="3866"/>
        <v/>
      </c>
      <c r="W1273" s="107" t="str">
        <f t="shared" si="3866"/>
        <v/>
      </c>
      <c r="X1273" s="107" t="str">
        <f t="shared" si="3866"/>
        <v/>
      </c>
      <c r="Y1273" s="107" t="str">
        <f t="shared" si="3866"/>
        <v/>
      </c>
      <c r="Z1273" s="107" t="str">
        <f t="shared" si="3866"/>
        <v/>
      </c>
      <c r="AA1273" s="107" t="str">
        <f t="shared" si="3866"/>
        <v/>
      </c>
      <c r="AB1273" s="107" t="str">
        <f t="shared" si="3866"/>
        <v/>
      </c>
      <c r="AC1273" s="107" t="str">
        <f t="shared" si="3866"/>
        <v/>
      </c>
      <c r="AD1273" s="107" t="str">
        <f t="shared" si="3866"/>
        <v/>
      </c>
      <c r="AE1273" s="107" t="str">
        <f t="shared" si="3866"/>
        <v/>
      </c>
      <c r="AF1273" s="107" t="str">
        <f t="shared" si="3866"/>
        <v/>
      </c>
      <c r="AG1273" s="107" t="str">
        <f t="shared" si="3866"/>
        <v/>
      </c>
      <c r="AH1273" s="107" t="str">
        <f t="shared" si="3866"/>
        <v/>
      </c>
      <c r="AI1273" s="107" t="str">
        <f t="shared" si="3866"/>
        <v/>
      </c>
    </row>
    <row r="1275" spans="1:167" s="117" customFormat="1" ht="15" customHeight="1" x14ac:dyDescent="0.25">
      <c r="A1275" s="120"/>
      <c r="B1275" s="127" t="e">
        <f t="shared" ref="B1275" si="3867">LARGE(IFERROR(IF(B1273+1&gt;$H$8,"",B1273+1),""),1)</f>
        <v>#VALUE!</v>
      </c>
      <c r="C1275" s="127" t="e">
        <f ca="1">IF(_xlfn.ISFORMULA(E1279),MAX(INDEX('BASE FORMAÇÃO'!A:A,B1275+1),1),E1279)</f>
        <v>#NAME?</v>
      </c>
      <c r="D1275" s="127">
        <f t="shared" ref="D1275" ca="1" si="3868">IFERROR(IF(C1275=C1265,D1265+1,1),1)</f>
        <v>1</v>
      </c>
      <c r="E1275" s="38" t="s">
        <v>9</v>
      </c>
      <c r="F1275" s="73"/>
      <c r="G1275" s="38" t="s">
        <v>15</v>
      </c>
      <c r="H1275" s="135" t="e">
        <f>INDEX('BASE FORMAÇÃO'!B:B,B1275+1)</f>
        <v>#VALUE!</v>
      </c>
      <c r="I1275" s="181" t="s">
        <v>16</v>
      </c>
      <c r="J1275" s="6" t="e">
        <f>INDEX('BASE FORMAÇÃO'!K:K,B1275+1)</f>
        <v>#VALUE!</v>
      </c>
      <c r="K1275" s="65"/>
      <c r="L1275" s="182" t="s">
        <v>10</v>
      </c>
      <c r="M1275" s="184" t="str">
        <f>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869">B1275</f>
        <v>#VALUE!</v>
      </c>
      <c r="C1276" s="128" t="e">
        <f t="shared" ca="1" si="3869"/>
        <v>#NAME?</v>
      </c>
      <c r="D1276" s="127">
        <f t="shared" ca="1" si="3869"/>
        <v>1</v>
      </c>
      <c r="E1276" s="186">
        <f t="shared" ref="E1276" ca="1" si="3870">D1275</f>
        <v>1</v>
      </c>
      <c r="F1276" s="92"/>
      <c r="G1276" s="188" t="s">
        <v>1</v>
      </c>
      <c r="H1276" s="191" t="e">
        <f>INDEX('BASE FORMAÇÃO'!C:C,B1275+1)</f>
        <v>#VALUE!</v>
      </c>
      <c r="I1276" s="191"/>
      <c r="J1276" s="192"/>
      <c r="K1276" s="66"/>
      <c r="L1276" s="183"/>
      <c r="M1276" s="185"/>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871">B1276</f>
        <v>#VALUE!</v>
      </c>
      <c r="C1277" s="128" t="e">
        <f t="shared" ca="1" si="3871"/>
        <v>#NAME?</v>
      </c>
      <c r="D1277" s="127">
        <f t="shared" ca="1" si="3871"/>
        <v>1</v>
      </c>
      <c r="E1277" s="187"/>
      <c r="F1277" s="93"/>
      <c r="G1277" s="189"/>
      <c r="H1277" s="193"/>
      <c r="I1277" s="193"/>
      <c r="J1277" s="194"/>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872">B1277</f>
        <v>#VALUE!</v>
      </c>
      <c r="C1278" s="128" t="e">
        <f t="shared" ca="1" si="3872"/>
        <v>#NAME?</v>
      </c>
      <c r="D1278" s="127">
        <f t="shared" ca="1" si="3754"/>
        <v>1</v>
      </c>
      <c r="E1278" s="38" t="s">
        <v>313</v>
      </c>
      <c r="F1278" s="93"/>
      <c r="G1278" s="190"/>
      <c r="H1278" s="195"/>
      <c r="I1278" s="195"/>
      <c r="J1278" s="196"/>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873">B1277</f>
        <v>#VALUE!</v>
      </c>
      <c r="C1279" s="128" t="e">
        <f t="shared" ca="1" si="3873"/>
        <v>#NAME?</v>
      </c>
      <c r="D1279" s="127">
        <f t="shared" ca="1" si="3754"/>
        <v>1</v>
      </c>
      <c r="E1279" s="197" t="e">
        <f t="shared" ref="E1279" ca="1" si="3874">C1275</f>
        <v>#NAME?</v>
      </c>
      <c r="F1279" s="93"/>
      <c r="G1279" s="199" t="s">
        <v>304</v>
      </c>
      <c r="H1279" s="201"/>
      <c r="I1279" s="202"/>
      <c r="J1279" s="202"/>
      <c r="K1279" s="67"/>
      <c r="L1279" s="28" t="s">
        <v>303</v>
      </c>
      <c r="M1279" s="133" t="str">
        <f t="shared" ref="M1279" si="387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876">B1279</f>
        <v>#VALUE!</v>
      </c>
      <c r="C1280" s="128" t="e">
        <f t="shared" ref="C1280" ca="1" si="3877">C1279</f>
        <v>#NAME?</v>
      </c>
      <c r="D1280" s="127">
        <f t="shared" ca="1" si="3754"/>
        <v>1</v>
      </c>
      <c r="E1280" s="198"/>
      <c r="F1280" s="93"/>
      <c r="G1280" s="200"/>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878">B1280</f>
        <v>#VALUE!</v>
      </c>
      <c r="C1281" s="128" t="e">
        <f t="shared" ca="1" si="3878"/>
        <v>#NAME?</v>
      </c>
      <c r="D1281" s="127">
        <f t="shared" ca="1" si="3754"/>
        <v>1</v>
      </c>
      <c r="E1281" s="198"/>
      <c r="F1281" s="93"/>
      <c r="G1281" s="200"/>
      <c r="H1281" s="134">
        <f t="shared" ref="H1281" si="3879">COUNT($P1281:$XX1281)</f>
        <v>0</v>
      </c>
      <c r="I1281" s="132" t="e">
        <f t="shared" ref="I1281" si="3880">_xlfn.STDEV.P($P1280:$XX1281)/AVERAGE($P1280:$XX1281)</f>
        <v>#DIV/0!</v>
      </c>
      <c r="J1281" s="7">
        <f>ROW()</f>
        <v>1281</v>
      </c>
      <c r="K1281" s="67"/>
      <c r="L1281" s="29" t="s">
        <v>10</v>
      </c>
      <c r="M1281" s="30" t="str">
        <f t="shared" ref="M1281" si="3881">IFERROR(
IF(COUNTA(P1275:AI1275)=COUNTIF(P1277:XX1277,"Orçamento"),MIN(M1286,M1283),
IF(M1284&lt;&gt;"",M1284,
IF(M1285&lt;&gt;"",M1285,
M1283
))),"")</f>
        <v/>
      </c>
      <c r="N1281" s="71"/>
      <c r="O1281" s="27" t="s">
        <v>376</v>
      </c>
      <c r="P1281" s="106" t="str">
        <f t="shared" ref="P1281:AI1281" si="3882">IFERROR(IF(P1279="",
            "",
            IF(COUNT($P1279:$XX1279)&lt;=4,
               P1279,
               IF(OR(P1279&gt;(QUARTILE($P1279:$XX1279,3)+(QUARTILE($P1279:$XX1279,3)-QUARTILE($P1279:$XX1279,1))),
                     P1279&lt;(QUARTILE($P1279:$XX1279,1)-(QUARTILE($P1279:$XX1279,3)-QUARTILE($P1279:$XX1279,1)))
                  ),
               "DESCARTADO",P1279)
             )
  ),P1279)</f>
        <v/>
      </c>
      <c r="Q1281" s="106" t="str">
        <f t="shared" si="3882"/>
        <v/>
      </c>
      <c r="R1281" s="106" t="str">
        <f t="shared" si="3882"/>
        <v/>
      </c>
      <c r="S1281" s="106" t="str">
        <f t="shared" si="3882"/>
        <v/>
      </c>
      <c r="T1281" s="106" t="str">
        <f t="shared" si="3882"/>
        <v/>
      </c>
      <c r="U1281" s="106" t="str">
        <f t="shared" si="3882"/>
        <v/>
      </c>
      <c r="V1281" s="106" t="str">
        <f t="shared" si="3882"/>
        <v/>
      </c>
      <c r="W1281" s="106" t="str">
        <f t="shared" si="3882"/>
        <v/>
      </c>
      <c r="X1281" s="106" t="str">
        <f t="shared" si="3882"/>
        <v/>
      </c>
      <c r="Y1281" s="106" t="str">
        <f t="shared" si="3882"/>
        <v/>
      </c>
      <c r="Z1281" s="106" t="str">
        <f t="shared" si="3882"/>
        <v/>
      </c>
      <c r="AA1281" s="106" t="str">
        <f t="shared" si="3882"/>
        <v/>
      </c>
      <c r="AB1281" s="106" t="str">
        <f t="shared" si="3882"/>
        <v/>
      </c>
      <c r="AC1281" s="106" t="str">
        <f t="shared" si="3882"/>
        <v/>
      </c>
      <c r="AD1281" s="106" t="str">
        <f t="shared" si="3882"/>
        <v/>
      </c>
      <c r="AE1281" s="106" t="str">
        <f t="shared" si="3882"/>
        <v/>
      </c>
      <c r="AF1281" s="106" t="str">
        <f t="shared" si="3882"/>
        <v/>
      </c>
      <c r="AG1281" s="106" t="str">
        <f t="shared" si="3882"/>
        <v/>
      </c>
      <c r="AH1281" s="106" t="str">
        <f t="shared" si="3882"/>
        <v/>
      </c>
      <c r="AI1281" s="106" t="str">
        <f t="shared" si="3882"/>
        <v/>
      </c>
    </row>
    <row r="1282" spans="1:167" hidden="1" x14ac:dyDescent="0.25">
      <c r="B1282" s="128" t="e">
        <f t="shared" ref="B1282" si="3883">B1281</f>
        <v>#VALUE!</v>
      </c>
      <c r="C1282" s="128" t="e">
        <f t="shared" ref="C1282" ca="1" si="3884">C1281</f>
        <v>#NAME?</v>
      </c>
      <c r="D1282" s="127">
        <f t="shared" ca="1" si="3754"/>
        <v>1</v>
      </c>
      <c r="E1282" s="198"/>
      <c r="F1282" s="93"/>
      <c r="G1282" s="200"/>
      <c r="H1282"/>
      <c r="I1282"/>
      <c r="J1282"/>
      <c r="K1282" s="66"/>
      <c r="L1282" s="29" t="s">
        <v>360</v>
      </c>
      <c r="M1282" s="30" t="e">
        <f t="shared" ref="M1282" si="3885">AVERAGE($P1281:$XX1281)</f>
        <v>#DIV/0!</v>
      </c>
      <c r="N1282" s="71"/>
      <c r="O1282" s="27" t="str">
        <f t="shared" ref="O1282" si="388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753"/>
        <v>#VALUE!</v>
      </c>
      <c r="C1283" s="128" t="e">
        <f t="shared" ca="1" si="3754"/>
        <v>#NAME?</v>
      </c>
      <c r="D1283" s="127">
        <f t="shared" ca="1" si="3754"/>
        <v>1</v>
      </c>
      <c r="E1283" s="198"/>
      <c r="F1283" s="93"/>
      <c r="G1283" s="200"/>
      <c r="H1283" s="134">
        <f t="shared" ref="H1283" si="3887">COUNT($P1283:$XX1283)</f>
        <v>0</v>
      </c>
      <c r="I1283" s="132" t="e">
        <f t="shared" ref="I1283" si="3888">_xlfn.STDEV.P($P1282:$XX1283)/AVERAGE($P1282:$XX1283)</f>
        <v>#DIV/0!</v>
      </c>
      <c r="J1283" s="7">
        <f t="shared" ref="J1283" si="3889">IF(AND(H1283&gt;2,
OR(L1275="MÉDIA SANEADA",L1275="MEDIANA SANEADA",
AND(L1275="PREÇO ESTIMADO",NOT(AND(P1277="Orçamento",COUNTA(P1275:XX1275)=COUNTIF(P1277:XX1277,"Orçamento")))))),
ROW(),0)</f>
        <v>0</v>
      </c>
      <c r="K1283" s="66"/>
      <c r="L1283" s="29" t="s">
        <v>361</v>
      </c>
      <c r="M1283" s="30" t="e">
        <f t="shared" ref="M1283" si="3890">MEDIAN($P1281:$XX1281)</f>
        <v>#NUM!</v>
      </c>
      <c r="N1283" s="71"/>
      <c r="O1283" s="27" t="str">
        <f t="shared" ref="O1283" si="3891">"1 RODADA"</f>
        <v>1 RODADA</v>
      </c>
      <c r="P1283" s="107" t="str">
        <f t="shared" ref="P1283:AI1283" si="3892">IF(P1281="","",IF((_xlfn.STDEV.P($P1280:$XX1281)/AVERAGE($P1280:$XX1281))&lt;=25%,P1281,IF(OR(P1281&gt;(AVERAGE($P1280:$XX1281)+_xlfn.STDEV.P($P1280:$XX1281)),P1281&lt;(AVERAGE($P1280:$XX1281)-_xlfn.STDEV.P($P1280:$XX1281))),"DESCARTADO",P1281)))</f>
        <v/>
      </c>
      <c r="Q1283" s="107" t="str">
        <f t="shared" si="3892"/>
        <v/>
      </c>
      <c r="R1283" s="107" t="str">
        <f t="shared" si="3892"/>
        <v/>
      </c>
      <c r="S1283" s="107" t="str">
        <f t="shared" si="3892"/>
        <v/>
      </c>
      <c r="T1283" s="107" t="str">
        <f t="shared" si="3892"/>
        <v/>
      </c>
      <c r="U1283" s="107" t="str">
        <f t="shared" si="3892"/>
        <v/>
      </c>
      <c r="V1283" s="107" t="str">
        <f t="shared" si="3892"/>
        <v/>
      </c>
      <c r="W1283" s="107" t="str">
        <f t="shared" si="3892"/>
        <v/>
      </c>
      <c r="X1283" s="107" t="str">
        <f t="shared" si="3892"/>
        <v/>
      </c>
      <c r="Y1283" s="107" t="str">
        <f t="shared" si="3892"/>
        <v/>
      </c>
      <c r="Z1283" s="107" t="str">
        <f t="shared" si="3892"/>
        <v/>
      </c>
      <c r="AA1283" s="107" t="str">
        <f t="shared" si="3892"/>
        <v/>
      </c>
      <c r="AB1283" s="107" t="str">
        <f t="shared" si="3892"/>
        <v/>
      </c>
      <c r="AC1283" s="107" t="str">
        <f t="shared" si="3892"/>
        <v/>
      </c>
      <c r="AD1283" s="107" t="str">
        <f t="shared" si="3892"/>
        <v/>
      </c>
      <c r="AE1283" s="107" t="str">
        <f t="shared" si="3892"/>
        <v/>
      </c>
      <c r="AF1283" s="107" t="str">
        <f t="shared" si="3892"/>
        <v/>
      </c>
      <c r="AG1283" s="107" t="str">
        <f t="shared" si="3892"/>
        <v/>
      </c>
      <c r="AH1283" s="107" t="str">
        <f t="shared" si="3892"/>
        <v/>
      </c>
      <c r="AI1283" s="107" t="str">
        <f t="shared" si="3892"/>
        <v/>
      </c>
    </row>
    <row r="1284" spans="1:167" hidden="1" x14ac:dyDescent="0.25">
      <c r="B1284" s="128" t="e">
        <f t="shared" si="3753"/>
        <v>#VALUE!</v>
      </c>
      <c r="C1284" s="128" t="e">
        <f t="shared" ca="1" si="3754"/>
        <v>#NAME?</v>
      </c>
      <c r="D1284" s="127">
        <f t="shared" ca="1" si="3754"/>
        <v>1</v>
      </c>
      <c r="E1284" s="198"/>
      <c r="F1284" s="93"/>
      <c r="G1284" s="200"/>
      <c r="H1284"/>
      <c r="I1284"/>
      <c r="J1284"/>
      <c r="L1284" s="29" t="s">
        <v>38</v>
      </c>
      <c r="M1284" s="30" t="str">
        <f t="shared" ref="M1284" si="389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89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753"/>
        <v>#VALUE!</v>
      </c>
      <c r="C1285" s="128" t="e">
        <f t="shared" ca="1" si="3754"/>
        <v>#NAME?</v>
      </c>
      <c r="D1285" s="127">
        <f t="shared" ca="1" si="3754"/>
        <v>1</v>
      </c>
      <c r="E1285" s="198"/>
      <c r="F1285" s="93"/>
      <c r="G1285" s="200"/>
      <c r="H1285" s="134">
        <f t="shared" ref="H1285" si="3895">COUNT($P1285:$XX1285)</f>
        <v>0</v>
      </c>
      <c r="I1285" s="132" t="e">
        <f t="shared" ref="I1285" si="3896">_xlfn.STDEV.P($P1284:$XX1285)/AVERAGE($P1284:$XX1285)</f>
        <v>#DIV/0!</v>
      </c>
      <c r="J1285" s="7">
        <f t="shared" ref="J1285" si="3897">IF(AND(H1285&gt;2,
OR(L1275="MÉDIA SANEADA",L1275="MEDIANA SANEADA",
AND(L1275="PREÇO ESTIMADO",NOT(AND(P1277="Orçamento",COUNTA(P1275:XX1275)=COUNTIF(P1277:XX1277,"Orçamento")))))),
ROW(),0)</f>
        <v>0</v>
      </c>
      <c r="K1285" s="66"/>
      <c r="L1285" s="29" t="s">
        <v>362</v>
      </c>
      <c r="M1285" s="30" t="e">
        <f t="shared" ref="M1285" si="3898" xml:space="preserve">
IF(H1283&gt;2,MEDIAN(P1282:XX1283),
IF(H1285&gt;2,MEDIAN(P1284:XX1285),
IF(H1287&gt;2,MEDIAN(P1286:XX1287),
IF(H1289&gt;2,MEDIAN(P1288:XX1289),
IF(H1291&gt;2,MEDIAN(P1290:XX1291),
IF(H1293&gt;2,MEDIAN(P1292:XX1293),
MEDIAN(P1280:XX1281)))))))</f>
        <v>#NUM!</v>
      </c>
      <c r="N1285" s="71"/>
      <c r="O1285" s="27" t="str">
        <f t="shared" ref="O1285" si="3899">"2 RODADA"</f>
        <v>2 RODADA</v>
      </c>
      <c r="P1285" s="107" t="str">
        <f t="shared" ref="P1285:AI1285" si="3900">IF(P1283="","",IF((_xlfn.STDEV.P($P1282:$XX1283)/AVERAGE($P1282:$XX1283))&lt;=25%,P1283,IF(OR(P1283&gt;(AVERAGE($P1282:$XX1283)+_xlfn.STDEV.P($P1282:$XX1283)),P1283&lt;(AVERAGE($P1282:$XX1283)-_xlfn.STDEV.P($P1282:$XX1283))),"DESCARTADO",P1283)))</f>
        <v/>
      </c>
      <c r="Q1285" s="107" t="str">
        <f t="shared" si="3900"/>
        <v/>
      </c>
      <c r="R1285" s="107" t="str">
        <f t="shared" si="3900"/>
        <v/>
      </c>
      <c r="S1285" s="107" t="str">
        <f t="shared" si="3900"/>
        <v/>
      </c>
      <c r="T1285" s="107" t="str">
        <f t="shared" si="3900"/>
        <v/>
      </c>
      <c r="U1285" s="107" t="str">
        <f t="shared" si="3900"/>
        <v/>
      </c>
      <c r="V1285" s="107" t="str">
        <f t="shared" si="3900"/>
        <v/>
      </c>
      <c r="W1285" s="107" t="str">
        <f t="shared" si="3900"/>
        <v/>
      </c>
      <c r="X1285" s="107" t="str">
        <f t="shared" si="3900"/>
        <v/>
      </c>
      <c r="Y1285" s="107" t="str">
        <f t="shared" si="3900"/>
        <v/>
      </c>
      <c r="Z1285" s="107" t="str">
        <f t="shared" si="3900"/>
        <v/>
      </c>
      <c r="AA1285" s="107" t="str">
        <f t="shared" si="3900"/>
        <v/>
      </c>
      <c r="AB1285" s="107" t="str">
        <f t="shared" si="3900"/>
        <v/>
      </c>
      <c r="AC1285" s="107" t="str">
        <f t="shared" si="3900"/>
        <v/>
      </c>
      <c r="AD1285" s="107" t="str">
        <f t="shared" si="3900"/>
        <v/>
      </c>
      <c r="AE1285" s="107" t="str">
        <f t="shared" si="3900"/>
        <v/>
      </c>
      <c r="AF1285" s="107" t="str">
        <f t="shared" si="3900"/>
        <v/>
      </c>
      <c r="AG1285" s="107" t="str">
        <f t="shared" si="3900"/>
        <v/>
      </c>
      <c r="AH1285" s="107" t="str">
        <f t="shared" si="3900"/>
        <v/>
      </c>
      <c r="AI1285" s="107" t="str">
        <f t="shared" si="3900"/>
        <v/>
      </c>
    </row>
    <row r="1286" spans="1:167" hidden="1" x14ac:dyDescent="0.25">
      <c r="B1286" s="128" t="e">
        <f t="shared" si="3753"/>
        <v>#VALUE!</v>
      </c>
      <c r="C1286" s="128" t="e">
        <f t="shared" ca="1" si="3754"/>
        <v>#NAME?</v>
      </c>
      <c r="D1286" s="127">
        <f t="shared" ca="1" si="3754"/>
        <v>1</v>
      </c>
      <c r="E1286" s="198"/>
      <c r="F1286" s="93"/>
      <c r="G1286" s="200"/>
      <c r="H1286"/>
      <c r="I1286"/>
      <c r="J1286"/>
      <c r="K1286" s="66"/>
      <c r="L1286" s="29" t="s">
        <v>359</v>
      </c>
      <c r="M1286" s="30" t="e">
        <f t="shared" ref="M1286" si="3901">HARMEAN($P1280:$XX1281)</f>
        <v>#N/A</v>
      </c>
      <c r="N1286" s="71"/>
      <c r="O1286" s="27" t="str">
        <f t="shared" ref="O1286" si="390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753"/>
        <v>#VALUE!</v>
      </c>
      <c r="C1287" s="128" t="e">
        <f t="shared" ca="1" si="3754"/>
        <v>#NAME?</v>
      </c>
      <c r="D1287" s="127">
        <f t="shared" ca="1" si="3754"/>
        <v>1</v>
      </c>
      <c r="E1287" s="198"/>
      <c r="F1287" s="93"/>
      <c r="G1287" s="200"/>
      <c r="H1287" s="134">
        <f t="shared" ref="H1287" si="3903">COUNT($P1287:$XX1287)</f>
        <v>0</v>
      </c>
      <c r="I1287" s="132" t="e">
        <f t="shared" ref="I1287" si="3904">_xlfn.STDEV.P($P1286:$XX1287)/AVERAGE($P1286:$XX1287)</f>
        <v>#DIV/0!</v>
      </c>
      <c r="J1287" s="7">
        <f t="shared" ref="J1287" si="3905">IF(AND(H1287&gt;2,
OR(L1275="MÉDIA SANEADA",L1275="MEDIANA SANEADA",
AND(L1275="PREÇO ESTIMADO",NOT(AND(P1277="Orçamento",COUNTA(P1275:XX1275)=COUNTIF(P1277:XX1277,"Orçamento")))))),
ROW(),0)</f>
        <v>0</v>
      </c>
      <c r="K1287" s="66"/>
      <c r="L1287" s="29" t="s">
        <v>41</v>
      </c>
      <c r="M1287" s="30" t="str">
        <f t="shared" ref="M1287" si="3906">IFERROR(_xlfn.QUARTILE.EXC($P1281:$XX1281,1),"")</f>
        <v/>
      </c>
      <c r="N1287" s="71"/>
      <c r="O1287" s="27" t="str">
        <f t="shared" ref="O1287" si="3907">"3 RODADA"</f>
        <v>3 RODADA</v>
      </c>
      <c r="P1287" s="107" t="str">
        <f t="shared" ref="P1287:AI1287" si="3908">IF(P1285="","",IF((_xlfn.STDEV.P($P1284:$XX1285)/AVERAGE($P1284:$XX1285))&lt;=25%,P1285,IF(OR(P1285&gt;(AVERAGE($P1284:$XX1285)+_xlfn.STDEV.P($P1284:$XX1285)),P1285&lt;(AVERAGE($P1284:$XX1285)-_xlfn.STDEV.P($P1284:$XX1285))),"DESCARTADO",P1285)))</f>
        <v/>
      </c>
      <c r="Q1287" s="107" t="str">
        <f t="shared" si="3908"/>
        <v/>
      </c>
      <c r="R1287" s="107" t="str">
        <f t="shared" si="3908"/>
        <v/>
      </c>
      <c r="S1287" s="107" t="str">
        <f t="shared" si="3908"/>
        <v/>
      </c>
      <c r="T1287" s="107" t="str">
        <f t="shared" si="3908"/>
        <v/>
      </c>
      <c r="U1287" s="107" t="str">
        <f t="shared" si="3908"/>
        <v/>
      </c>
      <c r="V1287" s="107" t="str">
        <f t="shared" si="3908"/>
        <v/>
      </c>
      <c r="W1287" s="107" t="str">
        <f t="shared" si="3908"/>
        <v/>
      </c>
      <c r="X1287" s="107" t="str">
        <f t="shared" si="3908"/>
        <v/>
      </c>
      <c r="Y1287" s="107" t="str">
        <f t="shared" si="3908"/>
        <v/>
      </c>
      <c r="Z1287" s="107" t="str">
        <f t="shared" si="3908"/>
        <v/>
      </c>
      <c r="AA1287" s="107" t="str">
        <f t="shared" si="3908"/>
        <v/>
      </c>
      <c r="AB1287" s="107" t="str">
        <f t="shared" si="3908"/>
        <v/>
      </c>
      <c r="AC1287" s="107" t="str">
        <f t="shared" si="3908"/>
        <v/>
      </c>
      <c r="AD1287" s="107" t="str">
        <f t="shared" si="3908"/>
        <v/>
      </c>
      <c r="AE1287" s="107" t="str">
        <f t="shared" si="3908"/>
        <v/>
      </c>
      <c r="AF1287" s="107" t="str">
        <f t="shared" si="3908"/>
        <v/>
      </c>
      <c r="AG1287" s="107" t="str">
        <f t="shared" si="3908"/>
        <v/>
      </c>
      <c r="AH1287" s="107" t="str">
        <f t="shared" si="3908"/>
        <v/>
      </c>
      <c r="AI1287" s="107" t="str">
        <f t="shared" si="3908"/>
        <v/>
      </c>
    </row>
    <row r="1288" spans="1:167" hidden="1" x14ac:dyDescent="0.25">
      <c r="B1288" s="128" t="e">
        <f t="shared" si="3753"/>
        <v>#VALUE!</v>
      </c>
      <c r="C1288" s="128" t="e">
        <f t="shared" ca="1" si="3754"/>
        <v>#NAME?</v>
      </c>
      <c r="D1288" s="127">
        <f t="shared" ca="1" si="3754"/>
        <v>1</v>
      </c>
      <c r="E1288" s="198"/>
      <c r="F1288" s="93"/>
      <c r="G1288" s="200"/>
      <c r="H1288"/>
      <c r="I1288"/>
      <c r="J1288"/>
      <c r="K1288" s="66"/>
      <c r="L1288" s="29" t="s">
        <v>39</v>
      </c>
      <c r="M1288" s="30" t="str">
        <f t="shared" ref="M1288" si="3909">IFERROR(_xlfn.QUARTILE.EXC($P1281:$XX1281,3),"")</f>
        <v/>
      </c>
      <c r="N1288" s="71"/>
      <c r="O1288" s="27" t="str">
        <f t="shared" ref="O1288" si="391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753"/>
        <v>#VALUE!</v>
      </c>
      <c r="C1289" s="128" t="e">
        <f t="shared" ca="1" si="3754"/>
        <v>#NAME?</v>
      </c>
      <c r="D1289" s="127">
        <f t="shared" ca="1" si="3754"/>
        <v>1</v>
      </c>
      <c r="E1289" s="198"/>
      <c r="F1289" s="93"/>
      <c r="G1289" s="200"/>
      <c r="H1289" s="134">
        <f t="shared" ref="H1289" si="3911">COUNT($P1289:$XX1289)</f>
        <v>0</v>
      </c>
      <c r="I1289" s="132" t="e">
        <f t="shared" ref="I1289" si="3912">_xlfn.STDEV.P($P1288:$XX1289)/AVERAGE($P1288:$XX1289)</f>
        <v>#DIV/0!</v>
      </c>
      <c r="J1289" s="7">
        <f t="shared" ref="J1289" si="3913">IF(AND(H1289&gt;2,
OR(L1275="MÉDIA SANEADA",L1275="MEDIANA SANEADA",
AND(L1275="PREÇO ESTIMADO",NOT(AND(P1277="Orçamento",COUNTA(P1275:XX1275)=COUNTIF(P1277:XX1277,"Orçamento")))))),
ROW(),0)</f>
        <v>0</v>
      </c>
      <c r="K1289" s="66"/>
      <c r="L1289" s="29" t="s">
        <v>42</v>
      </c>
      <c r="M1289" s="30">
        <f t="shared" ref="M1289" si="3914">MIN($P1281:$XX1281)</f>
        <v>0</v>
      </c>
      <c r="N1289" s="71"/>
      <c r="O1289" s="27" t="str">
        <f t="shared" ref="O1289" si="3915">"4 RODADA"</f>
        <v>4 RODADA</v>
      </c>
      <c r="P1289" s="107" t="str">
        <f t="shared" ref="P1289:AI1289" si="3916">IF(P1287="","",IF((_xlfn.STDEV.P($P1286:$XX1287)/AVERAGE($P1286:$XX1287))&lt;=25%,P1287,IF(OR(P1287&gt;(AVERAGE($P1286:$XX1287)+_xlfn.STDEV.P($P1286:$XX1287)),P1287&lt;(AVERAGE($P1286:$XX1287)-_xlfn.STDEV.P($P1286:$XX1287))),"DESCARTADO",P1287)))</f>
        <v/>
      </c>
      <c r="Q1289" s="107" t="str">
        <f t="shared" si="3916"/>
        <v/>
      </c>
      <c r="R1289" s="107" t="str">
        <f t="shared" si="3916"/>
        <v/>
      </c>
      <c r="S1289" s="107" t="str">
        <f t="shared" si="3916"/>
        <v/>
      </c>
      <c r="T1289" s="107" t="str">
        <f t="shared" si="3916"/>
        <v/>
      </c>
      <c r="U1289" s="107" t="str">
        <f t="shared" si="3916"/>
        <v/>
      </c>
      <c r="V1289" s="107" t="str">
        <f t="shared" si="3916"/>
        <v/>
      </c>
      <c r="W1289" s="107" t="str">
        <f t="shared" si="3916"/>
        <v/>
      </c>
      <c r="X1289" s="107" t="str">
        <f t="shared" si="3916"/>
        <v/>
      </c>
      <c r="Y1289" s="107" t="str">
        <f t="shared" si="3916"/>
        <v/>
      </c>
      <c r="Z1289" s="107" t="str">
        <f t="shared" si="3916"/>
        <v/>
      </c>
      <c r="AA1289" s="107" t="str">
        <f t="shared" si="3916"/>
        <v/>
      </c>
      <c r="AB1289" s="107" t="str">
        <f t="shared" si="3916"/>
        <v/>
      </c>
      <c r="AC1289" s="107" t="str">
        <f t="shared" si="3916"/>
        <v/>
      </c>
      <c r="AD1289" s="107" t="str">
        <f t="shared" si="3916"/>
        <v/>
      </c>
      <c r="AE1289" s="107" t="str">
        <f t="shared" si="3916"/>
        <v/>
      </c>
      <c r="AF1289" s="107" t="str">
        <f t="shared" si="3916"/>
        <v/>
      </c>
      <c r="AG1289" s="107" t="str">
        <f t="shared" si="3916"/>
        <v/>
      </c>
      <c r="AH1289" s="107" t="str">
        <f t="shared" si="3916"/>
        <v/>
      </c>
      <c r="AI1289" s="107" t="str">
        <f t="shared" si="3916"/>
        <v/>
      </c>
    </row>
    <row r="1290" spans="1:167" hidden="1" x14ac:dyDescent="0.25">
      <c r="B1290" s="128" t="e">
        <f t="shared" si="3753"/>
        <v>#VALUE!</v>
      </c>
      <c r="C1290" s="128" t="e">
        <f t="shared" ca="1" si="3754"/>
        <v>#NAME?</v>
      </c>
      <c r="D1290" s="127">
        <f t="shared" ca="1" si="3754"/>
        <v>1</v>
      </c>
      <c r="E1290" s="198"/>
      <c r="F1290" s="93"/>
      <c r="G1290" s="200"/>
      <c r="H1290"/>
      <c r="I1290"/>
      <c r="J1290"/>
      <c r="K1290" s="66"/>
      <c r="L1290" s="29" t="s">
        <v>40</v>
      </c>
      <c r="M1290" s="30">
        <f t="shared" ref="M1290" si="3917">MAX($P1281:$XX1281)</f>
        <v>0</v>
      </c>
      <c r="N1290" s="71"/>
      <c r="O1290" s="27" t="str">
        <f t="shared" ref="O1290" si="391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753"/>
        <v>#VALUE!</v>
      </c>
      <c r="C1291" s="128" t="e">
        <f t="shared" ca="1" si="3754"/>
        <v>#NAME?</v>
      </c>
      <c r="D1291" s="127">
        <f t="shared" ca="1" si="3754"/>
        <v>1</v>
      </c>
      <c r="E1291" s="198"/>
      <c r="F1291" s="93"/>
      <c r="G1291" s="200"/>
      <c r="H1291" s="134">
        <f t="shared" ref="H1291" si="3919">COUNT($P1291:$XX1291)</f>
        <v>0</v>
      </c>
      <c r="I1291" s="132" t="e">
        <f t="shared" ref="I1291" si="3920">_xlfn.STDEV.P($P1290:$XX1291)/AVERAGE($P1290:$XX1291)</f>
        <v>#DIV/0!</v>
      </c>
      <c r="J1291" s="7">
        <f t="shared" ref="J1291" si="3921">IF(AND(H1291&gt;2,
OR(L1275="MÉDIA SANEADA",L1275="MEDIANA SANEADA",
AND(L1275="PREÇO ESTIMADO",NOT(AND(P1277="Orçamento",COUNTA(P1275:XX1275)=COUNTIF(P1277:XX1277,"Orçamento")))))),
ROW(),0)</f>
        <v>0</v>
      </c>
      <c r="K1291" s="66"/>
      <c r="N1291" s="71"/>
      <c r="O1291" s="27" t="str">
        <f t="shared" ref="O1291" si="3922">"5 RODADA"</f>
        <v>5 RODADA</v>
      </c>
      <c r="P1291" s="107" t="str">
        <f t="shared" ref="P1291:AI1291" si="3923">IF(P1289="","",IF((_xlfn.STDEV.P($P1288:$XX1289)/AVERAGE($P1288:$XX1289))&lt;=25%,P1289,IF(OR(P1289&gt;(AVERAGE($P1288:$XX1289)+_xlfn.STDEV.P($P1288:$XX1289)),P1289&lt;(AVERAGE($P1288:$XX1289)-_xlfn.STDEV.P($P1288:$XX1289))),"DESCARTADO",P1289)))</f>
        <v/>
      </c>
      <c r="Q1291" s="107" t="str">
        <f t="shared" si="3923"/>
        <v/>
      </c>
      <c r="R1291" s="107" t="str">
        <f t="shared" si="3923"/>
        <v/>
      </c>
      <c r="S1291" s="107" t="str">
        <f t="shared" si="3923"/>
        <v/>
      </c>
      <c r="T1291" s="107" t="str">
        <f t="shared" si="3923"/>
        <v/>
      </c>
      <c r="U1291" s="107" t="str">
        <f t="shared" si="3923"/>
        <v/>
      </c>
      <c r="V1291" s="107" t="str">
        <f t="shared" si="3923"/>
        <v/>
      </c>
      <c r="W1291" s="107" t="str">
        <f t="shared" si="3923"/>
        <v/>
      </c>
      <c r="X1291" s="107" t="str">
        <f t="shared" si="3923"/>
        <v/>
      </c>
      <c r="Y1291" s="107" t="str">
        <f t="shared" si="3923"/>
        <v/>
      </c>
      <c r="Z1291" s="107" t="str">
        <f t="shared" si="3923"/>
        <v/>
      </c>
      <c r="AA1291" s="107" t="str">
        <f t="shared" si="3923"/>
        <v/>
      </c>
      <c r="AB1291" s="107" t="str">
        <f t="shared" si="3923"/>
        <v/>
      </c>
      <c r="AC1291" s="107" t="str">
        <f t="shared" si="3923"/>
        <v/>
      </c>
      <c r="AD1291" s="107" t="str">
        <f t="shared" si="3923"/>
        <v/>
      </c>
      <c r="AE1291" s="107" t="str">
        <f t="shared" si="3923"/>
        <v/>
      </c>
      <c r="AF1291" s="107" t="str">
        <f t="shared" si="3923"/>
        <v/>
      </c>
      <c r="AG1291" s="107" t="str">
        <f t="shared" si="3923"/>
        <v/>
      </c>
      <c r="AH1291" s="107" t="str">
        <f t="shared" si="3923"/>
        <v/>
      </c>
      <c r="AI1291" s="107" t="str">
        <f t="shared" si="3923"/>
        <v/>
      </c>
    </row>
    <row r="1292" spans="1:167" hidden="1" x14ac:dyDescent="0.25">
      <c r="B1292" s="128" t="e">
        <f t="shared" si="3753"/>
        <v>#VALUE!</v>
      </c>
      <c r="C1292" s="128" t="e">
        <f t="shared" ca="1" si="3754"/>
        <v>#NAME?</v>
      </c>
      <c r="D1292" s="127">
        <f t="shared" ca="1" si="3754"/>
        <v>1</v>
      </c>
      <c r="E1292" s="198"/>
      <c r="F1292" s="93"/>
      <c r="G1292" s="200"/>
      <c r="H1292"/>
      <c r="I1292"/>
      <c r="J1292"/>
      <c r="K1292" s="66"/>
      <c r="L1292" s="22"/>
      <c r="M1292" s="22"/>
      <c r="N1292" s="71"/>
      <c r="O1292" s="27" t="str">
        <f t="shared" ref="O1292" si="392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753"/>
        <v>#VALUE!</v>
      </c>
      <c r="C1293" s="128" t="e">
        <f t="shared" ca="1" si="3754"/>
        <v>#NAME?</v>
      </c>
      <c r="D1293" s="127">
        <f t="shared" ca="1" si="3754"/>
        <v>1</v>
      </c>
      <c r="E1293" s="198"/>
      <c r="F1293" s="93"/>
      <c r="G1293" s="200"/>
      <c r="H1293" s="134">
        <f t="shared" ref="H1293" si="3925">COUNT($P1293:$XX1293)</f>
        <v>0</v>
      </c>
      <c r="I1293" s="132" t="e">
        <f t="shared" ref="I1293" si="3926">_xlfn.STDEV.P($P1292:$XX1293)/AVERAGE($P1292:$XX1293)</f>
        <v>#DIV/0!</v>
      </c>
      <c r="J1293" s="7">
        <f t="shared" ref="J1293" si="3927">IF(AND(H1293&gt;2,
OR(L1275="MÉDIA SANEADA",L1275="MEDIANA SANEADA",
AND(L1275="PREÇO ESTIMADO",NOT(AND(P1277="Orçamento",COUNTA(P1275:XX1275)=COUNTIF(P1277:XX1277,"Orçamento")))))),
ROW(),0)</f>
        <v>0</v>
      </c>
      <c r="N1293" s="71"/>
      <c r="O1293" s="27" t="str">
        <f t="shared" ref="O1293" si="3928">"6 RODADA"</f>
        <v>6 RODADA</v>
      </c>
      <c r="P1293" s="107" t="str">
        <f t="shared" ref="P1293:AI1293" si="3929">IFERROR(IF(P1291="","",IF((_xlfn.STDEV.P($P1290:$XX1291)/AVERAGE($P1290:$XX1291))&lt;=25%,P1291,IF(OR(P1291&gt;(AVERAGE($P1290:$XX1291)+_xlfn.STDEV.P($P1290:$XX1291)),P1291&lt;(AVERAGE($P1290:$XX1291)-_xlfn.STDEV.P($P1290:$XX1291))),"DESCARTADO",P1291))),)</f>
        <v/>
      </c>
      <c r="Q1293" s="107" t="str">
        <f t="shared" si="3929"/>
        <v/>
      </c>
      <c r="R1293" s="107" t="str">
        <f t="shared" si="3929"/>
        <v/>
      </c>
      <c r="S1293" s="107" t="str">
        <f t="shared" si="3929"/>
        <v/>
      </c>
      <c r="T1293" s="107" t="str">
        <f t="shared" si="3929"/>
        <v/>
      </c>
      <c r="U1293" s="107" t="str">
        <f t="shared" si="3929"/>
        <v/>
      </c>
      <c r="V1293" s="107" t="str">
        <f t="shared" si="3929"/>
        <v/>
      </c>
      <c r="W1293" s="107" t="str">
        <f t="shared" si="3929"/>
        <v/>
      </c>
      <c r="X1293" s="107" t="str">
        <f t="shared" si="3929"/>
        <v/>
      </c>
      <c r="Y1293" s="107" t="str">
        <f t="shared" si="3929"/>
        <v/>
      </c>
      <c r="Z1293" s="107" t="str">
        <f t="shared" si="3929"/>
        <v/>
      </c>
      <c r="AA1293" s="107" t="str">
        <f t="shared" si="3929"/>
        <v/>
      </c>
      <c r="AB1293" s="107" t="str">
        <f t="shared" si="3929"/>
        <v/>
      </c>
      <c r="AC1293" s="107" t="str">
        <f t="shared" si="3929"/>
        <v/>
      </c>
      <c r="AD1293" s="107" t="str">
        <f t="shared" si="3929"/>
        <v/>
      </c>
      <c r="AE1293" s="107" t="str">
        <f t="shared" si="3929"/>
        <v/>
      </c>
      <c r="AF1293" s="107" t="str">
        <f t="shared" si="3929"/>
        <v/>
      </c>
      <c r="AG1293" s="107" t="str">
        <f t="shared" si="3929"/>
        <v/>
      </c>
      <c r="AH1293" s="107" t="str">
        <f t="shared" si="3929"/>
        <v/>
      </c>
      <c r="AI1293" s="107" t="str">
        <f t="shared" si="3929"/>
        <v/>
      </c>
    </row>
    <row r="1294" spans="1:167" x14ac:dyDescent="0.25">
      <c r="B1294" s="128" t="e">
        <f t="shared" si="3753"/>
        <v>#VALUE!</v>
      </c>
      <c r="C1294" s="128" t="e">
        <f t="shared" ca="1" si="3754"/>
        <v>#NAME?</v>
      </c>
      <c r="D1294" s="127">
        <f t="shared" ca="1" si="3754"/>
        <v>1</v>
      </c>
      <c r="E1294" s="198"/>
      <c r="F1294" s="136"/>
      <c r="G1294" s="200"/>
      <c r="H1294" s="203"/>
      <c r="I1294" s="203"/>
      <c r="J1294" s="204"/>
      <c r="K1294" s="67"/>
      <c r="L1294" s="1" t="s">
        <v>43</v>
      </c>
      <c r="M1294" s="143" t="str">
        <f t="shared" ref="M1294" si="3930">IFERROR(ROUND(M1275*M1277,2),"")</f>
        <v/>
      </c>
      <c r="O1294" s="27" t="s">
        <v>363</v>
      </c>
      <c r="P1294" s="107" t="str">
        <f t="shared" ref="P1294:R1294" si="3931">INDEX(P1281:P1293,MATCH(MAX($J1281:$J1293),$J1281:$J1293,0))</f>
        <v/>
      </c>
      <c r="Q1294" s="107" t="str">
        <f t="shared" si="3931"/>
        <v/>
      </c>
      <c r="R1294" s="107" t="str">
        <f t="shared" si="3931"/>
        <v/>
      </c>
      <c r="S1294" s="107" t="str">
        <f t="shared" si="3866"/>
        <v/>
      </c>
      <c r="T1294" s="107" t="str">
        <f t="shared" si="3866"/>
        <v/>
      </c>
      <c r="U1294" s="107" t="str">
        <f t="shared" si="3866"/>
        <v/>
      </c>
      <c r="V1294" s="107" t="str">
        <f t="shared" si="3866"/>
        <v/>
      </c>
      <c r="W1294" s="107" t="str">
        <f t="shared" si="3866"/>
        <v/>
      </c>
      <c r="X1294" s="107" t="str">
        <f t="shared" si="3866"/>
        <v/>
      </c>
      <c r="Y1294" s="107" t="str">
        <f t="shared" si="3866"/>
        <v/>
      </c>
      <c r="Z1294" s="107" t="str">
        <f t="shared" si="3866"/>
        <v/>
      </c>
      <c r="AA1294" s="107" t="str">
        <f t="shared" si="3866"/>
        <v/>
      </c>
      <c r="AB1294" s="107" t="str">
        <f t="shared" si="3866"/>
        <v/>
      </c>
      <c r="AC1294" s="107" t="str">
        <f t="shared" si="3866"/>
        <v/>
      </c>
      <c r="AD1294" s="107" t="str">
        <f t="shared" si="3866"/>
        <v/>
      </c>
      <c r="AE1294" s="107" t="str">
        <f t="shared" si="3866"/>
        <v/>
      </c>
      <c r="AF1294" s="107" t="str">
        <f t="shared" si="3866"/>
        <v/>
      </c>
      <c r="AG1294" s="107" t="str">
        <f t="shared" si="3866"/>
        <v/>
      </c>
      <c r="AH1294" s="107" t="str">
        <f t="shared" si="3866"/>
        <v/>
      </c>
      <c r="AI1294" s="107" t="str">
        <f t="shared" si="3866"/>
        <v/>
      </c>
    </row>
    <row r="1296" spans="1:167" s="117" customFormat="1" ht="15" customHeight="1" x14ac:dyDescent="0.25">
      <c r="A1296" s="120"/>
      <c r="B1296" s="127" t="e">
        <f t="shared" ref="B1296" si="3932">LARGE(IFERROR(IF(B1294+1&gt;$H$8,"",B1294+1),""),1)</f>
        <v>#VALUE!</v>
      </c>
      <c r="C1296" s="127" t="e">
        <f ca="1">IF(_xlfn.ISFORMULA(E1300),MAX(INDEX('BASE FORMAÇÃO'!A:A,B1296+1),1),E1300)</f>
        <v>#NAME?</v>
      </c>
      <c r="D1296" s="127">
        <f t="shared" ref="D1296" ca="1" si="3933">IFERROR(IF(C1296=C1286,D1286+1,1),1)</f>
        <v>1</v>
      </c>
      <c r="E1296" s="38" t="s">
        <v>9</v>
      </c>
      <c r="F1296" s="73"/>
      <c r="G1296" s="38" t="s">
        <v>15</v>
      </c>
      <c r="H1296" s="135" t="e">
        <f>INDEX('BASE FORMAÇÃO'!B:B,B1296+1)</f>
        <v>#VALUE!</v>
      </c>
      <c r="I1296" s="181" t="s">
        <v>16</v>
      </c>
      <c r="J1296" s="6" t="e">
        <f>INDEX('BASE FORMAÇÃO'!K:K,B1296+1)</f>
        <v>#VALUE!</v>
      </c>
      <c r="K1296" s="65"/>
      <c r="L1296" s="182" t="s">
        <v>10</v>
      </c>
      <c r="M1296" s="184" t="str">
        <f>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34">B1296</f>
        <v>#VALUE!</v>
      </c>
      <c r="C1297" s="128" t="e">
        <f t="shared" ca="1" si="3934"/>
        <v>#NAME?</v>
      </c>
      <c r="D1297" s="127">
        <f t="shared" ca="1" si="3934"/>
        <v>1</v>
      </c>
      <c r="E1297" s="186">
        <f t="shared" ref="E1297" ca="1" si="3935">D1296</f>
        <v>1</v>
      </c>
      <c r="F1297" s="92"/>
      <c r="G1297" s="188" t="s">
        <v>1</v>
      </c>
      <c r="H1297" s="191" t="e">
        <f>INDEX('BASE FORMAÇÃO'!C:C,B1296+1)</f>
        <v>#VALUE!</v>
      </c>
      <c r="I1297" s="191"/>
      <c r="J1297" s="192"/>
      <c r="K1297" s="66"/>
      <c r="L1297" s="183"/>
      <c r="M1297" s="185"/>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36">B1297</f>
        <v>#VALUE!</v>
      </c>
      <c r="C1298" s="128" t="e">
        <f t="shared" ca="1" si="3936"/>
        <v>#NAME?</v>
      </c>
      <c r="D1298" s="127">
        <f t="shared" ca="1" si="3936"/>
        <v>1</v>
      </c>
      <c r="E1298" s="187"/>
      <c r="F1298" s="93"/>
      <c r="G1298" s="189"/>
      <c r="H1298" s="193"/>
      <c r="I1298" s="193"/>
      <c r="J1298" s="194"/>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37">B1298</f>
        <v>#VALUE!</v>
      </c>
      <c r="C1299" s="128" t="e">
        <f t="shared" ca="1" si="3937"/>
        <v>#NAME?</v>
      </c>
      <c r="D1299" s="127">
        <f t="shared" ca="1" si="3754"/>
        <v>1</v>
      </c>
      <c r="E1299" s="38" t="s">
        <v>313</v>
      </c>
      <c r="F1299" s="93"/>
      <c r="G1299" s="190"/>
      <c r="H1299" s="195"/>
      <c r="I1299" s="195"/>
      <c r="J1299" s="196"/>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38">B1298</f>
        <v>#VALUE!</v>
      </c>
      <c r="C1300" s="128" t="e">
        <f t="shared" ca="1" si="3938"/>
        <v>#NAME?</v>
      </c>
      <c r="D1300" s="127">
        <f t="shared" ca="1" si="3754"/>
        <v>1</v>
      </c>
      <c r="E1300" s="197" t="e">
        <f t="shared" ref="E1300" ca="1" si="3939">C1296</f>
        <v>#NAME?</v>
      </c>
      <c r="F1300" s="93"/>
      <c r="G1300" s="199" t="s">
        <v>304</v>
      </c>
      <c r="H1300" s="201"/>
      <c r="I1300" s="202"/>
      <c r="J1300" s="202"/>
      <c r="K1300" s="67"/>
      <c r="L1300" s="28" t="s">
        <v>303</v>
      </c>
      <c r="M1300" s="133" t="str">
        <f t="shared" ref="M1300" si="3940">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3941">B1300</f>
        <v>#VALUE!</v>
      </c>
      <c r="C1301" s="128" t="e">
        <f t="shared" ref="C1301" ca="1" si="3942">C1300</f>
        <v>#NAME?</v>
      </c>
      <c r="D1301" s="127">
        <f t="shared" ca="1" si="3754"/>
        <v>1</v>
      </c>
      <c r="E1301" s="198"/>
      <c r="F1301" s="93"/>
      <c r="G1301" s="200"/>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3943">B1301</f>
        <v>#VALUE!</v>
      </c>
      <c r="C1302" s="128" t="e">
        <f t="shared" ca="1" si="3943"/>
        <v>#NAME?</v>
      </c>
      <c r="D1302" s="127">
        <f t="shared" ca="1" si="3754"/>
        <v>1</v>
      </c>
      <c r="E1302" s="198"/>
      <c r="F1302" s="93"/>
      <c r="G1302" s="200"/>
      <c r="H1302" s="134">
        <f t="shared" ref="H1302" si="3944">COUNT($P1302:$XX1302)</f>
        <v>0</v>
      </c>
      <c r="I1302" s="132" t="e">
        <f t="shared" ref="I1302" si="3945">_xlfn.STDEV.P($P1301:$XX1302)/AVERAGE($P1301:$XX1302)</f>
        <v>#DIV/0!</v>
      </c>
      <c r="J1302" s="7">
        <f>ROW()</f>
        <v>1302</v>
      </c>
      <c r="K1302" s="67"/>
      <c r="L1302" s="29" t="s">
        <v>10</v>
      </c>
      <c r="M1302" s="30" t="str">
        <f t="shared" ref="M1302" si="3946">IFERROR(
IF(COUNTA(P1296:AI1296)=COUNTIF(P1298:XX1298,"Orçamento"),MIN(M1307,M1304),
IF(M1305&lt;&gt;"",M1305,
IF(M1306&lt;&gt;"",M1306,
M1304
))),"")</f>
        <v/>
      </c>
      <c r="N1302" s="71"/>
      <c r="O1302" s="27" t="s">
        <v>376</v>
      </c>
      <c r="P1302" s="106" t="str">
        <f t="shared" ref="P1302:AI1302" si="3947">IFERROR(IF(P1300="",
            "",
            IF(COUNT($P1300:$XX1300)&lt;=4,
               P1300,
               IF(OR(P1300&gt;(QUARTILE($P1300:$XX1300,3)+(QUARTILE($P1300:$XX1300,3)-QUARTILE($P1300:$XX1300,1))),
                     P1300&lt;(QUARTILE($P1300:$XX1300,1)-(QUARTILE($P1300:$XX1300,3)-QUARTILE($P1300:$XX1300,1)))
                  ),
               "DESCARTADO",P1300)
             )
  ),P1300)</f>
        <v/>
      </c>
      <c r="Q1302" s="106" t="str">
        <f t="shared" si="3947"/>
        <v/>
      </c>
      <c r="R1302" s="106" t="str">
        <f t="shared" si="3947"/>
        <v/>
      </c>
      <c r="S1302" s="106" t="str">
        <f t="shared" si="3947"/>
        <v/>
      </c>
      <c r="T1302" s="106" t="str">
        <f t="shared" si="3947"/>
        <v/>
      </c>
      <c r="U1302" s="106" t="str">
        <f t="shared" si="3947"/>
        <v/>
      </c>
      <c r="V1302" s="106" t="str">
        <f t="shared" si="3947"/>
        <v/>
      </c>
      <c r="W1302" s="106" t="str">
        <f t="shared" si="3947"/>
        <v/>
      </c>
      <c r="X1302" s="106" t="str">
        <f t="shared" si="3947"/>
        <v/>
      </c>
      <c r="Y1302" s="106" t="str">
        <f t="shared" si="3947"/>
        <v/>
      </c>
      <c r="Z1302" s="106" t="str">
        <f t="shared" si="3947"/>
        <v/>
      </c>
      <c r="AA1302" s="106" t="str">
        <f t="shared" si="3947"/>
        <v/>
      </c>
      <c r="AB1302" s="106" t="str">
        <f t="shared" si="3947"/>
        <v/>
      </c>
      <c r="AC1302" s="106" t="str">
        <f t="shared" si="3947"/>
        <v/>
      </c>
      <c r="AD1302" s="106" t="str">
        <f t="shared" si="3947"/>
        <v/>
      </c>
      <c r="AE1302" s="106" t="str">
        <f t="shared" si="3947"/>
        <v/>
      </c>
      <c r="AF1302" s="106" t="str">
        <f t="shared" si="3947"/>
        <v/>
      </c>
      <c r="AG1302" s="106" t="str">
        <f t="shared" si="3947"/>
        <v/>
      </c>
      <c r="AH1302" s="106" t="str">
        <f t="shared" si="3947"/>
        <v/>
      </c>
      <c r="AI1302" s="106" t="str">
        <f t="shared" si="3947"/>
        <v/>
      </c>
    </row>
    <row r="1303" spans="1:167" hidden="1" x14ac:dyDescent="0.25">
      <c r="B1303" s="128" t="e">
        <f t="shared" ref="B1303:B1357" si="3948">B1302</f>
        <v>#VALUE!</v>
      </c>
      <c r="C1303" s="128" t="e">
        <f t="shared" ref="C1303:D1366" ca="1" si="3949">C1302</f>
        <v>#NAME?</v>
      </c>
      <c r="D1303" s="127">
        <f t="shared" ca="1" si="3754"/>
        <v>1</v>
      </c>
      <c r="E1303" s="198"/>
      <c r="F1303" s="93"/>
      <c r="G1303" s="200"/>
      <c r="H1303"/>
      <c r="I1303"/>
      <c r="J1303"/>
      <c r="K1303" s="66"/>
      <c r="L1303" s="29" t="s">
        <v>360</v>
      </c>
      <c r="M1303" s="30" t="e">
        <f t="shared" ref="M1303" si="3950">AVERAGE($P1302:$XX1302)</f>
        <v>#DIV/0!</v>
      </c>
      <c r="N1303" s="71"/>
      <c r="O1303" s="27" t="str">
        <f t="shared" ref="O1303" si="3951">"1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3948"/>
        <v>#VALUE!</v>
      </c>
      <c r="C1304" s="128" t="e">
        <f t="shared" ca="1" si="3949"/>
        <v>#NAME?</v>
      </c>
      <c r="D1304" s="127">
        <f t="shared" ca="1" si="3949"/>
        <v>1</v>
      </c>
      <c r="E1304" s="198"/>
      <c r="F1304" s="93"/>
      <c r="G1304" s="200"/>
      <c r="H1304" s="134">
        <f t="shared" ref="H1304" si="3952">COUNT($P1304:$XX1304)</f>
        <v>0</v>
      </c>
      <c r="I1304" s="132" t="e">
        <f t="shared" ref="I1304" si="3953">_xlfn.STDEV.P($P1303:$XX1304)/AVERAGE($P1303:$XX1304)</f>
        <v>#DIV/0!</v>
      </c>
      <c r="J1304" s="7">
        <f t="shared" ref="J1304" si="3954">IF(AND(H1304&gt;2,
OR(L1296="MÉDIA SANEADA",L1296="MEDIANA SANEADA",
AND(L1296="PREÇO ESTIMADO",NOT(AND(P1298="Orçamento",COUNTA(P1296:XX1296)=COUNTIF(P1298:XX1298,"Orçamento")))))),
ROW(),0)</f>
        <v>0</v>
      </c>
      <c r="K1304" s="66"/>
      <c r="L1304" s="29" t="s">
        <v>361</v>
      </c>
      <c r="M1304" s="30" t="e">
        <f t="shared" ref="M1304" si="3955">MEDIAN($P1302:$XX1302)</f>
        <v>#NUM!</v>
      </c>
      <c r="N1304" s="71"/>
      <c r="O1304" s="27" t="str">
        <f t="shared" ref="O1304" si="3956">"1 RODADA"</f>
        <v>1 RODADA</v>
      </c>
      <c r="P1304" s="107" t="str">
        <f t="shared" ref="P1304:AI1304" si="3957">IF(P1302="","",IF((_xlfn.STDEV.P($P1301:$XX1302)/AVERAGE($P1301:$XX1302))&lt;=25%,P1302,IF(OR(P1302&gt;(AVERAGE($P1301:$XX1302)+_xlfn.STDEV.P($P1301:$XX1302)),P1302&lt;(AVERAGE($P1301:$XX1302)-_xlfn.STDEV.P($P1301:$XX1302))),"DESCARTADO",P1302)))</f>
        <v/>
      </c>
      <c r="Q1304" s="107" t="str">
        <f t="shared" si="3957"/>
        <v/>
      </c>
      <c r="R1304" s="107" t="str">
        <f t="shared" si="3957"/>
        <v/>
      </c>
      <c r="S1304" s="107" t="str">
        <f t="shared" si="3957"/>
        <v/>
      </c>
      <c r="T1304" s="107" t="str">
        <f t="shared" si="3957"/>
        <v/>
      </c>
      <c r="U1304" s="107" t="str">
        <f t="shared" si="3957"/>
        <v/>
      </c>
      <c r="V1304" s="107" t="str">
        <f t="shared" si="3957"/>
        <v/>
      </c>
      <c r="W1304" s="107" t="str">
        <f t="shared" si="3957"/>
        <v/>
      </c>
      <c r="X1304" s="107" t="str">
        <f t="shared" si="3957"/>
        <v/>
      </c>
      <c r="Y1304" s="107" t="str">
        <f t="shared" si="3957"/>
        <v/>
      </c>
      <c r="Z1304" s="107" t="str">
        <f t="shared" si="3957"/>
        <v/>
      </c>
      <c r="AA1304" s="107" t="str">
        <f t="shared" si="3957"/>
        <v/>
      </c>
      <c r="AB1304" s="107" t="str">
        <f t="shared" si="3957"/>
        <v/>
      </c>
      <c r="AC1304" s="107" t="str">
        <f t="shared" si="3957"/>
        <v/>
      </c>
      <c r="AD1304" s="107" t="str">
        <f t="shared" si="3957"/>
        <v/>
      </c>
      <c r="AE1304" s="107" t="str">
        <f t="shared" si="3957"/>
        <v/>
      </c>
      <c r="AF1304" s="107" t="str">
        <f t="shared" si="3957"/>
        <v/>
      </c>
      <c r="AG1304" s="107" t="str">
        <f t="shared" si="3957"/>
        <v/>
      </c>
      <c r="AH1304" s="107" t="str">
        <f t="shared" si="3957"/>
        <v/>
      </c>
      <c r="AI1304" s="107" t="str">
        <f t="shared" si="3957"/>
        <v/>
      </c>
    </row>
    <row r="1305" spans="1:167" hidden="1" x14ac:dyDescent="0.25">
      <c r="B1305" s="128" t="e">
        <f t="shared" si="3948"/>
        <v>#VALUE!</v>
      </c>
      <c r="C1305" s="128" t="e">
        <f t="shared" ca="1" si="3949"/>
        <v>#NAME?</v>
      </c>
      <c r="D1305" s="127">
        <f t="shared" ca="1" si="3949"/>
        <v>1</v>
      </c>
      <c r="E1305" s="198"/>
      <c r="F1305" s="93"/>
      <c r="G1305" s="200"/>
      <c r="H1305"/>
      <c r="I1305"/>
      <c r="J1305"/>
      <c r="L1305" s="29" t="s">
        <v>38</v>
      </c>
      <c r="M1305" s="30" t="str">
        <f t="shared" ref="M1305" si="3958">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3959">"2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3948"/>
        <v>#VALUE!</v>
      </c>
      <c r="C1306" s="128" t="e">
        <f t="shared" ca="1" si="3949"/>
        <v>#NAME?</v>
      </c>
      <c r="D1306" s="127">
        <f t="shared" ca="1" si="3949"/>
        <v>1</v>
      </c>
      <c r="E1306" s="198"/>
      <c r="F1306" s="93"/>
      <c r="G1306" s="200"/>
      <c r="H1306" s="134">
        <f t="shared" ref="H1306" si="3960">COUNT($P1306:$XX1306)</f>
        <v>0</v>
      </c>
      <c r="I1306" s="132" t="e">
        <f t="shared" ref="I1306" si="3961">_xlfn.STDEV.P($P1305:$XX1306)/AVERAGE($P1305:$XX1306)</f>
        <v>#DIV/0!</v>
      </c>
      <c r="J1306" s="7">
        <f t="shared" ref="J1306" si="3962">IF(AND(H1306&gt;2,
OR(L1296="MÉDIA SANEADA",L1296="MEDIANA SANEADA",
AND(L1296="PREÇO ESTIMADO",NOT(AND(P1298="Orçamento",COUNTA(P1296:XX1296)=COUNTIF(P1298:XX1298,"Orçamento")))))),
ROW(),0)</f>
        <v>0</v>
      </c>
      <c r="K1306" s="66"/>
      <c r="L1306" s="29" t="s">
        <v>362</v>
      </c>
      <c r="M1306" s="30" t="e">
        <f t="shared" ref="M1306" si="3963" xml:space="preserve">
IF(H1304&gt;2,MEDIAN(P1303:XX1304),
IF(H1306&gt;2,MEDIAN(P1305:XX1306),
IF(H1308&gt;2,MEDIAN(P1307:XX1308),
IF(H1310&gt;2,MEDIAN(P1309:XX1310),
IF(H1312&gt;2,MEDIAN(P1311:XX1312),
IF(H1314&gt;2,MEDIAN(P1313:XX1314),
MEDIAN(P1301:XX1302)))))))</f>
        <v>#NUM!</v>
      </c>
      <c r="N1306" s="71"/>
      <c r="O1306" s="27" t="str">
        <f t="shared" ref="O1306" si="3964">"2 RODADA"</f>
        <v>2 RODADA</v>
      </c>
      <c r="P1306" s="107" t="str">
        <f t="shared" ref="P1306:AI1306" si="3965">IF(P1304="","",IF((_xlfn.STDEV.P($P1303:$XX1304)/AVERAGE($P1303:$XX1304))&lt;=25%,P1304,IF(OR(P1304&gt;(AVERAGE($P1303:$XX1304)+_xlfn.STDEV.P($P1303:$XX1304)),P1304&lt;(AVERAGE($P1303:$XX1304)-_xlfn.STDEV.P($P1303:$XX1304))),"DESCARTADO",P1304)))</f>
        <v/>
      </c>
      <c r="Q1306" s="107" t="str">
        <f t="shared" si="3965"/>
        <v/>
      </c>
      <c r="R1306" s="107" t="str">
        <f t="shared" si="3965"/>
        <v/>
      </c>
      <c r="S1306" s="107" t="str">
        <f t="shared" si="3965"/>
        <v/>
      </c>
      <c r="T1306" s="107" t="str">
        <f t="shared" si="3965"/>
        <v/>
      </c>
      <c r="U1306" s="107" t="str">
        <f t="shared" si="3965"/>
        <v/>
      </c>
      <c r="V1306" s="107" t="str">
        <f t="shared" si="3965"/>
        <v/>
      </c>
      <c r="W1306" s="107" t="str">
        <f t="shared" si="3965"/>
        <v/>
      </c>
      <c r="X1306" s="107" t="str">
        <f t="shared" si="3965"/>
        <v/>
      </c>
      <c r="Y1306" s="107" t="str">
        <f t="shared" si="3965"/>
        <v/>
      </c>
      <c r="Z1306" s="107" t="str">
        <f t="shared" si="3965"/>
        <v/>
      </c>
      <c r="AA1306" s="107" t="str">
        <f t="shared" si="3965"/>
        <v/>
      </c>
      <c r="AB1306" s="107" t="str">
        <f t="shared" si="3965"/>
        <v/>
      </c>
      <c r="AC1306" s="107" t="str">
        <f t="shared" si="3965"/>
        <v/>
      </c>
      <c r="AD1306" s="107" t="str">
        <f t="shared" si="3965"/>
        <v/>
      </c>
      <c r="AE1306" s="107" t="str">
        <f t="shared" si="3965"/>
        <v/>
      </c>
      <c r="AF1306" s="107" t="str">
        <f t="shared" si="3965"/>
        <v/>
      </c>
      <c r="AG1306" s="107" t="str">
        <f t="shared" si="3965"/>
        <v/>
      </c>
      <c r="AH1306" s="107" t="str">
        <f t="shared" si="3965"/>
        <v/>
      </c>
      <c r="AI1306" s="107" t="str">
        <f t="shared" si="3965"/>
        <v/>
      </c>
    </row>
    <row r="1307" spans="1:167" hidden="1" x14ac:dyDescent="0.25">
      <c r="B1307" s="128" t="e">
        <f t="shared" si="3948"/>
        <v>#VALUE!</v>
      </c>
      <c r="C1307" s="128" t="e">
        <f t="shared" ca="1" si="3949"/>
        <v>#NAME?</v>
      </c>
      <c r="D1307" s="127">
        <f t="shared" ca="1" si="3949"/>
        <v>1</v>
      </c>
      <c r="E1307" s="198"/>
      <c r="F1307" s="93"/>
      <c r="G1307" s="200"/>
      <c r="H1307"/>
      <c r="I1307"/>
      <c r="J1307"/>
      <c r="K1307" s="66"/>
      <c r="L1307" s="29" t="s">
        <v>359</v>
      </c>
      <c r="M1307" s="30" t="e">
        <f t="shared" ref="M1307" si="3966">HARMEAN($P1301:$XX1302)</f>
        <v>#N/A</v>
      </c>
      <c r="N1307" s="71"/>
      <c r="O1307" s="27" t="str">
        <f t="shared" ref="O1307" si="3967">"3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3948"/>
        <v>#VALUE!</v>
      </c>
      <c r="C1308" s="128" t="e">
        <f t="shared" ca="1" si="3949"/>
        <v>#NAME?</v>
      </c>
      <c r="D1308" s="127">
        <f t="shared" ca="1" si="3949"/>
        <v>1</v>
      </c>
      <c r="E1308" s="198"/>
      <c r="F1308" s="93"/>
      <c r="G1308" s="200"/>
      <c r="H1308" s="134">
        <f t="shared" ref="H1308" si="3968">COUNT($P1308:$XX1308)</f>
        <v>0</v>
      </c>
      <c r="I1308" s="132" t="e">
        <f t="shared" ref="I1308" si="3969">_xlfn.STDEV.P($P1307:$XX1308)/AVERAGE($P1307:$XX1308)</f>
        <v>#DIV/0!</v>
      </c>
      <c r="J1308" s="7">
        <f t="shared" ref="J1308" si="3970">IF(AND(H1308&gt;2,
OR(L1296="MÉDIA SANEADA",L1296="MEDIANA SANEADA",
AND(L1296="PREÇO ESTIMADO",NOT(AND(P1298="Orçamento",COUNTA(P1296:XX1296)=COUNTIF(P1298:XX1298,"Orçamento")))))),
ROW(),0)</f>
        <v>0</v>
      </c>
      <c r="K1308" s="66"/>
      <c r="L1308" s="29" t="s">
        <v>41</v>
      </c>
      <c r="M1308" s="30" t="str">
        <f t="shared" ref="M1308" si="3971">IFERROR(_xlfn.QUARTILE.EXC($P1302:$XX1302,1),"")</f>
        <v/>
      </c>
      <c r="N1308" s="71"/>
      <c r="O1308" s="27" t="str">
        <f t="shared" ref="O1308" si="3972">"3 RODADA"</f>
        <v>3 RODADA</v>
      </c>
      <c r="P1308" s="107" t="str">
        <f t="shared" ref="P1308:AI1308" si="3973">IF(P1306="","",IF((_xlfn.STDEV.P($P1305:$XX1306)/AVERAGE($P1305:$XX1306))&lt;=25%,P1306,IF(OR(P1306&gt;(AVERAGE($P1305:$XX1306)+_xlfn.STDEV.P($P1305:$XX1306)),P1306&lt;(AVERAGE($P1305:$XX1306)-_xlfn.STDEV.P($P1305:$XX1306))),"DESCARTADO",P1306)))</f>
        <v/>
      </c>
      <c r="Q1308" s="107" t="str">
        <f t="shared" si="3973"/>
        <v/>
      </c>
      <c r="R1308" s="107" t="str">
        <f t="shared" si="3973"/>
        <v/>
      </c>
      <c r="S1308" s="107" t="str">
        <f t="shared" si="3973"/>
        <v/>
      </c>
      <c r="T1308" s="107" t="str">
        <f t="shared" si="3973"/>
        <v/>
      </c>
      <c r="U1308" s="107" t="str">
        <f t="shared" si="3973"/>
        <v/>
      </c>
      <c r="V1308" s="107" t="str">
        <f t="shared" si="3973"/>
        <v/>
      </c>
      <c r="W1308" s="107" t="str">
        <f t="shared" si="3973"/>
        <v/>
      </c>
      <c r="X1308" s="107" t="str">
        <f t="shared" si="3973"/>
        <v/>
      </c>
      <c r="Y1308" s="107" t="str">
        <f t="shared" si="3973"/>
        <v/>
      </c>
      <c r="Z1308" s="107" t="str">
        <f t="shared" si="3973"/>
        <v/>
      </c>
      <c r="AA1308" s="107" t="str">
        <f t="shared" si="3973"/>
        <v/>
      </c>
      <c r="AB1308" s="107" t="str">
        <f t="shared" si="3973"/>
        <v/>
      </c>
      <c r="AC1308" s="107" t="str">
        <f t="shared" si="3973"/>
        <v/>
      </c>
      <c r="AD1308" s="107" t="str">
        <f t="shared" si="3973"/>
        <v/>
      </c>
      <c r="AE1308" s="107" t="str">
        <f t="shared" si="3973"/>
        <v/>
      </c>
      <c r="AF1308" s="107" t="str">
        <f t="shared" si="3973"/>
        <v/>
      </c>
      <c r="AG1308" s="107" t="str">
        <f t="shared" si="3973"/>
        <v/>
      </c>
      <c r="AH1308" s="107" t="str">
        <f t="shared" si="3973"/>
        <v/>
      </c>
      <c r="AI1308" s="107" t="str">
        <f t="shared" si="3973"/>
        <v/>
      </c>
    </row>
    <row r="1309" spans="1:167" hidden="1" x14ac:dyDescent="0.25">
      <c r="B1309" s="128" t="e">
        <f t="shared" si="3948"/>
        <v>#VALUE!</v>
      </c>
      <c r="C1309" s="128" t="e">
        <f t="shared" ca="1" si="3949"/>
        <v>#NAME?</v>
      </c>
      <c r="D1309" s="127">
        <f t="shared" ca="1" si="3949"/>
        <v>1</v>
      </c>
      <c r="E1309" s="198"/>
      <c r="F1309" s="93"/>
      <c r="G1309" s="200"/>
      <c r="H1309"/>
      <c r="I1309"/>
      <c r="J1309"/>
      <c r="K1309" s="66"/>
      <c r="L1309" s="29" t="s">
        <v>39</v>
      </c>
      <c r="M1309" s="30" t="str">
        <f t="shared" ref="M1309" si="3974">IFERROR(_xlfn.QUARTILE.EXC($P1302:$XX1302,3),"")</f>
        <v/>
      </c>
      <c r="N1309" s="71"/>
      <c r="O1309" s="27" t="str">
        <f t="shared" ref="O1309" si="3975">"4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3948"/>
        <v>#VALUE!</v>
      </c>
      <c r="C1310" s="128" t="e">
        <f t="shared" ca="1" si="3949"/>
        <v>#NAME?</v>
      </c>
      <c r="D1310" s="127">
        <f t="shared" ca="1" si="3949"/>
        <v>1</v>
      </c>
      <c r="E1310" s="198"/>
      <c r="F1310" s="93"/>
      <c r="G1310" s="200"/>
      <c r="H1310" s="134">
        <f t="shared" ref="H1310" si="3976">COUNT($P1310:$XX1310)</f>
        <v>0</v>
      </c>
      <c r="I1310" s="132" t="e">
        <f t="shared" ref="I1310" si="3977">_xlfn.STDEV.P($P1309:$XX1310)/AVERAGE($P1309:$XX1310)</f>
        <v>#DIV/0!</v>
      </c>
      <c r="J1310" s="7">
        <f t="shared" ref="J1310" si="3978">IF(AND(H1310&gt;2,
OR(L1296="MÉDIA SANEADA",L1296="MEDIANA SANEADA",
AND(L1296="PREÇO ESTIMADO",NOT(AND(P1298="Orçamento",COUNTA(P1296:XX1296)=COUNTIF(P1298:XX1298,"Orçamento")))))),
ROW(),0)</f>
        <v>0</v>
      </c>
      <c r="K1310" s="66"/>
      <c r="L1310" s="29" t="s">
        <v>42</v>
      </c>
      <c r="M1310" s="30">
        <f t="shared" ref="M1310" si="3979">MIN($P1302:$XX1302)</f>
        <v>0</v>
      </c>
      <c r="N1310" s="71"/>
      <c r="O1310" s="27" t="str">
        <f t="shared" ref="O1310" si="3980">"4 RODADA"</f>
        <v>4 RODADA</v>
      </c>
      <c r="P1310" s="107" t="str">
        <f t="shared" ref="P1310:AI1310" si="3981">IF(P1308="","",IF((_xlfn.STDEV.P($P1307:$XX1308)/AVERAGE($P1307:$XX1308))&lt;=25%,P1308,IF(OR(P1308&gt;(AVERAGE($P1307:$XX1308)+_xlfn.STDEV.P($P1307:$XX1308)),P1308&lt;(AVERAGE($P1307:$XX1308)-_xlfn.STDEV.P($P1307:$XX1308))),"DESCARTADO",P1308)))</f>
        <v/>
      </c>
      <c r="Q1310" s="107" t="str">
        <f t="shared" si="3981"/>
        <v/>
      </c>
      <c r="R1310" s="107" t="str">
        <f t="shared" si="3981"/>
        <v/>
      </c>
      <c r="S1310" s="107" t="str">
        <f t="shared" si="3981"/>
        <v/>
      </c>
      <c r="T1310" s="107" t="str">
        <f t="shared" si="3981"/>
        <v/>
      </c>
      <c r="U1310" s="107" t="str">
        <f t="shared" si="3981"/>
        <v/>
      </c>
      <c r="V1310" s="107" t="str">
        <f t="shared" si="3981"/>
        <v/>
      </c>
      <c r="W1310" s="107" t="str">
        <f t="shared" si="3981"/>
        <v/>
      </c>
      <c r="X1310" s="107" t="str">
        <f t="shared" si="3981"/>
        <v/>
      </c>
      <c r="Y1310" s="107" t="str">
        <f t="shared" si="3981"/>
        <v/>
      </c>
      <c r="Z1310" s="107" t="str">
        <f t="shared" si="3981"/>
        <v/>
      </c>
      <c r="AA1310" s="107" t="str">
        <f t="shared" si="3981"/>
        <v/>
      </c>
      <c r="AB1310" s="107" t="str">
        <f t="shared" si="3981"/>
        <v/>
      </c>
      <c r="AC1310" s="107" t="str">
        <f t="shared" si="3981"/>
        <v/>
      </c>
      <c r="AD1310" s="107" t="str">
        <f t="shared" si="3981"/>
        <v/>
      </c>
      <c r="AE1310" s="107" t="str">
        <f t="shared" si="3981"/>
        <v/>
      </c>
      <c r="AF1310" s="107" t="str">
        <f t="shared" si="3981"/>
        <v/>
      </c>
      <c r="AG1310" s="107" t="str">
        <f t="shared" si="3981"/>
        <v/>
      </c>
      <c r="AH1310" s="107" t="str">
        <f t="shared" si="3981"/>
        <v/>
      </c>
      <c r="AI1310" s="107" t="str">
        <f t="shared" si="3981"/>
        <v/>
      </c>
    </row>
    <row r="1311" spans="1:167" hidden="1" x14ac:dyDescent="0.25">
      <c r="B1311" s="128" t="e">
        <f t="shared" si="3948"/>
        <v>#VALUE!</v>
      </c>
      <c r="C1311" s="128" t="e">
        <f t="shared" ca="1" si="3949"/>
        <v>#NAME?</v>
      </c>
      <c r="D1311" s="127">
        <f t="shared" ca="1" si="3949"/>
        <v>1</v>
      </c>
      <c r="E1311" s="198"/>
      <c r="F1311" s="93"/>
      <c r="G1311" s="200"/>
      <c r="H1311"/>
      <c r="I1311"/>
      <c r="J1311"/>
      <c r="K1311" s="66"/>
      <c r="L1311" s="29" t="s">
        <v>40</v>
      </c>
      <c r="M1311" s="30">
        <f t="shared" ref="M1311" si="3982">MAX($P1302:$XX1302)</f>
        <v>0</v>
      </c>
      <c r="N1311" s="71"/>
      <c r="O1311" s="27" t="str">
        <f t="shared" ref="O1311" si="3983">"5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3948"/>
        <v>#VALUE!</v>
      </c>
      <c r="C1312" s="128" t="e">
        <f t="shared" ca="1" si="3949"/>
        <v>#NAME?</v>
      </c>
      <c r="D1312" s="127">
        <f t="shared" ca="1" si="3949"/>
        <v>1</v>
      </c>
      <c r="E1312" s="198"/>
      <c r="F1312" s="93"/>
      <c r="G1312" s="200"/>
      <c r="H1312" s="134">
        <f t="shared" ref="H1312" si="3984">COUNT($P1312:$XX1312)</f>
        <v>0</v>
      </c>
      <c r="I1312" s="132" t="e">
        <f t="shared" ref="I1312" si="3985">_xlfn.STDEV.P($P1311:$XX1312)/AVERAGE($P1311:$XX1312)</f>
        <v>#DIV/0!</v>
      </c>
      <c r="J1312" s="7">
        <f t="shared" ref="J1312" si="3986">IF(AND(H1312&gt;2,
OR(L1296="MÉDIA SANEADA",L1296="MEDIANA SANEADA",
AND(L1296="PREÇO ESTIMADO",NOT(AND(P1298="Orçamento",COUNTA(P1296:XX1296)=COUNTIF(P1298:XX1298,"Orçamento")))))),
ROW(),0)</f>
        <v>0</v>
      </c>
      <c r="K1312" s="66"/>
      <c r="N1312" s="71"/>
      <c r="O1312" s="27" t="str">
        <f t="shared" ref="O1312" si="3987">"5 RODADA"</f>
        <v>5 RODADA</v>
      </c>
      <c r="P1312" s="107" t="str">
        <f t="shared" ref="P1312:AI1312" si="3988">IF(P1310="","",IF((_xlfn.STDEV.P($P1309:$XX1310)/AVERAGE($P1309:$XX1310))&lt;=25%,P1310,IF(OR(P1310&gt;(AVERAGE($P1309:$XX1310)+_xlfn.STDEV.P($P1309:$XX1310)),P1310&lt;(AVERAGE($P1309:$XX1310)-_xlfn.STDEV.P($P1309:$XX1310))),"DESCARTADO",P1310)))</f>
        <v/>
      </c>
      <c r="Q1312" s="107" t="str">
        <f t="shared" si="3988"/>
        <v/>
      </c>
      <c r="R1312" s="107" t="str">
        <f t="shared" si="3988"/>
        <v/>
      </c>
      <c r="S1312" s="107" t="str">
        <f t="shared" si="3988"/>
        <v/>
      </c>
      <c r="T1312" s="107" t="str">
        <f t="shared" si="3988"/>
        <v/>
      </c>
      <c r="U1312" s="107" t="str">
        <f t="shared" si="3988"/>
        <v/>
      </c>
      <c r="V1312" s="107" t="str">
        <f t="shared" si="3988"/>
        <v/>
      </c>
      <c r="W1312" s="107" t="str">
        <f t="shared" si="3988"/>
        <v/>
      </c>
      <c r="X1312" s="107" t="str">
        <f t="shared" si="3988"/>
        <v/>
      </c>
      <c r="Y1312" s="107" t="str">
        <f t="shared" si="3988"/>
        <v/>
      </c>
      <c r="Z1312" s="107" t="str">
        <f t="shared" si="3988"/>
        <v/>
      </c>
      <c r="AA1312" s="107" t="str">
        <f t="shared" si="3988"/>
        <v/>
      </c>
      <c r="AB1312" s="107" t="str">
        <f t="shared" si="3988"/>
        <v/>
      </c>
      <c r="AC1312" s="107" t="str">
        <f t="shared" si="3988"/>
        <v/>
      </c>
      <c r="AD1312" s="107" t="str">
        <f t="shared" si="3988"/>
        <v/>
      </c>
      <c r="AE1312" s="107" t="str">
        <f t="shared" si="3988"/>
        <v/>
      </c>
      <c r="AF1312" s="107" t="str">
        <f t="shared" si="3988"/>
        <v/>
      </c>
      <c r="AG1312" s="107" t="str">
        <f t="shared" si="3988"/>
        <v/>
      </c>
      <c r="AH1312" s="107" t="str">
        <f t="shared" si="3988"/>
        <v/>
      </c>
      <c r="AI1312" s="107" t="str">
        <f t="shared" si="3988"/>
        <v/>
      </c>
    </row>
    <row r="1313" spans="1:167" hidden="1" x14ac:dyDescent="0.25">
      <c r="B1313" s="128" t="e">
        <f t="shared" si="3948"/>
        <v>#VALUE!</v>
      </c>
      <c r="C1313" s="128" t="e">
        <f t="shared" ca="1" si="3949"/>
        <v>#NAME?</v>
      </c>
      <c r="D1313" s="127">
        <f t="shared" ca="1" si="3949"/>
        <v>1</v>
      </c>
      <c r="E1313" s="198"/>
      <c r="F1313" s="93"/>
      <c r="G1313" s="200"/>
      <c r="H1313"/>
      <c r="I1313"/>
      <c r="J1313"/>
      <c r="K1313" s="66"/>
      <c r="L1313" s="22"/>
      <c r="M1313" s="22"/>
      <c r="N1313" s="71"/>
      <c r="O1313" s="27" t="str">
        <f t="shared" ref="O1313" si="3989">"6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3948"/>
        <v>#VALUE!</v>
      </c>
      <c r="C1314" s="128" t="e">
        <f t="shared" ca="1" si="3949"/>
        <v>#NAME?</v>
      </c>
      <c r="D1314" s="127">
        <f t="shared" ca="1" si="3949"/>
        <v>1</v>
      </c>
      <c r="E1314" s="198"/>
      <c r="F1314" s="93"/>
      <c r="G1314" s="200"/>
      <c r="H1314" s="134">
        <f t="shared" ref="H1314" si="3990">COUNT($P1314:$XX1314)</f>
        <v>0</v>
      </c>
      <c r="I1314" s="132" t="e">
        <f t="shared" ref="I1314" si="3991">_xlfn.STDEV.P($P1313:$XX1314)/AVERAGE($P1313:$XX1314)</f>
        <v>#DIV/0!</v>
      </c>
      <c r="J1314" s="7">
        <f t="shared" ref="J1314" si="3992">IF(AND(H1314&gt;2,
OR(L1296="MÉDIA SANEADA",L1296="MEDIANA SANEADA",
AND(L1296="PREÇO ESTIMADO",NOT(AND(P1298="Orçamento",COUNTA(P1296:XX1296)=COUNTIF(P1298:XX1298,"Orçamento")))))),
ROW(),0)</f>
        <v>0</v>
      </c>
      <c r="N1314" s="71"/>
      <c r="O1314" s="27" t="str">
        <f t="shared" ref="O1314" si="3993">"6 RODADA"</f>
        <v>6 RODADA</v>
      </c>
      <c r="P1314" s="107" t="str">
        <f t="shared" ref="P1314:AI1314" si="3994">IFERROR(IF(P1312="","",IF((_xlfn.STDEV.P($P1311:$XX1312)/AVERAGE($P1311:$XX1312))&lt;=25%,P1312,IF(OR(P1312&gt;(AVERAGE($P1311:$XX1312)+_xlfn.STDEV.P($P1311:$XX1312)),P1312&lt;(AVERAGE($P1311:$XX1312)-_xlfn.STDEV.P($P1311:$XX1312))),"DESCARTADO",P1312))),)</f>
        <v/>
      </c>
      <c r="Q1314" s="107" t="str">
        <f t="shared" si="3994"/>
        <v/>
      </c>
      <c r="R1314" s="107" t="str">
        <f t="shared" si="3994"/>
        <v/>
      </c>
      <c r="S1314" s="107" t="str">
        <f t="shared" si="3994"/>
        <v/>
      </c>
      <c r="T1314" s="107" t="str">
        <f t="shared" si="3994"/>
        <v/>
      </c>
      <c r="U1314" s="107" t="str">
        <f t="shared" si="3994"/>
        <v/>
      </c>
      <c r="V1314" s="107" t="str">
        <f t="shared" si="3994"/>
        <v/>
      </c>
      <c r="W1314" s="107" t="str">
        <f t="shared" si="3994"/>
        <v/>
      </c>
      <c r="X1314" s="107" t="str">
        <f t="shared" si="3994"/>
        <v/>
      </c>
      <c r="Y1314" s="107" t="str">
        <f t="shared" si="3994"/>
        <v/>
      </c>
      <c r="Z1314" s="107" t="str">
        <f t="shared" si="3994"/>
        <v/>
      </c>
      <c r="AA1314" s="107" t="str">
        <f t="shared" si="3994"/>
        <v/>
      </c>
      <c r="AB1314" s="107" t="str">
        <f t="shared" si="3994"/>
        <v/>
      </c>
      <c r="AC1314" s="107" t="str">
        <f t="shared" si="3994"/>
        <v/>
      </c>
      <c r="AD1314" s="107" t="str">
        <f t="shared" si="3994"/>
        <v/>
      </c>
      <c r="AE1314" s="107" t="str">
        <f t="shared" si="3994"/>
        <v/>
      </c>
      <c r="AF1314" s="107" t="str">
        <f t="shared" si="3994"/>
        <v/>
      </c>
      <c r="AG1314" s="107" t="str">
        <f t="shared" si="3994"/>
        <v/>
      </c>
      <c r="AH1314" s="107" t="str">
        <f t="shared" si="3994"/>
        <v/>
      </c>
      <c r="AI1314" s="107" t="str">
        <f t="shared" si="3994"/>
        <v/>
      </c>
    </row>
    <row r="1315" spans="1:167" x14ac:dyDescent="0.25">
      <c r="B1315" s="128" t="e">
        <f t="shared" si="3948"/>
        <v>#VALUE!</v>
      </c>
      <c r="C1315" s="128" t="e">
        <f t="shared" ca="1" si="3949"/>
        <v>#NAME?</v>
      </c>
      <c r="D1315" s="127">
        <f t="shared" ca="1" si="3949"/>
        <v>1</v>
      </c>
      <c r="E1315" s="198"/>
      <c r="F1315" s="136"/>
      <c r="G1315" s="200"/>
      <c r="H1315" s="203"/>
      <c r="I1315" s="203"/>
      <c r="J1315" s="204"/>
      <c r="K1315" s="67"/>
      <c r="L1315" s="1" t="s">
        <v>43</v>
      </c>
      <c r="M1315" s="143" t="str">
        <f t="shared" ref="M1315" si="3995">IFERROR(ROUND(M1296*M1298,2),"")</f>
        <v/>
      </c>
      <c r="O1315" s="27" t="s">
        <v>363</v>
      </c>
      <c r="P1315" s="107" t="str">
        <f t="shared" ref="P1315:AI1336" si="3996">INDEX(P1302:P1314,MATCH(MAX($J1302:$J1314),$J1302:$J1314,0))</f>
        <v/>
      </c>
      <c r="Q1315" s="107" t="str">
        <f t="shared" si="3996"/>
        <v/>
      </c>
      <c r="R1315" s="107" t="str">
        <f t="shared" si="3996"/>
        <v/>
      </c>
      <c r="S1315" s="107" t="str">
        <f t="shared" si="3996"/>
        <v/>
      </c>
      <c r="T1315" s="107" t="str">
        <f t="shared" si="3996"/>
        <v/>
      </c>
      <c r="U1315" s="107" t="str">
        <f t="shared" si="3996"/>
        <v/>
      </c>
      <c r="V1315" s="107" t="str">
        <f t="shared" si="3996"/>
        <v/>
      </c>
      <c r="W1315" s="107" t="str">
        <f t="shared" si="3996"/>
        <v/>
      </c>
      <c r="X1315" s="107" t="str">
        <f t="shared" si="3996"/>
        <v/>
      </c>
      <c r="Y1315" s="107" t="str">
        <f t="shared" si="3996"/>
        <v/>
      </c>
      <c r="Z1315" s="107" t="str">
        <f t="shared" si="3996"/>
        <v/>
      </c>
      <c r="AA1315" s="107" t="str">
        <f t="shared" si="3996"/>
        <v/>
      </c>
      <c r="AB1315" s="107" t="str">
        <f t="shared" si="3996"/>
        <v/>
      </c>
      <c r="AC1315" s="107" t="str">
        <f t="shared" si="3996"/>
        <v/>
      </c>
      <c r="AD1315" s="107" t="str">
        <f t="shared" si="3996"/>
        <v/>
      </c>
      <c r="AE1315" s="107" t="str">
        <f t="shared" si="3996"/>
        <v/>
      </c>
      <c r="AF1315" s="107" t="str">
        <f t="shared" si="3996"/>
        <v/>
      </c>
      <c r="AG1315" s="107" t="str">
        <f t="shared" si="3996"/>
        <v/>
      </c>
      <c r="AH1315" s="107" t="str">
        <f t="shared" si="3996"/>
        <v/>
      </c>
      <c r="AI1315" s="107" t="str">
        <f t="shared" si="3996"/>
        <v/>
      </c>
    </row>
    <row r="1317" spans="1:167" s="117" customFormat="1" ht="15" customHeight="1" x14ac:dyDescent="0.25">
      <c r="A1317" s="120"/>
      <c r="B1317" s="127" t="e">
        <f t="shared" ref="B1317" si="3997">LARGE(IFERROR(IF(B1315+1&gt;$H$8,"",B1315+1),""),1)</f>
        <v>#VALUE!</v>
      </c>
      <c r="C1317" s="127" t="e">
        <f ca="1">IF(_xlfn.ISFORMULA(E1321),MAX(INDEX('BASE FORMAÇÃO'!A:A,B1317+1),1),E1321)</f>
        <v>#NAME?</v>
      </c>
      <c r="D1317" s="127">
        <f t="shared" ref="D1317" ca="1" si="3998">IFERROR(IF(C1317=C1307,D1307+1,1),1)</f>
        <v>1</v>
      </c>
      <c r="E1317" s="38" t="s">
        <v>9</v>
      </c>
      <c r="F1317" s="73"/>
      <c r="G1317" s="38" t="s">
        <v>15</v>
      </c>
      <c r="H1317" s="135" t="e">
        <f>INDEX('BASE FORMAÇÃO'!B:B,B1317+1)</f>
        <v>#VALUE!</v>
      </c>
      <c r="I1317" s="181" t="s">
        <v>16</v>
      </c>
      <c r="J1317" s="6" t="e">
        <f>INDEX('BASE FORMAÇÃO'!K:K,B1317+1)</f>
        <v>#VALUE!</v>
      </c>
      <c r="K1317" s="65"/>
      <c r="L1317" s="182" t="s">
        <v>10</v>
      </c>
      <c r="M1317" s="184" t="str">
        <f>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3999">B1317</f>
        <v>#VALUE!</v>
      </c>
      <c r="C1318" s="128" t="e">
        <f t="shared" ca="1" si="3999"/>
        <v>#NAME?</v>
      </c>
      <c r="D1318" s="127">
        <f t="shared" ca="1" si="3999"/>
        <v>1</v>
      </c>
      <c r="E1318" s="186">
        <f t="shared" ref="E1318" ca="1" si="4000">D1317</f>
        <v>1</v>
      </c>
      <c r="F1318" s="92"/>
      <c r="G1318" s="188" t="s">
        <v>1</v>
      </c>
      <c r="H1318" s="191" t="e">
        <f>INDEX('BASE FORMAÇÃO'!C:C,B1317+1)</f>
        <v>#VALUE!</v>
      </c>
      <c r="I1318" s="191"/>
      <c r="J1318" s="192"/>
      <c r="K1318" s="66"/>
      <c r="L1318" s="183"/>
      <c r="M1318" s="185"/>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01">B1318</f>
        <v>#VALUE!</v>
      </c>
      <c r="C1319" s="128" t="e">
        <f t="shared" ca="1" si="4001"/>
        <v>#NAME?</v>
      </c>
      <c r="D1319" s="127">
        <f t="shared" ca="1" si="4001"/>
        <v>1</v>
      </c>
      <c r="E1319" s="187"/>
      <c r="F1319" s="93"/>
      <c r="G1319" s="189"/>
      <c r="H1319" s="193"/>
      <c r="I1319" s="193"/>
      <c r="J1319" s="194"/>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02">B1319</f>
        <v>#VALUE!</v>
      </c>
      <c r="C1320" s="128" t="e">
        <f t="shared" ca="1" si="4002"/>
        <v>#NAME?</v>
      </c>
      <c r="D1320" s="127">
        <f t="shared" ca="1" si="3949"/>
        <v>1</v>
      </c>
      <c r="E1320" s="38" t="s">
        <v>313</v>
      </c>
      <c r="F1320" s="93"/>
      <c r="G1320" s="190"/>
      <c r="H1320" s="195"/>
      <c r="I1320" s="195"/>
      <c r="J1320" s="196"/>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03">B1319</f>
        <v>#VALUE!</v>
      </c>
      <c r="C1321" s="128" t="e">
        <f t="shared" ca="1" si="4003"/>
        <v>#NAME?</v>
      </c>
      <c r="D1321" s="127">
        <f t="shared" ca="1" si="3949"/>
        <v>1</v>
      </c>
      <c r="E1321" s="197" t="e">
        <f t="shared" ref="E1321" ca="1" si="4004">C1317</f>
        <v>#NAME?</v>
      </c>
      <c r="F1321" s="93"/>
      <c r="G1321" s="199" t="s">
        <v>304</v>
      </c>
      <c r="H1321" s="201"/>
      <c r="I1321" s="202"/>
      <c r="J1321" s="202"/>
      <c r="K1321" s="67"/>
      <c r="L1321" s="28" t="s">
        <v>303</v>
      </c>
      <c r="M1321" s="133" t="str">
        <f t="shared" ref="M1321" si="4005">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06">B1321</f>
        <v>#VALUE!</v>
      </c>
      <c r="C1322" s="128" t="e">
        <f t="shared" ref="C1322" ca="1" si="4007">C1321</f>
        <v>#NAME?</v>
      </c>
      <c r="D1322" s="127">
        <f t="shared" ca="1" si="3949"/>
        <v>1</v>
      </c>
      <c r="E1322" s="198"/>
      <c r="F1322" s="93"/>
      <c r="G1322" s="200"/>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08">B1322</f>
        <v>#VALUE!</v>
      </c>
      <c r="C1323" s="128" t="e">
        <f t="shared" ca="1" si="4008"/>
        <v>#NAME?</v>
      </c>
      <c r="D1323" s="127">
        <f t="shared" ca="1" si="3949"/>
        <v>1</v>
      </c>
      <c r="E1323" s="198"/>
      <c r="F1323" s="93"/>
      <c r="G1323" s="200"/>
      <c r="H1323" s="134">
        <f t="shared" ref="H1323" si="4009">COUNT($P1323:$XX1323)</f>
        <v>0</v>
      </c>
      <c r="I1323" s="132" t="e">
        <f t="shared" ref="I1323" si="4010">_xlfn.STDEV.P($P1322:$XX1323)/AVERAGE($P1322:$XX1323)</f>
        <v>#DIV/0!</v>
      </c>
      <c r="J1323" s="7">
        <f>ROW()</f>
        <v>1323</v>
      </c>
      <c r="K1323" s="67"/>
      <c r="L1323" s="29" t="s">
        <v>10</v>
      </c>
      <c r="M1323" s="30" t="str">
        <f t="shared" ref="M1323" si="4011">IFERROR(
IF(COUNTA(P1317:AI1317)=COUNTIF(P1319:XX1319,"Orçamento"),MIN(M1328,M1325),
IF(M1326&lt;&gt;"",M1326,
IF(M1327&lt;&gt;"",M1327,
M1325
))),"")</f>
        <v/>
      </c>
      <c r="N1323" s="71"/>
      <c r="O1323" s="27" t="s">
        <v>376</v>
      </c>
      <c r="P1323" s="106" t="str">
        <f t="shared" ref="P1323:AI1323" si="4012">IFERROR(IF(P1321="",
            "",
            IF(COUNT($P1321:$XX1321)&lt;=4,
               P1321,
               IF(OR(P1321&gt;(QUARTILE($P1321:$XX1321,3)+(QUARTILE($P1321:$XX1321,3)-QUARTILE($P1321:$XX1321,1))),
                     P1321&lt;(QUARTILE($P1321:$XX1321,1)-(QUARTILE($P1321:$XX1321,3)-QUARTILE($P1321:$XX1321,1)))
                  ),
               "DESCARTADO",P1321)
             )
  ),P1321)</f>
        <v/>
      </c>
      <c r="Q1323" s="106" t="str">
        <f t="shared" si="4012"/>
        <v/>
      </c>
      <c r="R1323" s="106" t="str">
        <f t="shared" si="4012"/>
        <v/>
      </c>
      <c r="S1323" s="106" t="str">
        <f t="shared" si="4012"/>
        <v/>
      </c>
      <c r="T1323" s="106" t="str">
        <f t="shared" si="4012"/>
        <v/>
      </c>
      <c r="U1323" s="106" t="str">
        <f t="shared" si="4012"/>
        <v/>
      </c>
      <c r="V1323" s="106" t="str">
        <f t="shared" si="4012"/>
        <v/>
      </c>
      <c r="W1323" s="106" t="str">
        <f t="shared" si="4012"/>
        <v/>
      </c>
      <c r="X1323" s="106" t="str">
        <f t="shared" si="4012"/>
        <v/>
      </c>
      <c r="Y1323" s="106" t="str">
        <f t="shared" si="4012"/>
        <v/>
      </c>
      <c r="Z1323" s="106" t="str">
        <f t="shared" si="4012"/>
        <v/>
      </c>
      <c r="AA1323" s="106" t="str">
        <f t="shared" si="4012"/>
        <v/>
      </c>
      <c r="AB1323" s="106" t="str">
        <f t="shared" si="4012"/>
        <v/>
      </c>
      <c r="AC1323" s="106" t="str">
        <f t="shared" si="4012"/>
        <v/>
      </c>
      <c r="AD1323" s="106" t="str">
        <f t="shared" si="4012"/>
        <v/>
      </c>
      <c r="AE1323" s="106" t="str">
        <f t="shared" si="4012"/>
        <v/>
      </c>
      <c r="AF1323" s="106" t="str">
        <f t="shared" si="4012"/>
        <v/>
      </c>
      <c r="AG1323" s="106" t="str">
        <f t="shared" si="4012"/>
        <v/>
      </c>
      <c r="AH1323" s="106" t="str">
        <f t="shared" si="4012"/>
        <v/>
      </c>
      <c r="AI1323" s="106" t="str">
        <f t="shared" si="4012"/>
        <v/>
      </c>
    </row>
    <row r="1324" spans="1:167" hidden="1" x14ac:dyDescent="0.25">
      <c r="B1324" s="128" t="e">
        <f t="shared" ref="B1324" si="4013">B1323</f>
        <v>#VALUE!</v>
      </c>
      <c r="C1324" s="128" t="e">
        <f t="shared" ref="C1324" ca="1" si="4014">C1323</f>
        <v>#NAME?</v>
      </c>
      <c r="D1324" s="127">
        <f t="shared" ca="1" si="3949"/>
        <v>1</v>
      </c>
      <c r="E1324" s="198"/>
      <c r="F1324" s="93"/>
      <c r="G1324" s="200"/>
      <c r="H1324"/>
      <c r="I1324"/>
      <c r="J1324"/>
      <c r="K1324" s="66"/>
      <c r="L1324" s="29" t="s">
        <v>360</v>
      </c>
      <c r="M1324" s="30" t="e">
        <f t="shared" ref="M1324" si="4015">AVERAGE($P1323:$XX1323)</f>
        <v>#DIV/0!</v>
      </c>
      <c r="N1324" s="71"/>
      <c r="O1324" s="27" t="str">
        <f t="shared" ref="O1324" si="4016">"1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3948"/>
        <v>#VALUE!</v>
      </c>
      <c r="C1325" s="128" t="e">
        <f t="shared" ca="1" si="3949"/>
        <v>#NAME?</v>
      </c>
      <c r="D1325" s="127">
        <f t="shared" ca="1" si="3949"/>
        <v>1</v>
      </c>
      <c r="E1325" s="198"/>
      <c r="F1325" s="93"/>
      <c r="G1325" s="200"/>
      <c r="H1325" s="134">
        <f t="shared" ref="H1325" si="4017">COUNT($P1325:$XX1325)</f>
        <v>0</v>
      </c>
      <c r="I1325" s="132" t="e">
        <f t="shared" ref="I1325" si="4018">_xlfn.STDEV.P($P1324:$XX1325)/AVERAGE($P1324:$XX1325)</f>
        <v>#DIV/0!</v>
      </c>
      <c r="J1325" s="7">
        <f t="shared" ref="J1325" si="4019">IF(AND(H1325&gt;2,
OR(L1317="MÉDIA SANEADA",L1317="MEDIANA SANEADA",
AND(L1317="PREÇO ESTIMADO",NOT(AND(P1319="Orçamento",COUNTA(P1317:XX1317)=COUNTIF(P1319:XX1319,"Orçamento")))))),
ROW(),0)</f>
        <v>0</v>
      </c>
      <c r="K1325" s="66"/>
      <c r="L1325" s="29" t="s">
        <v>361</v>
      </c>
      <c r="M1325" s="30" t="e">
        <f t="shared" ref="M1325" si="4020">MEDIAN($P1323:$XX1323)</f>
        <v>#NUM!</v>
      </c>
      <c r="N1325" s="71"/>
      <c r="O1325" s="27" t="str">
        <f t="shared" ref="O1325" si="4021">"1 RODADA"</f>
        <v>1 RODADA</v>
      </c>
      <c r="P1325" s="107" t="str">
        <f t="shared" ref="P1325:AI1325" si="4022">IF(P1323="","",IF((_xlfn.STDEV.P($P1322:$XX1323)/AVERAGE($P1322:$XX1323))&lt;=25%,P1323,IF(OR(P1323&gt;(AVERAGE($P1322:$XX1323)+_xlfn.STDEV.P($P1322:$XX1323)),P1323&lt;(AVERAGE($P1322:$XX1323)-_xlfn.STDEV.P($P1322:$XX1323))),"DESCARTADO",P1323)))</f>
        <v/>
      </c>
      <c r="Q1325" s="107" t="str">
        <f t="shared" si="4022"/>
        <v/>
      </c>
      <c r="R1325" s="107" t="str">
        <f t="shared" si="4022"/>
        <v/>
      </c>
      <c r="S1325" s="107" t="str">
        <f t="shared" si="4022"/>
        <v/>
      </c>
      <c r="T1325" s="107" t="str">
        <f t="shared" si="4022"/>
        <v/>
      </c>
      <c r="U1325" s="107" t="str">
        <f t="shared" si="4022"/>
        <v/>
      </c>
      <c r="V1325" s="107" t="str">
        <f t="shared" si="4022"/>
        <v/>
      </c>
      <c r="W1325" s="107" t="str">
        <f t="shared" si="4022"/>
        <v/>
      </c>
      <c r="X1325" s="107" t="str">
        <f t="shared" si="4022"/>
        <v/>
      </c>
      <c r="Y1325" s="107" t="str">
        <f t="shared" si="4022"/>
        <v/>
      </c>
      <c r="Z1325" s="107" t="str">
        <f t="shared" si="4022"/>
        <v/>
      </c>
      <c r="AA1325" s="107" t="str">
        <f t="shared" si="4022"/>
        <v/>
      </c>
      <c r="AB1325" s="107" t="str">
        <f t="shared" si="4022"/>
        <v/>
      </c>
      <c r="AC1325" s="107" t="str">
        <f t="shared" si="4022"/>
        <v/>
      </c>
      <c r="AD1325" s="107" t="str">
        <f t="shared" si="4022"/>
        <v/>
      </c>
      <c r="AE1325" s="107" t="str">
        <f t="shared" si="4022"/>
        <v/>
      </c>
      <c r="AF1325" s="107" t="str">
        <f t="shared" si="4022"/>
        <v/>
      </c>
      <c r="AG1325" s="107" t="str">
        <f t="shared" si="4022"/>
        <v/>
      </c>
      <c r="AH1325" s="107" t="str">
        <f t="shared" si="4022"/>
        <v/>
      </c>
      <c r="AI1325" s="107" t="str">
        <f t="shared" si="4022"/>
        <v/>
      </c>
    </row>
    <row r="1326" spans="1:167" hidden="1" x14ac:dyDescent="0.25">
      <c r="B1326" s="128" t="e">
        <f t="shared" si="3948"/>
        <v>#VALUE!</v>
      </c>
      <c r="C1326" s="128" t="e">
        <f t="shared" ca="1" si="3949"/>
        <v>#NAME?</v>
      </c>
      <c r="D1326" s="127">
        <f t="shared" ca="1" si="3949"/>
        <v>1</v>
      </c>
      <c r="E1326" s="198"/>
      <c r="F1326" s="93"/>
      <c r="G1326" s="200"/>
      <c r="H1326"/>
      <c r="I1326"/>
      <c r="J1326"/>
      <c r="L1326" s="29" t="s">
        <v>38</v>
      </c>
      <c r="M1326" s="30" t="str">
        <f t="shared" ref="M1326" si="4023">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24">"2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3948"/>
        <v>#VALUE!</v>
      </c>
      <c r="C1327" s="128" t="e">
        <f t="shared" ca="1" si="3949"/>
        <v>#NAME?</v>
      </c>
      <c r="D1327" s="127">
        <f t="shared" ca="1" si="3949"/>
        <v>1</v>
      </c>
      <c r="E1327" s="198"/>
      <c r="F1327" s="93"/>
      <c r="G1327" s="200"/>
      <c r="H1327" s="134">
        <f t="shared" ref="H1327" si="4025">COUNT($P1327:$XX1327)</f>
        <v>0</v>
      </c>
      <c r="I1327" s="132" t="e">
        <f t="shared" ref="I1327" si="4026">_xlfn.STDEV.P($P1326:$XX1327)/AVERAGE($P1326:$XX1327)</f>
        <v>#DIV/0!</v>
      </c>
      <c r="J1327" s="7">
        <f t="shared" ref="J1327" si="4027">IF(AND(H1327&gt;2,
OR(L1317="MÉDIA SANEADA",L1317="MEDIANA SANEADA",
AND(L1317="PREÇO ESTIMADO",NOT(AND(P1319="Orçamento",COUNTA(P1317:XX1317)=COUNTIF(P1319:XX1319,"Orçamento")))))),
ROW(),0)</f>
        <v>0</v>
      </c>
      <c r="K1327" s="66"/>
      <c r="L1327" s="29" t="s">
        <v>362</v>
      </c>
      <c r="M1327" s="30" t="e">
        <f t="shared" ref="M1327" si="4028" xml:space="preserve">
IF(H1325&gt;2,MEDIAN(P1324:XX1325),
IF(H1327&gt;2,MEDIAN(P1326:XX1327),
IF(H1329&gt;2,MEDIAN(P1328:XX1329),
IF(H1331&gt;2,MEDIAN(P1330:XX1331),
IF(H1333&gt;2,MEDIAN(P1332:XX1333),
IF(H1335&gt;2,MEDIAN(P1334:XX1335),
MEDIAN(P1322:XX1323)))))))</f>
        <v>#NUM!</v>
      </c>
      <c r="N1327" s="71"/>
      <c r="O1327" s="27" t="str">
        <f t="shared" ref="O1327" si="4029">"2 RODADA"</f>
        <v>2 RODADA</v>
      </c>
      <c r="P1327" s="107" t="str">
        <f t="shared" ref="P1327:AI1327" si="4030">IF(P1325="","",IF((_xlfn.STDEV.P($P1324:$XX1325)/AVERAGE($P1324:$XX1325))&lt;=25%,P1325,IF(OR(P1325&gt;(AVERAGE($P1324:$XX1325)+_xlfn.STDEV.P($P1324:$XX1325)),P1325&lt;(AVERAGE($P1324:$XX1325)-_xlfn.STDEV.P($P1324:$XX1325))),"DESCARTADO",P1325)))</f>
        <v/>
      </c>
      <c r="Q1327" s="107" t="str">
        <f t="shared" si="4030"/>
        <v/>
      </c>
      <c r="R1327" s="107" t="str">
        <f t="shared" si="4030"/>
        <v/>
      </c>
      <c r="S1327" s="107" t="str">
        <f t="shared" si="4030"/>
        <v/>
      </c>
      <c r="T1327" s="107" t="str">
        <f t="shared" si="4030"/>
        <v/>
      </c>
      <c r="U1327" s="107" t="str">
        <f t="shared" si="4030"/>
        <v/>
      </c>
      <c r="V1327" s="107" t="str">
        <f t="shared" si="4030"/>
        <v/>
      </c>
      <c r="W1327" s="107" t="str">
        <f t="shared" si="4030"/>
        <v/>
      </c>
      <c r="X1327" s="107" t="str">
        <f t="shared" si="4030"/>
        <v/>
      </c>
      <c r="Y1327" s="107" t="str">
        <f t="shared" si="4030"/>
        <v/>
      </c>
      <c r="Z1327" s="107" t="str">
        <f t="shared" si="4030"/>
        <v/>
      </c>
      <c r="AA1327" s="107" t="str">
        <f t="shared" si="4030"/>
        <v/>
      </c>
      <c r="AB1327" s="107" t="str">
        <f t="shared" si="4030"/>
        <v/>
      </c>
      <c r="AC1327" s="107" t="str">
        <f t="shared" si="4030"/>
        <v/>
      </c>
      <c r="AD1327" s="107" t="str">
        <f t="shared" si="4030"/>
        <v/>
      </c>
      <c r="AE1327" s="107" t="str">
        <f t="shared" si="4030"/>
        <v/>
      </c>
      <c r="AF1327" s="107" t="str">
        <f t="shared" si="4030"/>
        <v/>
      </c>
      <c r="AG1327" s="107" t="str">
        <f t="shared" si="4030"/>
        <v/>
      </c>
      <c r="AH1327" s="107" t="str">
        <f t="shared" si="4030"/>
        <v/>
      </c>
      <c r="AI1327" s="107" t="str">
        <f t="shared" si="4030"/>
        <v/>
      </c>
    </row>
    <row r="1328" spans="1:167" hidden="1" x14ac:dyDescent="0.25">
      <c r="B1328" s="128" t="e">
        <f t="shared" si="3948"/>
        <v>#VALUE!</v>
      </c>
      <c r="C1328" s="128" t="e">
        <f t="shared" ca="1" si="3949"/>
        <v>#NAME?</v>
      </c>
      <c r="D1328" s="127">
        <f t="shared" ca="1" si="3949"/>
        <v>1</v>
      </c>
      <c r="E1328" s="198"/>
      <c r="F1328" s="93"/>
      <c r="G1328" s="200"/>
      <c r="H1328"/>
      <c r="I1328"/>
      <c r="J1328"/>
      <c r="K1328" s="66"/>
      <c r="L1328" s="29" t="s">
        <v>359</v>
      </c>
      <c r="M1328" s="30" t="e">
        <f t="shared" ref="M1328" si="4031">HARMEAN($P1322:$XX1323)</f>
        <v>#N/A</v>
      </c>
      <c r="N1328" s="71"/>
      <c r="O1328" s="27" t="str">
        <f t="shared" ref="O1328" si="4032">"3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3948"/>
        <v>#VALUE!</v>
      </c>
      <c r="C1329" s="128" t="e">
        <f t="shared" ca="1" si="3949"/>
        <v>#NAME?</v>
      </c>
      <c r="D1329" s="127">
        <f t="shared" ca="1" si="3949"/>
        <v>1</v>
      </c>
      <c r="E1329" s="198"/>
      <c r="F1329" s="93"/>
      <c r="G1329" s="200"/>
      <c r="H1329" s="134">
        <f t="shared" ref="H1329" si="4033">COUNT($P1329:$XX1329)</f>
        <v>0</v>
      </c>
      <c r="I1329" s="132" t="e">
        <f t="shared" ref="I1329" si="4034">_xlfn.STDEV.P($P1328:$XX1329)/AVERAGE($P1328:$XX1329)</f>
        <v>#DIV/0!</v>
      </c>
      <c r="J1329" s="7">
        <f t="shared" ref="J1329" si="4035">IF(AND(H1329&gt;2,
OR(L1317="MÉDIA SANEADA",L1317="MEDIANA SANEADA",
AND(L1317="PREÇO ESTIMADO",NOT(AND(P1319="Orçamento",COUNTA(P1317:XX1317)=COUNTIF(P1319:XX1319,"Orçamento")))))),
ROW(),0)</f>
        <v>0</v>
      </c>
      <c r="K1329" s="66"/>
      <c r="L1329" s="29" t="s">
        <v>41</v>
      </c>
      <c r="M1329" s="30" t="str">
        <f t="shared" ref="M1329" si="4036">IFERROR(_xlfn.QUARTILE.EXC($P1323:$XX1323,1),"")</f>
        <v/>
      </c>
      <c r="N1329" s="71"/>
      <c r="O1329" s="27" t="str">
        <f t="shared" ref="O1329" si="4037">"3 RODADA"</f>
        <v>3 RODADA</v>
      </c>
      <c r="P1329" s="107" t="str">
        <f t="shared" ref="P1329:AI1329" si="4038">IF(P1327="","",IF((_xlfn.STDEV.P($P1326:$XX1327)/AVERAGE($P1326:$XX1327))&lt;=25%,P1327,IF(OR(P1327&gt;(AVERAGE($P1326:$XX1327)+_xlfn.STDEV.P($P1326:$XX1327)),P1327&lt;(AVERAGE($P1326:$XX1327)-_xlfn.STDEV.P($P1326:$XX1327))),"DESCARTADO",P1327)))</f>
        <v/>
      </c>
      <c r="Q1329" s="107" t="str">
        <f t="shared" si="4038"/>
        <v/>
      </c>
      <c r="R1329" s="107" t="str">
        <f t="shared" si="4038"/>
        <v/>
      </c>
      <c r="S1329" s="107" t="str">
        <f t="shared" si="4038"/>
        <v/>
      </c>
      <c r="T1329" s="107" t="str">
        <f t="shared" si="4038"/>
        <v/>
      </c>
      <c r="U1329" s="107" t="str">
        <f t="shared" si="4038"/>
        <v/>
      </c>
      <c r="V1329" s="107" t="str">
        <f t="shared" si="4038"/>
        <v/>
      </c>
      <c r="W1329" s="107" t="str">
        <f t="shared" si="4038"/>
        <v/>
      </c>
      <c r="X1329" s="107" t="str">
        <f t="shared" si="4038"/>
        <v/>
      </c>
      <c r="Y1329" s="107" t="str">
        <f t="shared" si="4038"/>
        <v/>
      </c>
      <c r="Z1329" s="107" t="str">
        <f t="shared" si="4038"/>
        <v/>
      </c>
      <c r="AA1329" s="107" t="str">
        <f t="shared" si="4038"/>
        <v/>
      </c>
      <c r="AB1329" s="107" t="str">
        <f t="shared" si="4038"/>
        <v/>
      </c>
      <c r="AC1329" s="107" t="str">
        <f t="shared" si="4038"/>
        <v/>
      </c>
      <c r="AD1329" s="107" t="str">
        <f t="shared" si="4038"/>
        <v/>
      </c>
      <c r="AE1329" s="107" t="str">
        <f t="shared" si="4038"/>
        <v/>
      </c>
      <c r="AF1329" s="107" t="str">
        <f t="shared" si="4038"/>
        <v/>
      </c>
      <c r="AG1329" s="107" t="str">
        <f t="shared" si="4038"/>
        <v/>
      </c>
      <c r="AH1329" s="107" t="str">
        <f t="shared" si="4038"/>
        <v/>
      </c>
      <c r="AI1329" s="107" t="str">
        <f t="shared" si="4038"/>
        <v/>
      </c>
    </row>
    <row r="1330" spans="1:167" hidden="1" x14ac:dyDescent="0.25">
      <c r="B1330" s="128" t="e">
        <f t="shared" si="3948"/>
        <v>#VALUE!</v>
      </c>
      <c r="C1330" s="128" t="e">
        <f t="shared" ca="1" si="3949"/>
        <v>#NAME?</v>
      </c>
      <c r="D1330" s="127">
        <f t="shared" ca="1" si="3949"/>
        <v>1</v>
      </c>
      <c r="E1330" s="198"/>
      <c r="F1330" s="93"/>
      <c r="G1330" s="200"/>
      <c r="H1330"/>
      <c r="I1330"/>
      <c r="J1330"/>
      <c r="K1330" s="66"/>
      <c r="L1330" s="29" t="s">
        <v>39</v>
      </c>
      <c r="M1330" s="30" t="str">
        <f t="shared" ref="M1330" si="4039">IFERROR(_xlfn.QUARTILE.EXC($P1323:$XX1323,3),"")</f>
        <v/>
      </c>
      <c r="N1330" s="71"/>
      <c r="O1330" s="27" t="str">
        <f t="shared" ref="O1330" si="4040">"4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3948"/>
        <v>#VALUE!</v>
      </c>
      <c r="C1331" s="128" t="e">
        <f t="shared" ca="1" si="3949"/>
        <v>#NAME?</v>
      </c>
      <c r="D1331" s="127">
        <f t="shared" ca="1" si="3949"/>
        <v>1</v>
      </c>
      <c r="E1331" s="198"/>
      <c r="F1331" s="93"/>
      <c r="G1331" s="200"/>
      <c r="H1331" s="134">
        <f t="shared" ref="H1331" si="4041">COUNT($P1331:$XX1331)</f>
        <v>0</v>
      </c>
      <c r="I1331" s="132" t="e">
        <f t="shared" ref="I1331" si="4042">_xlfn.STDEV.P($P1330:$XX1331)/AVERAGE($P1330:$XX1331)</f>
        <v>#DIV/0!</v>
      </c>
      <c r="J1331" s="7">
        <f t="shared" ref="J1331" si="4043">IF(AND(H1331&gt;2,
OR(L1317="MÉDIA SANEADA",L1317="MEDIANA SANEADA",
AND(L1317="PREÇO ESTIMADO",NOT(AND(P1319="Orçamento",COUNTA(P1317:XX1317)=COUNTIF(P1319:XX1319,"Orçamento")))))),
ROW(),0)</f>
        <v>0</v>
      </c>
      <c r="K1331" s="66"/>
      <c r="L1331" s="29" t="s">
        <v>42</v>
      </c>
      <c r="M1331" s="30">
        <f t="shared" ref="M1331" si="4044">MIN($P1323:$XX1323)</f>
        <v>0</v>
      </c>
      <c r="N1331" s="71"/>
      <c r="O1331" s="27" t="str">
        <f t="shared" ref="O1331" si="4045">"4 RODADA"</f>
        <v>4 RODADA</v>
      </c>
      <c r="P1331" s="107" t="str">
        <f t="shared" ref="P1331:AI1331" si="4046">IF(P1329="","",IF((_xlfn.STDEV.P($P1328:$XX1329)/AVERAGE($P1328:$XX1329))&lt;=25%,P1329,IF(OR(P1329&gt;(AVERAGE($P1328:$XX1329)+_xlfn.STDEV.P($P1328:$XX1329)),P1329&lt;(AVERAGE($P1328:$XX1329)-_xlfn.STDEV.P($P1328:$XX1329))),"DESCARTADO",P1329)))</f>
        <v/>
      </c>
      <c r="Q1331" s="107" t="str">
        <f t="shared" si="4046"/>
        <v/>
      </c>
      <c r="R1331" s="107" t="str">
        <f t="shared" si="4046"/>
        <v/>
      </c>
      <c r="S1331" s="107" t="str">
        <f t="shared" si="4046"/>
        <v/>
      </c>
      <c r="T1331" s="107" t="str">
        <f t="shared" si="4046"/>
        <v/>
      </c>
      <c r="U1331" s="107" t="str">
        <f t="shared" si="4046"/>
        <v/>
      </c>
      <c r="V1331" s="107" t="str">
        <f t="shared" si="4046"/>
        <v/>
      </c>
      <c r="W1331" s="107" t="str">
        <f t="shared" si="4046"/>
        <v/>
      </c>
      <c r="X1331" s="107" t="str">
        <f t="shared" si="4046"/>
        <v/>
      </c>
      <c r="Y1331" s="107" t="str">
        <f t="shared" si="4046"/>
        <v/>
      </c>
      <c r="Z1331" s="107" t="str">
        <f t="shared" si="4046"/>
        <v/>
      </c>
      <c r="AA1331" s="107" t="str">
        <f t="shared" si="4046"/>
        <v/>
      </c>
      <c r="AB1331" s="107" t="str">
        <f t="shared" si="4046"/>
        <v/>
      </c>
      <c r="AC1331" s="107" t="str">
        <f t="shared" si="4046"/>
        <v/>
      </c>
      <c r="AD1331" s="107" t="str">
        <f t="shared" si="4046"/>
        <v/>
      </c>
      <c r="AE1331" s="107" t="str">
        <f t="shared" si="4046"/>
        <v/>
      </c>
      <c r="AF1331" s="107" t="str">
        <f t="shared" si="4046"/>
        <v/>
      </c>
      <c r="AG1331" s="107" t="str">
        <f t="shared" si="4046"/>
        <v/>
      </c>
      <c r="AH1331" s="107" t="str">
        <f t="shared" si="4046"/>
        <v/>
      </c>
      <c r="AI1331" s="107" t="str">
        <f t="shared" si="4046"/>
        <v/>
      </c>
    </row>
    <row r="1332" spans="1:167" hidden="1" x14ac:dyDescent="0.25">
      <c r="B1332" s="128" t="e">
        <f t="shared" si="3948"/>
        <v>#VALUE!</v>
      </c>
      <c r="C1332" s="128" t="e">
        <f t="shared" ca="1" si="3949"/>
        <v>#NAME?</v>
      </c>
      <c r="D1332" s="127">
        <f t="shared" ca="1" si="3949"/>
        <v>1</v>
      </c>
      <c r="E1332" s="198"/>
      <c r="F1332" s="93"/>
      <c r="G1332" s="200"/>
      <c r="H1332"/>
      <c r="I1332"/>
      <c r="J1332"/>
      <c r="K1332" s="66"/>
      <c r="L1332" s="29" t="s">
        <v>40</v>
      </c>
      <c r="M1332" s="30">
        <f t="shared" ref="M1332" si="4047">MAX($P1323:$XX1323)</f>
        <v>0</v>
      </c>
      <c r="N1332" s="71"/>
      <c r="O1332" s="27" t="str">
        <f t="shared" ref="O1332" si="4048">"5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3948"/>
        <v>#VALUE!</v>
      </c>
      <c r="C1333" s="128" t="e">
        <f t="shared" ca="1" si="3949"/>
        <v>#NAME?</v>
      </c>
      <c r="D1333" s="127">
        <f t="shared" ca="1" si="3949"/>
        <v>1</v>
      </c>
      <c r="E1333" s="198"/>
      <c r="F1333" s="93"/>
      <c r="G1333" s="200"/>
      <c r="H1333" s="134">
        <f t="shared" ref="H1333" si="4049">COUNT($P1333:$XX1333)</f>
        <v>0</v>
      </c>
      <c r="I1333" s="132" t="e">
        <f t="shared" ref="I1333" si="4050">_xlfn.STDEV.P($P1332:$XX1333)/AVERAGE($P1332:$XX1333)</f>
        <v>#DIV/0!</v>
      </c>
      <c r="J1333" s="7">
        <f t="shared" ref="J1333" si="4051">IF(AND(H1333&gt;2,
OR(L1317="MÉDIA SANEADA",L1317="MEDIANA SANEADA",
AND(L1317="PREÇO ESTIMADO",NOT(AND(P1319="Orçamento",COUNTA(P1317:XX1317)=COUNTIF(P1319:XX1319,"Orçamento")))))),
ROW(),0)</f>
        <v>0</v>
      </c>
      <c r="K1333" s="66"/>
      <c r="N1333" s="71"/>
      <c r="O1333" s="27" t="str">
        <f t="shared" ref="O1333" si="4052">"5 RODADA"</f>
        <v>5 RODADA</v>
      </c>
      <c r="P1333" s="107" t="str">
        <f t="shared" ref="P1333:AI1333" si="4053">IF(P1331="","",IF((_xlfn.STDEV.P($P1330:$XX1331)/AVERAGE($P1330:$XX1331))&lt;=25%,P1331,IF(OR(P1331&gt;(AVERAGE($P1330:$XX1331)+_xlfn.STDEV.P($P1330:$XX1331)),P1331&lt;(AVERAGE($P1330:$XX1331)-_xlfn.STDEV.P($P1330:$XX1331))),"DESCARTADO",P1331)))</f>
        <v/>
      </c>
      <c r="Q1333" s="107" t="str">
        <f t="shared" si="4053"/>
        <v/>
      </c>
      <c r="R1333" s="107" t="str">
        <f t="shared" si="4053"/>
        <v/>
      </c>
      <c r="S1333" s="107" t="str">
        <f t="shared" si="4053"/>
        <v/>
      </c>
      <c r="T1333" s="107" t="str">
        <f t="shared" si="4053"/>
        <v/>
      </c>
      <c r="U1333" s="107" t="str">
        <f t="shared" si="4053"/>
        <v/>
      </c>
      <c r="V1333" s="107" t="str">
        <f t="shared" si="4053"/>
        <v/>
      </c>
      <c r="W1333" s="107" t="str">
        <f t="shared" si="4053"/>
        <v/>
      </c>
      <c r="X1333" s="107" t="str">
        <f t="shared" si="4053"/>
        <v/>
      </c>
      <c r="Y1333" s="107" t="str">
        <f t="shared" si="4053"/>
        <v/>
      </c>
      <c r="Z1333" s="107" t="str">
        <f t="shared" si="4053"/>
        <v/>
      </c>
      <c r="AA1333" s="107" t="str">
        <f t="shared" si="4053"/>
        <v/>
      </c>
      <c r="AB1333" s="107" t="str">
        <f t="shared" si="4053"/>
        <v/>
      </c>
      <c r="AC1333" s="107" t="str">
        <f t="shared" si="4053"/>
        <v/>
      </c>
      <c r="AD1333" s="107" t="str">
        <f t="shared" si="4053"/>
        <v/>
      </c>
      <c r="AE1333" s="107" t="str">
        <f t="shared" si="4053"/>
        <v/>
      </c>
      <c r="AF1333" s="107" t="str">
        <f t="shared" si="4053"/>
        <v/>
      </c>
      <c r="AG1333" s="107" t="str">
        <f t="shared" si="4053"/>
        <v/>
      </c>
      <c r="AH1333" s="107" t="str">
        <f t="shared" si="4053"/>
        <v/>
      </c>
      <c r="AI1333" s="107" t="str">
        <f t="shared" si="4053"/>
        <v/>
      </c>
    </row>
    <row r="1334" spans="1:167" hidden="1" x14ac:dyDescent="0.25">
      <c r="B1334" s="128" t="e">
        <f t="shared" si="3948"/>
        <v>#VALUE!</v>
      </c>
      <c r="C1334" s="128" t="e">
        <f t="shared" ca="1" si="3949"/>
        <v>#NAME?</v>
      </c>
      <c r="D1334" s="127">
        <f t="shared" ca="1" si="3949"/>
        <v>1</v>
      </c>
      <c r="E1334" s="198"/>
      <c r="F1334" s="93"/>
      <c r="G1334" s="200"/>
      <c r="H1334"/>
      <c r="I1334"/>
      <c r="J1334"/>
      <c r="K1334" s="66"/>
      <c r="L1334" s="22"/>
      <c r="M1334" s="22"/>
      <c r="N1334" s="71"/>
      <c r="O1334" s="27" t="str">
        <f t="shared" ref="O1334" si="4054">"6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3948"/>
        <v>#VALUE!</v>
      </c>
      <c r="C1335" s="128" t="e">
        <f t="shared" ca="1" si="3949"/>
        <v>#NAME?</v>
      </c>
      <c r="D1335" s="127">
        <f t="shared" ca="1" si="3949"/>
        <v>1</v>
      </c>
      <c r="E1335" s="198"/>
      <c r="F1335" s="93"/>
      <c r="G1335" s="200"/>
      <c r="H1335" s="134">
        <f t="shared" ref="H1335" si="4055">COUNT($P1335:$XX1335)</f>
        <v>0</v>
      </c>
      <c r="I1335" s="132" t="e">
        <f t="shared" ref="I1335" si="4056">_xlfn.STDEV.P($P1334:$XX1335)/AVERAGE($P1334:$XX1335)</f>
        <v>#DIV/0!</v>
      </c>
      <c r="J1335" s="7">
        <f t="shared" ref="J1335" si="4057">IF(AND(H1335&gt;2,
OR(L1317="MÉDIA SANEADA",L1317="MEDIANA SANEADA",
AND(L1317="PREÇO ESTIMADO",NOT(AND(P1319="Orçamento",COUNTA(P1317:XX1317)=COUNTIF(P1319:XX1319,"Orçamento")))))),
ROW(),0)</f>
        <v>0</v>
      </c>
      <c r="N1335" s="71"/>
      <c r="O1335" s="27" t="str">
        <f t="shared" ref="O1335" si="4058">"6 RODADA"</f>
        <v>6 RODADA</v>
      </c>
      <c r="P1335" s="107" t="str">
        <f t="shared" ref="P1335:AI1335" si="4059">IFERROR(IF(P1333="","",IF((_xlfn.STDEV.P($P1332:$XX1333)/AVERAGE($P1332:$XX1333))&lt;=25%,P1333,IF(OR(P1333&gt;(AVERAGE($P1332:$XX1333)+_xlfn.STDEV.P($P1332:$XX1333)),P1333&lt;(AVERAGE($P1332:$XX1333)-_xlfn.STDEV.P($P1332:$XX1333))),"DESCARTADO",P1333))),)</f>
        <v/>
      </c>
      <c r="Q1335" s="107" t="str">
        <f t="shared" si="4059"/>
        <v/>
      </c>
      <c r="R1335" s="107" t="str">
        <f t="shared" si="4059"/>
        <v/>
      </c>
      <c r="S1335" s="107" t="str">
        <f t="shared" si="4059"/>
        <v/>
      </c>
      <c r="T1335" s="107" t="str">
        <f t="shared" si="4059"/>
        <v/>
      </c>
      <c r="U1335" s="107" t="str">
        <f t="shared" si="4059"/>
        <v/>
      </c>
      <c r="V1335" s="107" t="str">
        <f t="shared" si="4059"/>
        <v/>
      </c>
      <c r="W1335" s="107" t="str">
        <f t="shared" si="4059"/>
        <v/>
      </c>
      <c r="X1335" s="107" t="str">
        <f t="shared" si="4059"/>
        <v/>
      </c>
      <c r="Y1335" s="107" t="str">
        <f t="shared" si="4059"/>
        <v/>
      </c>
      <c r="Z1335" s="107" t="str">
        <f t="shared" si="4059"/>
        <v/>
      </c>
      <c r="AA1335" s="107" t="str">
        <f t="shared" si="4059"/>
        <v/>
      </c>
      <c r="AB1335" s="107" t="str">
        <f t="shared" si="4059"/>
        <v/>
      </c>
      <c r="AC1335" s="107" t="str">
        <f t="shared" si="4059"/>
        <v/>
      </c>
      <c r="AD1335" s="107" t="str">
        <f t="shared" si="4059"/>
        <v/>
      </c>
      <c r="AE1335" s="107" t="str">
        <f t="shared" si="4059"/>
        <v/>
      </c>
      <c r="AF1335" s="107" t="str">
        <f t="shared" si="4059"/>
        <v/>
      </c>
      <c r="AG1335" s="107" t="str">
        <f t="shared" si="4059"/>
        <v/>
      </c>
      <c r="AH1335" s="107" t="str">
        <f t="shared" si="4059"/>
        <v/>
      </c>
      <c r="AI1335" s="107" t="str">
        <f t="shared" si="4059"/>
        <v/>
      </c>
    </row>
    <row r="1336" spans="1:167" x14ac:dyDescent="0.25">
      <c r="B1336" s="128" t="e">
        <f t="shared" si="3948"/>
        <v>#VALUE!</v>
      </c>
      <c r="C1336" s="128" t="e">
        <f t="shared" ca="1" si="3949"/>
        <v>#NAME?</v>
      </c>
      <c r="D1336" s="127">
        <f t="shared" ca="1" si="3949"/>
        <v>1</v>
      </c>
      <c r="E1336" s="198"/>
      <c r="F1336" s="136"/>
      <c r="G1336" s="200"/>
      <c r="H1336" s="203"/>
      <c r="I1336" s="203"/>
      <c r="J1336" s="204"/>
      <c r="K1336" s="67"/>
      <c r="L1336" s="1" t="s">
        <v>43</v>
      </c>
      <c r="M1336" s="143" t="str">
        <f t="shared" ref="M1336" si="4060">IFERROR(ROUND(M1317*M1319,2),"")</f>
        <v/>
      </c>
      <c r="O1336" s="27" t="s">
        <v>363</v>
      </c>
      <c r="P1336" s="107" t="str">
        <f t="shared" ref="P1336:R1336" si="4061">INDEX(P1323:P1335,MATCH(MAX($J1323:$J1335),$J1323:$J1335,0))</f>
        <v/>
      </c>
      <c r="Q1336" s="107" t="str">
        <f t="shared" si="4061"/>
        <v/>
      </c>
      <c r="R1336" s="107" t="str">
        <f t="shared" si="4061"/>
        <v/>
      </c>
      <c r="S1336" s="107" t="str">
        <f t="shared" si="3996"/>
        <v/>
      </c>
      <c r="T1336" s="107" t="str">
        <f t="shared" si="3996"/>
        <v/>
      </c>
      <c r="U1336" s="107" t="str">
        <f t="shared" si="3996"/>
        <v/>
      </c>
      <c r="V1336" s="107" t="str">
        <f t="shared" si="3996"/>
        <v/>
      </c>
      <c r="W1336" s="107" t="str">
        <f t="shared" si="3996"/>
        <v/>
      </c>
      <c r="X1336" s="107" t="str">
        <f t="shared" si="3996"/>
        <v/>
      </c>
      <c r="Y1336" s="107" t="str">
        <f t="shared" si="3996"/>
        <v/>
      </c>
      <c r="Z1336" s="107" t="str">
        <f t="shared" si="3996"/>
        <v/>
      </c>
      <c r="AA1336" s="107" t="str">
        <f t="shared" si="3996"/>
        <v/>
      </c>
      <c r="AB1336" s="107" t="str">
        <f t="shared" si="3996"/>
        <v/>
      </c>
      <c r="AC1336" s="107" t="str">
        <f t="shared" si="3996"/>
        <v/>
      </c>
      <c r="AD1336" s="107" t="str">
        <f t="shared" si="3996"/>
        <v/>
      </c>
      <c r="AE1336" s="107" t="str">
        <f t="shared" si="3996"/>
        <v/>
      </c>
      <c r="AF1336" s="107" t="str">
        <f t="shared" si="3996"/>
        <v/>
      </c>
      <c r="AG1336" s="107" t="str">
        <f t="shared" si="3996"/>
        <v/>
      </c>
      <c r="AH1336" s="107" t="str">
        <f t="shared" si="3996"/>
        <v/>
      </c>
      <c r="AI1336" s="107" t="str">
        <f t="shared" si="3996"/>
        <v/>
      </c>
    </row>
    <row r="1338" spans="1:167" s="117" customFormat="1" ht="15" customHeight="1" x14ac:dyDescent="0.25">
      <c r="A1338" s="120"/>
      <c r="B1338" s="127" t="e">
        <f t="shared" ref="B1338" si="4062">LARGE(IFERROR(IF(B1336+1&gt;$H$8,"",B1336+1),""),1)</f>
        <v>#VALUE!</v>
      </c>
      <c r="C1338" s="127" t="e">
        <f ca="1">IF(_xlfn.ISFORMULA(E1342),MAX(INDEX('BASE FORMAÇÃO'!A:A,B1338+1),1),E1342)</f>
        <v>#NAME?</v>
      </c>
      <c r="D1338" s="127">
        <f t="shared" ref="D1338" ca="1" si="4063">IFERROR(IF(C1338=C1328,D1328+1,1),1)</f>
        <v>1</v>
      </c>
      <c r="E1338" s="38" t="s">
        <v>9</v>
      </c>
      <c r="F1338" s="73"/>
      <c r="G1338" s="38" t="s">
        <v>15</v>
      </c>
      <c r="H1338" s="135" t="e">
        <f>INDEX('BASE FORMAÇÃO'!B:B,B1338+1)</f>
        <v>#VALUE!</v>
      </c>
      <c r="I1338" s="181" t="s">
        <v>16</v>
      </c>
      <c r="J1338" s="6" t="e">
        <f>INDEX('BASE FORMAÇÃO'!K:K,B1338+1)</f>
        <v>#VALUE!</v>
      </c>
      <c r="K1338" s="65"/>
      <c r="L1338" s="182" t="s">
        <v>10</v>
      </c>
      <c r="M1338" s="184" t="str">
        <f>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064">B1338</f>
        <v>#VALUE!</v>
      </c>
      <c r="C1339" s="128" t="e">
        <f t="shared" ca="1" si="4064"/>
        <v>#NAME?</v>
      </c>
      <c r="D1339" s="127">
        <f t="shared" ca="1" si="4064"/>
        <v>1</v>
      </c>
      <c r="E1339" s="186">
        <f t="shared" ref="E1339" ca="1" si="4065">D1338</f>
        <v>1</v>
      </c>
      <c r="F1339" s="92"/>
      <c r="G1339" s="188" t="s">
        <v>1</v>
      </c>
      <c r="H1339" s="191" t="e">
        <f>INDEX('BASE FORMAÇÃO'!C:C,B1338+1)</f>
        <v>#VALUE!</v>
      </c>
      <c r="I1339" s="191"/>
      <c r="J1339" s="192"/>
      <c r="K1339" s="66"/>
      <c r="L1339" s="183"/>
      <c r="M1339" s="185"/>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066">B1339</f>
        <v>#VALUE!</v>
      </c>
      <c r="C1340" s="128" t="e">
        <f t="shared" ca="1" si="4066"/>
        <v>#NAME?</v>
      </c>
      <c r="D1340" s="127">
        <f t="shared" ca="1" si="4066"/>
        <v>1</v>
      </c>
      <c r="E1340" s="187"/>
      <c r="F1340" s="93"/>
      <c r="G1340" s="189"/>
      <c r="H1340" s="193"/>
      <c r="I1340" s="193"/>
      <c r="J1340" s="194"/>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067">B1340</f>
        <v>#VALUE!</v>
      </c>
      <c r="C1341" s="128" t="e">
        <f t="shared" ca="1" si="4067"/>
        <v>#NAME?</v>
      </c>
      <c r="D1341" s="127">
        <f t="shared" ca="1" si="3949"/>
        <v>1</v>
      </c>
      <c r="E1341" s="38" t="s">
        <v>313</v>
      </c>
      <c r="F1341" s="93"/>
      <c r="G1341" s="190"/>
      <c r="H1341" s="195"/>
      <c r="I1341" s="195"/>
      <c r="J1341" s="196"/>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068">B1340</f>
        <v>#VALUE!</v>
      </c>
      <c r="C1342" s="128" t="e">
        <f t="shared" ca="1" si="4068"/>
        <v>#NAME?</v>
      </c>
      <c r="D1342" s="127">
        <f t="shared" ca="1" si="3949"/>
        <v>1</v>
      </c>
      <c r="E1342" s="197" t="e">
        <f t="shared" ref="E1342" ca="1" si="4069">C1338</f>
        <v>#NAME?</v>
      </c>
      <c r="F1342" s="93"/>
      <c r="G1342" s="199" t="s">
        <v>304</v>
      </c>
      <c r="H1342" s="201"/>
      <c r="I1342" s="202"/>
      <c r="J1342" s="202"/>
      <c r="K1342" s="67"/>
      <c r="L1342" s="28" t="s">
        <v>303</v>
      </c>
      <c r="M1342" s="133" t="str">
        <f t="shared" ref="M1342" si="4070">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071">B1342</f>
        <v>#VALUE!</v>
      </c>
      <c r="C1343" s="128" t="e">
        <f t="shared" ref="C1343" ca="1" si="4072">C1342</f>
        <v>#NAME?</v>
      </c>
      <c r="D1343" s="127">
        <f t="shared" ca="1" si="3949"/>
        <v>1</v>
      </c>
      <c r="E1343" s="198"/>
      <c r="F1343" s="93"/>
      <c r="G1343" s="200"/>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073">B1343</f>
        <v>#VALUE!</v>
      </c>
      <c r="C1344" s="128" t="e">
        <f t="shared" ca="1" si="4073"/>
        <v>#NAME?</v>
      </c>
      <c r="D1344" s="127">
        <f t="shared" ca="1" si="3949"/>
        <v>1</v>
      </c>
      <c r="E1344" s="198"/>
      <c r="F1344" s="93"/>
      <c r="G1344" s="200"/>
      <c r="H1344" s="134">
        <f t="shared" ref="H1344" si="4074">COUNT($P1344:$XX1344)</f>
        <v>0</v>
      </c>
      <c r="I1344" s="132" t="e">
        <f t="shared" ref="I1344" si="4075">_xlfn.STDEV.P($P1343:$XX1344)/AVERAGE($P1343:$XX1344)</f>
        <v>#DIV/0!</v>
      </c>
      <c r="J1344" s="7">
        <f>ROW()</f>
        <v>1344</v>
      </c>
      <c r="K1344" s="67"/>
      <c r="L1344" s="29" t="s">
        <v>10</v>
      </c>
      <c r="M1344" s="30" t="str">
        <f t="shared" ref="M1344" si="4076">IFERROR(
IF(COUNTA(P1338:AI1338)=COUNTIF(P1340:XX1340,"Orçamento"),MIN(M1349,M1346),
IF(M1347&lt;&gt;"",M1347,
IF(M1348&lt;&gt;"",M1348,
M1346
))),"")</f>
        <v/>
      </c>
      <c r="N1344" s="71"/>
      <c r="O1344" s="27" t="s">
        <v>376</v>
      </c>
      <c r="P1344" s="106" t="str">
        <f t="shared" ref="P1344:AI1344" si="4077">IFERROR(IF(P1342="",
            "",
            IF(COUNT($P1342:$XX1342)&lt;=4,
               P1342,
               IF(OR(P1342&gt;(QUARTILE($P1342:$XX1342,3)+(QUARTILE($P1342:$XX1342,3)-QUARTILE($P1342:$XX1342,1))),
                     P1342&lt;(QUARTILE($P1342:$XX1342,1)-(QUARTILE($P1342:$XX1342,3)-QUARTILE($P1342:$XX1342,1)))
                  ),
               "DESCARTADO",P1342)
             )
  ),P1342)</f>
        <v/>
      </c>
      <c r="Q1344" s="106" t="str">
        <f t="shared" si="4077"/>
        <v/>
      </c>
      <c r="R1344" s="106" t="str">
        <f t="shared" si="4077"/>
        <v/>
      </c>
      <c r="S1344" s="106" t="str">
        <f t="shared" si="4077"/>
        <v/>
      </c>
      <c r="T1344" s="106" t="str">
        <f t="shared" si="4077"/>
        <v/>
      </c>
      <c r="U1344" s="106" t="str">
        <f t="shared" si="4077"/>
        <v/>
      </c>
      <c r="V1344" s="106" t="str">
        <f t="shared" si="4077"/>
        <v/>
      </c>
      <c r="W1344" s="106" t="str">
        <f t="shared" si="4077"/>
        <v/>
      </c>
      <c r="X1344" s="106" t="str">
        <f t="shared" si="4077"/>
        <v/>
      </c>
      <c r="Y1344" s="106" t="str">
        <f t="shared" si="4077"/>
        <v/>
      </c>
      <c r="Z1344" s="106" t="str">
        <f t="shared" si="4077"/>
        <v/>
      </c>
      <c r="AA1344" s="106" t="str">
        <f t="shared" si="4077"/>
        <v/>
      </c>
      <c r="AB1344" s="106" t="str">
        <f t="shared" si="4077"/>
        <v/>
      </c>
      <c r="AC1344" s="106" t="str">
        <f t="shared" si="4077"/>
        <v/>
      </c>
      <c r="AD1344" s="106" t="str">
        <f t="shared" si="4077"/>
        <v/>
      </c>
      <c r="AE1344" s="106" t="str">
        <f t="shared" si="4077"/>
        <v/>
      </c>
      <c r="AF1344" s="106" t="str">
        <f t="shared" si="4077"/>
        <v/>
      </c>
      <c r="AG1344" s="106" t="str">
        <f t="shared" si="4077"/>
        <v/>
      </c>
      <c r="AH1344" s="106" t="str">
        <f t="shared" si="4077"/>
        <v/>
      </c>
      <c r="AI1344" s="106" t="str">
        <f t="shared" si="4077"/>
        <v/>
      </c>
    </row>
    <row r="1345" spans="1:167" hidden="1" x14ac:dyDescent="0.25">
      <c r="B1345" s="128" t="e">
        <f t="shared" ref="B1345" si="4078">B1344</f>
        <v>#VALUE!</v>
      </c>
      <c r="C1345" s="128" t="e">
        <f t="shared" ref="C1345" ca="1" si="4079">C1344</f>
        <v>#NAME?</v>
      </c>
      <c r="D1345" s="127">
        <f t="shared" ca="1" si="3949"/>
        <v>1</v>
      </c>
      <c r="E1345" s="198"/>
      <c r="F1345" s="93"/>
      <c r="G1345" s="200"/>
      <c r="H1345"/>
      <c r="I1345"/>
      <c r="J1345"/>
      <c r="K1345" s="66"/>
      <c r="L1345" s="29" t="s">
        <v>360</v>
      </c>
      <c r="M1345" s="30" t="e">
        <f t="shared" ref="M1345" si="4080">AVERAGE($P1344:$XX1344)</f>
        <v>#DIV/0!</v>
      </c>
      <c r="N1345" s="71"/>
      <c r="O1345" s="27" t="str">
        <f t="shared" ref="O1345" si="4081">"1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3948"/>
        <v>#VALUE!</v>
      </c>
      <c r="C1346" s="128" t="e">
        <f t="shared" ca="1" si="3949"/>
        <v>#NAME?</v>
      </c>
      <c r="D1346" s="127">
        <f t="shared" ca="1" si="3949"/>
        <v>1</v>
      </c>
      <c r="E1346" s="198"/>
      <c r="F1346" s="93"/>
      <c r="G1346" s="200"/>
      <c r="H1346" s="134">
        <f t="shared" ref="H1346" si="4082">COUNT($P1346:$XX1346)</f>
        <v>0</v>
      </c>
      <c r="I1346" s="132" t="e">
        <f t="shared" ref="I1346" si="4083">_xlfn.STDEV.P($P1345:$XX1346)/AVERAGE($P1345:$XX1346)</f>
        <v>#DIV/0!</v>
      </c>
      <c r="J1346" s="7">
        <f t="shared" ref="J1346" si="4084">IF(AND(H1346&gt;2,
OR(L1338="MÉDIA SANEADA",L1338="MEDIANA SANEADA",
AND(L1338="PREÇO ESTIMADO",NOT(AND(P1340="Orçamento",COUNTA(P1338:XX1338)=COUNTIF(P1340:XX1340,"Orçamento")))))),
ROW(),0)</f>
        <v>0</v>
      </c>
      <c r="K1346" s="66"/>
      <c r="L1346" s="29" t="s">
        <v>361</v>
      </c>
      <c r="M1346" s="30" t="e">
        <f t="shared" ref="M1346" si="4085">MEDIAN($P1344:$XX1344)</f>
        <v>#NUM!</v>
      </c>
      <c r="N1346" s="71"/>
      <c r="O1346" s="27" t="str">
        <f t="shared" ref="O1346" si="4086">"1 RODADA"</f>
        <v>1 RODADA</v>
      </c>
      <c r="P1346" s="107" t="str">
        <f t="shared" ref="P1346:AI1346" si="4087">IF(P1344="","",IF((_xlfn.STDEV.P($P1343:$XX1344)/AVERAGE($P1343:$XX1344))&lt;=25%,P1344,IF(OR(P1344&gt;(AVERAGE($P1343:$XX1344)+_xlfn.STDEV.P($P1343:$XX1344)),P1344&lt;(AVERAGE($P1343:$XX1344)-_xlfn.STDEV.P($P1343:$XX1344))),"DESCARTADO",P1344)))</f>
        <v/>
      </c>
      <c r="Q1346" s="107" t="str">
        <f t="shared" si="4087"/>
        <v/>
      </c>
      <c r="R1346" s="107" t="str">
        <f t="shared" si="4087"/>
        <v/>
      </c>
      <c r="S1346" s="107" t="str">
        <f t="shared" si="4087"/>
        <v/>
      </c>
      <c r="T1346" s="107" t="str">
        <f t="shared" si="4087"/>
        <v/>
      </c>
      <c r="U1346" s="107" t="str">
        <f t="shared" si="4087"/>
        <v/>
      </c>
      <c r="V1346" s="107" t="str">
        <f t="shared" si="4087"/>
        <v/>
      </c>
      <c r="W1346" s="107" t="str">
        <f t="shared" si="4087"/>
        <v/>
      </c>
      <c r="X1346" s="107" t="str">
        <f t="shared" si="4087"/>
        <v/>
      </c>
      <c r="Y1346" s="107" t="str">
        <f t="shared" si="4087"/>
        <v/>
      </c>
      <c r="Z1346" s="107" t="str">
        <f t="shared" si="4087"/>
        <v/>
      </c>
      <c r="AA1346" s="107" t="str">
        <f t="shared" si="4087"/>
        <v/>
      </c>
      <c r="AB1346" s="107" t="str">
        <f t="shared" si="4087"/>
        <v/>
      </c>
      <c r="AC1346" s="107" t="str">
        <f t="shared" si="4087"/>
        <v/>
      </c>
      <c r="AD1346" s="107" t="str">
        <f t="shared" si="4087"/>
        <v/>
      </c>
      <c r="AE1346" s="107" t="str">
        <f t="shared" si="4087"/>
        <v/>
      </c>
      <c r="AF1346" s="107" t="str">
        <f t="shared" si="4087"/>
        <v/>
      </c>
      <c r="AG1346" s="107" t="str">
        <f t="shared" si="4087"/>
        <v/>
      </c>
      <c r="AH1346" s="107" t="str">
        <f t="shared" si="4087"/>
        <v/>
      </c>
      <c r="AI1346" s="107" t="str">
        <f t="shared" si="4087"/>
        <v/>
      </c>
    </row>
    <row r="1347" spans="1:167" hidden="1" x14ac:dyDescent="0.25">
      <c r="B1347" s="128" t="e">
        <f t="shared" si="3948"/>
        <v>#VALUE!</v>
      </c>
      <c r="C1347" s="128" t="e">
        <f t="shared" ca="1" si="3949"/>
        <v>#NAME?</v>
      </c>
      <c r="D1347" s="127">
        <f t="shared" ca="1" si="3949"/>
        <v>1</v>
      </c>
      <c r="E1347" s="198"/>
      <c r="F1347" s="93"/>
      <c r="G1347" s="200"/>
      <c r="H1347"/>
      <c r="I1347"/>
      <c r="J1347"/>
      <c r="L1347" s="29" t="s">
        <v>38</v>
      </c>
      <c r="M1347" s="30" t="str">
        <f t="shared" ref="M1347" si="4088">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089">"2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3948"/>
        <v>#VALUE!</v>
      </c>
      <c r="C1348" s="128" t="e">
        <f t="shared" ca="1" si="3949"/>
        <v>#NAME?</v>
      </c>
      <c r="D1348" s="127">
        <f t="shared" ca="1" si="3949"/>
        <v>1</v>
      </c>
      <c r="E1348" s="198"/>
      <c r="F1348" s="93"/>
      <c r="G1348" s="200"/>
      <c r="H1348" s="134">
        <f t="shared" ref="H1348" si="4090">COUNT($P1348:$XX1348)</f>
        <v>0</v>
      </c>
      <c r="I1348" s="132" t="e">
        <f t="shared" ref="I1348" si="4091">_xlfn.STDEV.P($P1347:$XX1348)/AVERAGE($P1347:$XX1348)</f>
        <v>#DIV/0!</v>
      </c>
      <c r="J1348" s="7">
        <f t="shared" ref="J1348" si="4092">IF(AND(H1348&gt;2,
OR(L1338="MÉDIA SANEADA",L1338="MEDIANA SANEADA",
AND(L1338="PREÇO ESTIMADO",NOT(AND(P1340="Orçamento",COUNTA(P1338:XX1338)=COUNTIF(P1340:XX1340,"Orçamento")))))),
ROW(),0)</f>
        <v>0</v>
      </c>
      <c r="K1348" s="66"/>
      <c r="L1348" s="29" t="s">
        <v>362</v>
      </c>
      <c r="M1348" s="30" t="e">
        <f t="shared" ref="M1348" si="4093" xml:space="preserve">
IF(H1346&gt;2,MEDIAN(P1345:XX1346),
IF(H1348&gt;2,MEDIAN(P1347:XX1348),
IF(H1350&gt;2,MEDIAN(P1349:XX1350),
IF(H1352&gt;2,MEDIAN(P1351:XX1352),
IF(H1354&gt;2,MEDIAN(P1353:XX1354),
IF(H1356&gt;2,MEDIAN(P1355:XX1356),
MEDIAN(P1343:XX1344)))))))</f>
        <v>#NUM!</v>
      </c>
      <c r="N1348" s="71"/>
      <c r="O1348" s="27" t="str">
        <f t="shared" ref="O1348" si="4094">"2 RODADA"</f>
        <v>2 RODADA</v>
      </c>
      <c r="P1348" s="107" t="str">
        <f t="shared" ref="P1348:AI1348" si="4095">IF(P1346="","",IF((_xlfn.STDEV.P($P1345:$XX1346)/AVERAGE($P1345:$XX1346))&lt;=25%,P1346,IF(OR(P1346&gt;(AVERAGE($P1345:$XX1346)+_xlfn.STDEV.P($P1345:$XX1346)),P1346&lt;(AVERAGE($P1345:$XX1346)-_xlfn.STDEV.P($P1345:$XX1346))),"DESCARTADO",P1346)))</f>
        <v/>
      </c>
      <c r="Q1348" s="107" t="str">
        <f t="shared" si="4095"/>
        <v/>
      </c>
      <c r="R1348" s="107" t="str">
        <f t="shared" si="4095"/>
        <v/>
      </c>
      <c r="S1348" s="107" t="str">
        <f t="shared" si="4095"/>
        <v/>
      </c>
      <c r="T1348" s="107" t="str">
        <f t="shared" si="4095"/>
        <v/>
      </c>
      <c r="U1348" s="107" t="str">
        <f t="shared" si="4095"/>
        <v/>
      </c>
      <c r="V1348" s="107" t="str">
        <f t="shared" si="4095"/>
        <v/>
      </c>
      <c r="W1348" s="107" t="str">
        <f t="shared" si="4095"/>
        <v/>
      </c>
      <c r="X1348" s="107" t="str">
        <f t="shared" si="4095"/>
        <v/>
      </c>
      <c r="Y1348" s="107" t="str">
        <f t="shared" si="4095"/>
        <v/>
      </c>
      <c r="Z1348" s="107" t="str">
        <f t="shared" si="4095"/>
        <v/>
      </c>
      <c r="AA1348" s="107" t="str">
        <f t="shared" si="4095"/>
        <v/>
      </c>
      <c r="AB1348" s="107" t="str">
        <f t="shared" si="4095"/>
        <v/>
      </c>
      <c r="AC1348" s="107" t="str">
        <f t="shared" si="4095"/>
        <v/>
      </c>
      <c r="AD1348" s="107" t="str">
        <f t="shared" si="4095"/>
        <v/>
      </c>
      <c r="AE1348" s="107" t="str">
        <f t="shared" si="4095"/>
        <v/>
      </c>
      <c r="AF1348" s="107" t="str">
        <f t="shared" si="4095"/>
        <v/>
      </c>
      <c r="AG1348" s="107" t="str">
        <f t="shared" si="4095"/>
        <v/>
      </c>
      <c r="AH1348" s="107" t="str">
        <f t="shared" si="4095"/>
        <v/>
      </c>
      <c r="AI1348" s="107" t="str">
        <f t="shared" si="4095"/>
        <v/>
      </c>
    </row>
    <row r="1349" spans="1:167" hidden="1" x14ac:dyDescent="0.25">
      <c r="B1349" s="128" t="e">
        <f t="shared" si="3948"/>
        <v>#VALUE!</v>
      </c>
      <c r="C1349" s="128" t="e">
        <f t="shared" ca="1" si="3949"/>
        <v>#NAME?</v>
      </c>
      <c r="D1349" s="127">
        <f t="shared" ca="1" si="3949"/>
        <v>1</v>
      </c>
      <c r="E1349" s="198"/>
      <c r="F1349" s="93"/>
      <c r="G1349" s="200"/>
      <c r="H1349"/>
      <c r="I1349"/>
      <c r="J1349"/>
      <c r="K1349" s="66"/>
      <c r="L1349" s="29" t="s">
        <v>359</v>
      </c>
      <c r="M1349" s="30" t="e">
        <f t="shared" ref="M1349" si="4096">HARMEAN($P1343:$XX1344)</f>
        <v>#N/A</v>
      </c>
      <c r="N1349" s="71"/>
      <c r="O1349" s="27" t="str">
        <f t="shared" ref="O1349" si="4097">"3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3948"/>
        <v>#VALUE!</v>
      </c>
      <c r="C1350" s="128" t="e">
        <f t="shared" ca="1" si="3949"/>
        <v>#NAME?</v>
      </c>
      <c r="D1350" s="127">
        <f t="shared" ca="1" si="3949"/>
        <v>1</v>
      </c>
      <c r="E1350" s="198"/>
      <c r="F1350" s="93"/>
      <c r="G1350" s="200"/>
      <c r="H1350" s="134">
        <f t="shared" ref="H1350" si="4098">COUNT($P1350:$XX1350)</f>
        <v>0</v>
      </c>
      <c r="I1350" s="132" t="e">
        <f t="shared" ref="I1350" si="4099">_xlfn.STDEV.P($P1349:$XX1350)/AVERAGE($P1349:$XX1350)</f>
        <v>#DIV/0!</v>
      </c>
      <c r="J1350" s="7">
        <f t="shared" ref="J1350" si="4100">IF(AND(H1350&gt;2,
OR(L1338="MÉDIA SANEADA",L1338="MEDIANA SANEADA",
AND(L1338="PREÇO ESTIMADO",NOT(AND(P1340="Orçamento",COUNTA(P1338:XX1338)=COUNTIF(P1340:XX1340,"Orçamento")))))),
ROW(),0)</f>
        <v>0</v>
      </c>
      <c r="K1350" s="66"/>
      <c r="L1350" s="29" t="s">
        <v>41</v>
      </c>
      <c r="M1350" s="30" t="str">
        <f t="shared" ref="M1350" si="4101">IFERROR(_xlfn.QUARTILE.EXC($P1344:$XX1344,1),"")</f>
        <v/>
      </c>
      <c r="N1350" s="71"/>
      <c r="O1350" s="27" t="str">
        <f t="shared" ref="O1350" si="4102">"3 RODADA"</f>
        <v>3 RODADA</v>
      </c>
      <c r="P1350" s="107" t="str">
        <f t="shared" ref="P1350:AI1350" si="4103">IF(P1348="","",IF((_xlfn.STDEV.P($P1347:$XX1348)/AVERAGE($P1347:$XX1348))&lt;=25%,P1348,IF(OR(P1348&gt;(AVERAGE($P1347:$XX1348)+_xlfn.STDEV.P($P1347:$XX1348)),P1348&lt;(AVERAGE($P1347:$XX1348)-_xlfn.STDEV.P($P1347:$XX1348))),"DESCARTADO",P1348)))</f>
        <v/>
      </c>
      <c r="Q1350" s="107" t="str">
        <f t="shared" si="4103"/>
        <v/>
      </c>
      <c r="R1350" s="107" t="str">
        <f t="shared" si="4103"/>
        <v/>
      </c>
      <c r="S1350" s="107" t="str">
        <f t="shared" si="4103"/>
        <v/>
      </c>
      <c r="T1350" s="107" t="str">
        <f t="shared" si="4103"/>
        <v/>
      </c>
      <c r="U1350" s="107" t="str">
        <f t="shared" si="4103"/>
        <v/>
      </c>
      <c r="V1350" s="107" t="str">
        <f t="shared" si="4103"/>
        <v/>
      </c>
      <c r="W1350" s="107" t="str">
        <f t="shared" si="4103"/>
        <v/>
      </c>
      <c r="X1350" s="107" t="str">
        <f t="shared" si="4103"/>
        <v/>
      </c>
      <c r="Y1350" s="107" t="str">
        <f t="shared" si="4103"/>
        <v/>
      </c>
      <c r="Z1350" s="107" t="str">
        <f t="shared" si="4103"/>
        <v/>
      </c>
      <c r="AA1350" s="107" t="str">
        <f t="shared" si="4103"/>
        <v/>
      </c>
      <c r="AB1350" s="107" t="str">
        <f t="shared" si="4103"/>
        <v/>
      </c>
      <c r="AC1350" s="107" t="str">
        <f t="shared" si="4103"/>
        <v/>
      </c>
      <c r="AD1350" s="107" t="str">
        <f t="shared" si="4103"/>
        <v/>
      </c>
      <c r="AE1350" s="107" t="str">
        <f t="shared" si="4103"/>
        <v/>
      </c>
      <c r="AF1350" s="107" t="str">
        <f t="shared" si="4103"/>
        <v/>
      </c>
      <c r="AG1350" s="107" t="str">
        <f t="shared" si="4103"/>
        <v/>
      </c>
      <c r="AH1350" s="107" t="str">
        <f t="shared" si="4103"/>
        <v/>
      </c>
      <c r="AI1350" s="107" t="str">
        <f t="shared" si="4103"/>
        <v/>
      </c>
    </row>
    <row r="1351" spans="1:167" hidden="1" x14ac:dyDescent="0.25">
      <c r="B1351" s="128" t="e">
        <f t="shared" si="3948"/>
        <v>#VALUE!</v>
      </c>
      <c r="C1351" s="128" t="e">
        <f t="shared" ca="1" si="3949"/>
        <v>#NAME?</v>
      </c>
      <c r="D1351" s="127">
        <f t="shared" ca="1" si="3949"/>
        <v>1</v>
      </c>
      <c r="E1351" s="198"/>
      <c r="F1351" s="93"/>
      <c r="G1351" s="200"/>
      <c r="H1351"/>
      <c r="I1351"/>
      <c r="J1351"/>
      <c r="K1351" s="66"/>
      <c r="L1351" s="29" t="s">
        <v>39</v>
      </c>
      <c r="M1351" s="30" t="str">
        <f t="shared" ref="M1351" si="4104">IFERROR(_xlfn.QUARTILE.EXC($P1344:$XX1344,3),"")</f>
        <v/>
      </c>
      <c r="N1351" s="71"/>
      <c r="O1351" s="27" t="str">
        <f t="shared" ref="O1351" si="4105">"4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3948"/>
        <v>#VALUE!</v>
      </c>
      <c r="C1352" s="128" t="e">
        <f t="shared" ca="1" si="3949"/>
        <v>#NAME?</v>
      </c>
      <c r="D1352" s="127">
        <f t="shared" ca="1" si="3949"/>
        <v>1</v>
      </c>
      <c r="E1352" s="198"/>
      <c r="F1352" s="93"/>
      <c r="G1352" s="200"/>
      <c r="H1352" s="134">
        <f t="shared" ref="H1352" si="4106">COUNT($P1352:$XX1352)</f>
        <v>0</v>
      </c>
      <c r="I1352" s="132" t="e">
        <f t="shared" ref="I1352" si="4107">_xlfn.STDEV.P($P1351:$XX1352)/AVERAGE($P1351:$XX1352)</f>
        <v>#DIV/0!</v>
      </c>
      <c r="J1352" s="7">
        <f t="shared" ref="J1352" si="4108">IF(AND(H1352&gt;2,
OR(L1338="MÉDIA SANEADA",L1338="MEDIANA SANEADA",
AND(L1338="PREÇO ESTIMADO",NOT(AND(P1340="Orçamento",COUNTA(P1338:XX1338)=COUNTIF(P1340:XX1340,"Orçamento")))))),
ROW(),0)</f>
        <v>0</v>
      </c>
      <c r="K1352" s="66"/>
      <c r="L1352" s="29" t="s">
        <v>42</v>
      </c>
      <c r="M1352" s="30">
        <f t="shared" ref="M1352" si="4109">MIN($P1344:$XX1344)</f>
        <v>0</v>
      </c>
      <c r="N1352" s="71"/>
      <c r="O1352" s="27" t="str">
        <f t="shared" ref="O1352" si="4110">"4 RODADA"</f>
        <v>4 RODADA</v>
      </c>
      <c r="P1352" s="107" t="str">
        <f t="shared" ref="P1352:AI1352" si="4111">IF(P1350="","",IF((_xlfn.STDEV.P($P1349:$XX1350)/AVERAGE($P1349:$XX1350))&lt;=25%,P1350,IF(OR(P1350&gt;(AVERAGE($P1349:$XX1350)+_xlfn.STDEV.P($P1349:$XX1350)),P1350&lt;(AVERAGE($P1349:$XX1350)-_xlfn.STDEV.P($P1349:$XX1350))),"DESCARTADO",P1350)))</f>
        <v/>
      </c>
      <c r="Q1352" s="107" t="str">
        <f t="shared" si="4111"/>
        <v/>
      </c>
      <c r="R1352" s="107" t="str">
        <f t="shared" si="4111"/>
        <v/>
      </c>
      <c r="S1352" s="107" t="str">
        <f t="shared" si="4111"/>
        <v/>
      </c>
      <c r="T1352" s="107" t="str">
        <f t="shared" si="4111"/>
        <v/>
      </c>
      <c r="U1352" s="107" t="str">
        <f t="shared" si="4111"/>
        <v/>
      </c>
      <c r="V1352" s="107" t="str">
        <f t="shared" si="4111"/>
        <v/>
      </c>
      <c r="W1352" s="107" t="str">
        <f t="shared" si="4111"/>
        <v/>
      </c>
      <c r="X1352" s="107" t="str">
        <f t="shared" si="4111"/>
        <v/>
      </c>
      <c r="Y1352" s="107" t="str">
        <f t="shared" si="4111"/>
        <v/>
      </c>
      <c r="Z1352" s="107" t="str">
        <f t="shared" si="4111"/>
        <v/>
      </c>
      <c r="AA1352" s="107" t="str">
        <f t="shared" si="4111"/>
        <v/>
      </c>
      <c r="AB1352" s="107" t="str">
        <f t="shared" si="4111"/>
        <v/>
      </c>
      <c r="AC1352" s="107" t="str">
        <f t="shared" si="4111"/>
        <v/>
      </c>
      <c r="AD1352" s="107" t="str">
        <f t="shared" si="4111"/>
        <v/>
      </c>
      <c r="AE1352" s="107" t="str">
        <f t="shared" si="4111"/>
        <v/>
      </c>
      <c r="AF1352" s="107" t="str">
        <f t="shared" si="4111"/>
        <v/>
      </c>
      <c r="AG1352" s="107" t="str">
        <f t="shared" si="4111"/>
        <v/>
      </c>
      <c r="AH1352" s="107" t="str">
        <f t="shared" si="4111"/>
        <v/>
      </c>
      <c r="AI1352" s="107" t="str">
        <f t="shared" si="4111"/>
        <v/>
      </c>
    </row>
    <row r="1353" spans="1:167" hidden="1" x14ac:dyDescent="0.25">
      <c r="B1353" s="128" t="e">
        <f t="shared" si="3948"/>
        <v>#VALUE!</v>
      </c>
      <c r="C1353" s="128" t="e">
        <f t="shared" ca="1" si="3949"/>
        <v>#NAME?</v>
      </c>
      <c r="D1353" s="127">
        <f t="shared" ca="1" si="3949"/>
        <v>1</v>
      </c>
      <c r="E1353" s="198"/>
      <c r="F1353" s="93"/>
      <c r="G1353" s="200"/>
      <c r="H1353"/>
      <c r="I1353"/>
      <c r="J1353"/>
      <c r="K1353" s="66"/>
      <c r="L1353" s="29" t="s">
        <v>40</v>
      </c>
      <c r="M1353" s="30">
        <f t="shared" ref="M1353" si="4112">MAX($P1344:$XX1344)</f>
        <v>0</v>
      </c>
      <c r="N1353" s="71"/>
      <c r="O1353" s="27" t="str">
        <f t="shared" ref="O1353" si="4113">"5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3948"/>
        <v>#VALUE!</v>
      </c>
      <c r="C1354" s="128" t="e">
        <f t="shared" ca="1" si="3949"/>
        <v>#NAME?</v>
      </c>
      <c r="D1354" s="127">
        <f t="shared" ca="1" si="3949"/>
        <v>1</v>
      </c>
      <c r="E1354" s="198"/>
      <c r="F1354" s="93"/>
      <c r="G1354" s="200"/>
      <c r="H1354" s="134">
        <f t="shared" ref="H1354" si="4114">COUNT($P1354:$XX1354)</f>
        <v>0</v>
      </c>
      <c r="I1354" s="132" t="e">
        <f t="shared" ref="I1354" si="4115">_xlfn.STDEV.P($P1353:$XX1354)/AVERAGE($P1353:$XX1354)</f>
        <v>#DIV/0!</v>
      </c>
      <c r="J1354" s="7">
        <f t="shared" ref="J1354" si="4116">IF(AND(H1354&gt;2,
OR(L1338="MÉDIA SANEADA",L1338="MEDIANA SANEADA",
AND(L1338="PREÇO ESTIMADO",NOT(AND(P1340="Orçamento",COUNTA(P1338:XX1338)=COUNTIF(P1340:XX1340,"Orçamento")))))),
ROW(),0)</f>
        <v>0</v>
      </c>
      <c r="K1354" s="66"/>
      <c r="N1354" s="71"/>
      <c r="O1354" s="27" t="str">
        <f t="shared" ref="O1354" si="4117">"5 RODADA"</f>
        <v>5 RODADA</v>
      </c>
      <c r="P1354" s="107" t="str">
        <f t="shared" ref="P1354:AI1354" si="4118">IF(P1352="","",IF((_xlfn.STDEV.P($P1351:$XX1352)/AVERAGE($P1351:$XX1352))&lt;=25%,P1352,IF(OR(P1352&gt;(AVERAGE($P1351:$XX1352)+_xlfn.STDEV.P($P1351:$XX1352)),P1352&lt;(AVERAGE($P1351:$XX1352)-_xlfn.STDEV.P($P1351:$XX1352))),"DESCARTADO",P1352)))</f>
        <v/>
      </c>
      <c r="Q1354" s="107" t="str">
        <f t="shared" si="4118"/>
        <v/>
      </c>
      <c r="R1354" s="107" t="str">
        <f t="shared" si="4118"/>
        <v/>
      </c>
      <c r="S1354" s="107" t="str">
        <f t="shared" si="4118"/>
        <v/>
      </c>
      <c r="T1354" s="107" t="str">
        <f t="shared" si="4118"/>
        <v/>
      </c>
      <c r="U1354" s="107" t="str">
        <f t="shared" si="4118"/>
        <v/>
      </c>
      <c r="V1354" s="107" t="str">
        <f t="shared" si="4118"/>
        <v/>
      </c>
      <c r="W1354" s="107" t="str">
        <f t="shared" si="4118"/>
        <v/>
      </c>
      <c r="X1354" s="107" t="str">
        <f t="shared" si="4118"/>
        <v/>
      </c>
      <c r="Y1354" s="107" t="str">
        <f t="shared" si="4118"/>
        <v/>
      </c>
      <c r="Z1354" s="107" t="str">
        <f t="shared" si="4118"/>
        <v/>
      </c>
      <c r="AA1354" s="107" t="str">
        <f t="shared" si="4118"/>
        <v/>
      </c>
      <c r="AB1354" s="107" t="str">
        <f t="shared" si="4118"/>
        <v/>
      </c>
      <c r="AC1354" s="107" t="str">
        <f t="shared" si="4118"/>
        <v/>
      </c>
      <c r="AD1354" s="107" t="str">
        <f t="shared" si="4118"/>
        <v/>
      </c>
      <c r="AE1354" s="107" t="str">
        <f t="shared" si="4118"/>
        <v/>
      </c>
      <c r="AF1354" s="107" t="str">
        <f t="shared" si="4118"/>
        <v/>
      </c>
      <c r="AG1354" s="107" t="str">
        <f t="shared" si="4118"/>
        <v/>
      </c>
      <c r="AH1354" s="107" t="str">
        <f t="shared" si="4118"/>
        <v/>
      </c>
      <c r="AI1354" s="107" t="str">
        <f t="shared" si="4118"/>
        <v/>
      </c>
    </row>
    <row r="1355" spans="1:167" hidden="1" x14ac:dyDescent="0.25">
      <c r="B1355" s="128" t="e">
        <f t="shared" si="3948"/>
        <v>#VALUE!</v>
      </c>
      <c r="C1355" s="128" t="e">
        <f t="shared" ca="1" si="3949"/>
        <v>#NAME?</v>
      </c>
      <c r="D1355" s="127">
        <f t="shared" ca="1" si="3949"/>
        <v>1</v>
      </c>
      <c r="E1355" s="198"/>
      <c r="F1355" s="93"/>
      <c r="G1355" s="200"/>
      <c r="H1355"/>
      <c r="I1355"/>
      <c r="J1355"/>
      <c r="K1355" s="66"/>
      <c r="L1355" s="22"/>
      <c r="M1355" s="22"/>
      <c r="N1355" s="71"/>
      <c r="O1355" s="27" t="str">
        <f t="shared" ref="O1355" si="4119">"6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3948"/>
        <v>#VALUE!</v>
      </c>
      <c r="C1356" s="128" t="e">
        <f t="shared" ca="1" si="3949"/>
        <v>#NAME?</v>
      </c>
      <c r="D1356" s="127">
        <f t="shared" ca="1" si="3949"/>
        <v>1</v>
      </c>
      <c r="E1356" s="198"/>
      <c r="F1356" s="93"/>
      <c r="G1356" s="200"/>
      <c r="H1356" s="134">
        <f t="shared" ref="H1356" si="4120">COUNT($P1356:$XX1356)</f>
        <v>0</v>
      </c>
      <c r="I1356" s="132" t="e">
        <f t="shared" ref="I1356" si="4121">_xlfn.STDEV.P($P1355:$XX1356)/AVERAGE($P1355:$XX1356)</f>
        <v>#DIV/0!</v>
      </c>
      <c r="J1356" s="7">
        <f t="shared" ref="J1356" si="4122">IF(AND(H1356&gt;2,
OR(L1338="MÉDIA SANEADA",L1338="MEDIANA SANEADA",
AND(L1338="PREÇO ESTIMADO",NOT(AND(P1340="Orçamento",COUNTA(P1338:XX1338)=COUNTIF(P1340:XX1340,"Orçamento")))))),
ROW(),0)</f>
        <v>0</v>
      </c>
      <c r="N1356" s="71"/>
      <c r="O1356" s="27" t="str">
        <f t="shared" ref="O1356" si="4123">"6 RODADA"</f>
        <v>6 RODADA</v>
      </c>
      <c r="P1356" s="107" t="str">
        <f t="shared" ref="P1356:AI1356" si="4124">IFERROR(IF(P1354="","",IF((_xlfn.STDEV.P($P1353:$XX1354)/AVERAGE($P1353:$XX1354))&lt;=25%,P1354,IF(OR(P1354&gt;(AVERAGE($P1353:$XX1354)+_xlfn.STDEV.P($P1353:$XX1354)),P1354&lt;(AVERAGE($P1353:$XX1354)-_xlfn.STDEV.P($P1353:$XX1354))),"DESCARTADO",P1354))),)</f>
        <v/>
      </c>
      <c r="Q1356" s="107" t="str">
        <f t="shared" si="4124"/>
        <v/>
      </c>
      <c r="R1356" s="107" t="str">
        <f t="shared" si="4124"/>
        <v/>
      </c>
      <c r="S1356" s="107" t="str">
        <f t="shared" si="4124"/>
        <v/>
      </c>
      <c r="T1356" s="107" t="str">
        <f t="shared" si="4124"/>
        <v/>
      </c>
      <c r="U1356" s="107" t="str">
        <f t="shared" si="4124"/>
        <v/>
      </c>
      <c r="V1356" s="107" t="str">
        <f t="shared" si="4124"/>
        <v/>
      </c>
      <c r="W1356" s="107" t="str">
        <f t="shared" si="4124"/>
        <v/>
      </c>
      <c r="X1356" s="107" t="str">
        <f t="shared" si="4124"/>
        <v/>
      </c>
      <c r="Y1356" s="107" t="str">
        <f t="shared" si="4124"/>
        <v/>
      </c>
      <c r="Z1356" s="107" t="str">
        <f t="shared" si="4124"/>
        <v/>
      </c>
      <c r="AA1356" s="107" t="str">
        <f t="shared" si="4124"/>
        <v/>
      </c>
      <c r="AB1356" s="107" t="str">
        <f t="shared" si="4124"/>
        <v/>
      </c>
      <c r="AC1356" s="107" t="str">
        <f t="shared" si="4124"/>
        <v/>
      </c>
      <c r="AD1356" s="107" t="str">
        <f t="shared" si="4124"/>
        <v/>
      </c>
      <c r="AE1356" s="107" t="str">
        <f t="shared" si="4124"/>
        <v/>
      </c>
      <c r="AF1356" s="107" t="str">
        <f t="shared" si="4124"/>
        <v/>
      </c>
      <c r="AG1356" s="107" t="str">
        <f t="shared" si="4124"/>
        <v/>
      </c>
      <c r="AH1356" s="107" t="str">
        <f t="shared" si="4124"/>
        <v/>
      </c>
      <c r="AI1356" s="107" t="str">
        <f t="shared" si="4124"/>
        <v/>
      </c>
    </row>
    <row r="1357" spans="1:167" x14ac:dyDescent="0.25">
      <c r="B1357" s="128" t="e">
        <f t="shared" si="3948"/>
        <v>#VALUE!</v>
      </c>
      <c r="C1357" s="128" t="e">
        <f t="shared" ca="1" si="3949"/>
        <v>#NAME?</v>
      </c>
      <c r="D1357" s="127">
        <f t="shared" ca="1" si="3949"/>
        <v>1</v>
      </c>
      <c r="E1357" s="198"/>
      <c r="F1357" s="136"/>
      <c r="G1357" s="200"/>
      <c r="H1357" s="203"/>
      <c r="I1357" s="203"/>
      <c r="J1357" s="204"/>
      <c r="K1357" s="67"/>
      <c r="L1357" s="1" t="s">
        <v>43</v>
      </c>
      <c r="M1357" s="143" t="str">
        <f t="shared" ref="M1357" si="4125">IFERROR(ROUND(M1338*M1340,2),"")</f>
        <v/>
      </c>
      <c r="O1357" s="27" t="s">
        <v>363</v>
      </c>
      <c r="P1357" s="107" t="str">
        <f t="shared" ref="P1357:AI1378" si="4126">INDEX(P1344:P1356,MATCH(MAX($J1344:$J1356),$J1344:$J1356,0))</f>
        <v/>
      </c>
      <c r="Q1357" s="107" t="str">
        <f t="shared" si="4126"/>
        <v/>
      </c>
      <c r="R1357" s="107" t="str">
        <f t="shared" si="4126"/>
        <v/>
      </c>
      <c r="S1357" s="107" t="str">
        <f t="shared" si="4126"/>
        <v/>
      </c>
      <c r="T1357" s="107" t="str">
        <f t="shared" si="4126"/>
        <v/>
      </c>
      <c r="U1357" s="107" t="str">
        <f t="shared" si="4126"/>
        <v/>
      </c>
      <c r="V1357" s="107" t="str">
        <f t="shared" si="4126"/>
        <v/>
      </c>
      <c r="W1357" s="107" t="str">
        <f t="shared" si="4126"/>
        <v/>
      </c>
      <c r="X1357" s="107" t="str">
        <f t="shared" si="4126"/>
        <v/>
      </c>
      <c r="Y1357" s="107" t="str">
        <f t="shared" si="4126"/>
        <v/>
      </c>
      <c r="Z1357" s="107" t="str">
        <f t="shared" si="4126"/>
        <v/>
      </c>
      <c r="AA1357" s="107" t="str">
        <f t="shared" si="4126"/>
        <v/>
      </c>
      <c r="AB1357" s="107" t="str">
        <f t="shared" si="4126"/>
        <v/>
      </c>
      <c r="AC1357" s="107" t="str">
        <f t="shared" si="4126"/>
        <v/>
      </c>
      <c r="AD1357" s="107" t="str">
        <f t="shared" si="4126"/>
        <v/>
      </c>
      <c r="AE1357" s="107" t="str">
        <f t="shared" si="4126"/>
        <v/>
      </c>
      <c r="AF1357" s="107" t="str">
        <f t="shared" si="4126"/>
        <v/>
      </c>
      <c r="AG1357" s="107" t="str">
        <f t="shared" si="4126"/>
        <v/>
      </c>
      <c r="AH1357" s="107" t="str">
        <f t="shared" si="4126"/>
        <v/>
      </c>
      <c r="AI1357" s="107" t="str">
        <f t="shared" si="4126"/>
        <v/>
      </c>
    </row>
    <row r="1359" spans="1:167" s="117" customFormat="1" ht="15" customHeight="1" x14ac:dyDescent="0.25">
      <c r="A1359" s="120"/>
      <c r="B1359" s="127" t="e">
        <f t="shared" ref="B1359" si="4127">LARGE(IFERROR(IF(B1357+1&gt;$H$8,"",B1357+1),""),1)</f>
        <v>#VALUE!</v>
      </c>
      <c r="C1359" s="127" t="e">
        <f ca="1">IF(_xlfn.ISFORMULA(E1363),MAX(INDEX('BASE FORMAÇÃO'!A:A,B1359+1),1),E1363)</f>
        <v>#NAME?</v>
      </c>
      <c r="D1359" s="127">
        <f t="shared" ref="D1359" ca="1" si="4128">IFERROR(IF(C1359=C1349,D1349+1,1),1)</f>
        <v>1</v>
      </c>
      <c r="E1359" s="38" t="s">
        <v>9</v>
      </c>
      <c r="F1359" s="73"/>
      <c r="G1359" s="38" t="s">
        <v>15</v>
      </c>
      <c r="H1359" s="135" t="e">
        <f>INDEX('BASE FORMAÇÃO'!B:B,B1359+1)</f>
        <v>#VALUE!</v>
      </c>
      <c r="I1359" s="181" t="s">
        <v>16</v>
      </c>
      <c r="J1359" s="6" t="e">
        <f>INDEX('BASE FORMAÇÃO'!K:K,B1359+1)</f>
        <v>#VALUE!</v>
      </c>
      <c r="K1359" s="65"/>
      <c r="L1359" s="182" t="s">
        <v>10</v>
      </c>
      <c r="M1359" s="184" t="str">
        <f>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29">B1359</f>
        <v>#VALUE!</v>
      </c>
      <c r="C1360" s="128" t="e">
        <f t="shared" ca="1" si="4129"/>
        <v>#NAME?</v>
      </c>
      <c r="D1360" s="127">
        <f t="shared" ca="1" si="4129"/>
        <v>1</v>
      </c>
      <c r="E1360" s="186">
        <f t="shared" ref="E1360" ca="1" si="4130">D1359</f>
        <v>1</v>
      </c>
      <c r="F1360" s="92"/>
      <c r="G1360" s="188" t="s">
        <v>1</v>
      </c>
      <c r="H1360" s="191" t="e">
        <f>INDEX('BASE FORMAÇÃO'!C:C,B1359+1)</f>
        <v>#VALUE!</v>
      </c>
      <c r="I1360" s="191"/>
      <c r="J1360" s="192"/>
      <c r="K1360" s="66"/>
      <c r="L1360" s="183"/>
      <c r="M1360" s="185"/>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31">B1360</f>
        <v>#VALUE!</v>
      </c>
      <c r="C1361" s="128" t="e">
        <f t="shared" ca="1" si="4131"/>
        <v>#NAME?</v>
      </c>
      <c r="D1361" s="127">
        <f t="shared" ca="1" si="4131"/>
        <v>1</v>
      </c>
      <c r="E1361" s="187"/>
      <c r="F1361" s="93"/>
      <c r="G1361" s="189"/>
      <c r="H1361" s="193"/>
      <c r="I1361" s="193"/>
      <c r="J1361" s="194"/>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32">B1361</f>
        <v>#VALUE!</v>
      </c>
      <c r="C1362" s="128" t="e">
        <f t="shared" ca="1" si="4132"/>
        <v>#NAME?</v>
      </c>
      <c r="D1362" s="127">
        <f t="shared" ca="1" si="3949"/>
        <v>1</v>
      </c>
      <c r="E1362" s="38" t="s">
        <v>313</v>
      </c>
      <c r="F1362" s="93"/>
      <c r="G1362" s="190"/>
      <c r="H1362" s="195"/>
      <c r="I1362" s="195"/>
      <c r="J1362" s="196"/>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33">B1361</f>
        <v>#VALUE!</v>
      </c>
      <c r="C1363" s="128" t="e">
        <f t="shared" ca="1" si="4133"/>
        <v>#NAME?</v>
      </c>
      <c r="D1363" s="127">
        <f t="shared" ca="1" si="3949"/>
        <v>1</v>
      </c>
      <c r="E1363" s="197" t="e">
        <f t="shared" ref="E1363" ca="1" si="4134">C1359</f>
        <v>#NAME?</v>
      </c>
      <c r="F1363" s="93"/>
      <c r="G1363" s="199" t="s">
        <v>304</v>
      </c>
      <c r="H1363" s="201"/>
      <c r="I1363" s="202"/>
      <c r="J1363" s="202"/>
      <c r="K1363" s="67"/>
      <c r="L1363" s="28" t="s">
        <v>303</v>
      </c>
      <c r="M1363" s="133" t="str">
        <f t="shared" ref="M1363" si="4135">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136">B1363</f>
        <v>#VALUE!</v>
      </c>
      <c r="C1364" s="128" t="e">
        <f t="shared" ref="C1364" ca="1" si="4137">C1363</f>
        <v>#NAME?</v>
      </c>
      <c r="D1364" s="127">
        <f t="shared" ca="1" si="3949"/>
        <v>1</v>
      </c>
      <c r="E1364" s="198"/>
      <c r="F1364" s="93"/>
      <c r="G1364" s="200"/>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138">B1364</f>
        <v>#VALUE!</v>
      </c>
      <c r="C1365" s="128" t="e">
        <f t="shared" ca="1" si="4138"/>
        <v>#NAME?</v>
      </c>
      <c r="D1365" s="127">
        <f t="shared" ca="1" si="3949"/>
        <v>1</v>
      </c>
      <c r="E1365" s="198"/>
      <c r="F1365" s="93"/>
      <c r="G1365" s="200"/>
      <c r="H1365" s="134">
        <f t="shared" ref="H1365" si="4139">COUNT($P1365:$XX1365)</f>
        <v>0</v>
      </c>
      <c r="I1365" s="132" t="e">
        <f t="shared" ref="I1365" si="4140">_xlfn.STDEV.P($P1364:$XX1365)/AVERAGE($P1364:$XX1365)</f>
        <v>#DIV/0!</v>
      </c>
      <c r="J1365" s="7">
        <f>ROW()</f>
        <v>1365</v>
      </c>
      <c r="K1365" s="67"/>
      <c r="L1365" s="29" t="s">
        <v>10</v>
      </c>
      <c r="M1365" s="30" t="str">
        <f t="shared" ref="M1365" si="4141">IFERROR(
IF(COUNTA(P1359:AI1359)=COUNTIF(P1361:XX1361,"Orçamento"),MIN(M1370,M1367),
IF(M1368&lt;&gt;"",M1368,
IF(M1369&lt;&gt;"",M1369,
M1367
))),"")</f>
        <v/>
      </c>
      <c r="N1365" s="71"/>
      <c r="O1365" s="27" t="s">
        <v>376</v>
      </c>
      <c r="P1365" s="106" t="str">
        <f t="shared" ref="P1365:AI1365" si="4142">IFERROR(IF(P1363="",
            "",
            IF(COUNT($P1363:$XX1363)&lt;=4,
               P1363,
               IF(OR(P1363&gt;(QUARTILE($P1363:$XX1363,3)+(QUARTILE($P1363:$XX1363,3)-QUARTILE($P1363:$XX1363,1))),
                     P1363&lt;(QUARTILE($P1363:$XX1363,1)-(QUARTILE($P1363:$XX1363,3)-QUARTILE($P1363:$XX1363,1)))
                  ),
               "DESCARTADO",P1363)
             )
  ),P1363)</f>
        <v/>
      </c>
      <c r="Q1365" s="106" t="str">
        <f t="shared" si="4142"/>
        <v/>
      </c>
      <c r="R1365" s="106" t="str">
        <f t="shared" si="4142"/>
        <v/>
      </c>
      <c r="S1365" s="106" t="str">
        <f t="shared" si="4142"/>
        <v/>
      </c>
      <c r="T1365" s="106" t="str">
        <f t="shared" si="4142"/>
        <v/>
      </c>
      <c r="U1365" s="106" t="str">
        <f t="shared" si="4142"/>
        <v/>
      </c>
      <c r="V1365" s="106" t="str">
        <f t="shared" si="4142"/>
        <v/>
      </c>
      <c r="W1365" s="106" t="str">
        <f t="shared" si="4142"/>
        <v/>
      </c>
      <c r="X1365" s="106" t="str">
        <f t="shared" si="4142"/>
        <v/>
      </c>
      <c r="Y1365" s="106" t="str">
        <f t="shared" si="4142"/>
        <v/>
      </c>
      <c r="Z1365" s="106" t="str">
        <f t="shared" si="4142"/>
        <v/>
      </c>
      <c r="AA1365" s="106" t="str">
        <f t="shared" si="4142"/>
        <v/>
      </c>
      <c r="AB1365" s="106" t="str">
        <f t="shared" si="4142"/>
        <v/>
      </c>
      <c r="AC1365" s="106" t="str">
        <f t="shared" si="4142"/>
        <v/>
      </c>
      <c r="AD1365" s="106" t="str">
        <f t="shared" si="4142"/>
        <v/>
      </c>
      <c r="AE1365" s="106" t="str">
        <f t="shared" si="4142"/>
        <v/>
      </c>
      <c r="AF1365" s="106" t="str">
        <f t="shared" si="4142"/>
        <v/>
      </c>
      <c r="AG1365" s="106" t="str">
        <f t="shared" si="4142"/>
        <v/>
      </c>
      <c r="AH1365" s="106" t="str">
        <f t="shared" si="4142"/>
        <v/>
      </c>
      <c r="AI1365" s="106" t="str">
        <f t="shared" si="4142"/>
        <v/>
      </c>
    </row>
    <row r="1366" spans="1:35" hidden="1" x14ac:dyDescent="0.25">
      <c r="B1366" s="128" t="e">
        <f t="shared" ref="B1366:B1420" si="4143">B1365</f>
        <v>#VALUE!</v>
      </c>
      <c r="C1366" s="128" t="e">
        <f t="shared" ref="C1366:D1429" ca="1" si="4144">C1365</f>
        <v>#NAME?</v>
      </c>
      <c r="D1366" s="127">
        <f t="shared" ca="1" si="3949"/>
        <v>1</v>
      </c>
      <c r="E1366" s="198"/>
      <c r="F1366" s="93"/>
      <c r="G1366" s="200"/>
      <c r="H1366"/>
      <c r="I1366"/>
      <c r="J1366"/>
      <c r="K1366" s="66"/>
      <c r="L1366" s="29" t="s">
        <v>360</v>
      </c>
      <c r="M1366" s="30" t="e">
        <f t="shared" ref="M1366" si="4145">AVERAGE($P1365:$XX1365)</f>
        <v>#DIV/0!</v>
      </c>
      <c r="N1366" s="71"/>
      <c r="O1366" s="27" t="str">
        <f t="shared" ref="O1366" si="4146">"1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143"/>
        <v>#VALUE!</v>
      </c>
      <c r="C1367" s="128" t="e">
        <f t="shared" ca="1" si="4144"/>
        <v>#NAME?</v>
      </c>
      <c r="D1367" s="127">
        <f t="shared" ca="1" si="4144"/>
        <v>1</v>
      </c>
      <c r="E1367" s="198"/>
      <c r="F1367" s="93"/>
      <c r="G1367" s="200"/>
      <c r="H1367" s="134">
        <f t="shared" ref="H1367" si="4147">COUNT($P1367:$XX1367)</f>
        <v>0</v>
      </c>
      <c r="I1367" s="132" t="e">
        <f t="shared" ref="I1367" si="4148">_xlfn.STDEV.P($P1366:$XX1367)/AVERAGE($P1366:$XX1367)</f>
        <v>#DIV/0!</v>
      </c>
      <c r="J1367" s="7">
        <f t="shared" ref="J1367" si="4149">IF(AND(H1367&gt;2,
OR(L1359="MÉDIA SANEADA",L1359="MEDIANA SANEADA",
AND(L1359="PREÇO ESTIMADO",NOT(AND(P1361="Orçamento",COUNTA(P1359:XX1359)=COUNTIF(P1361:XX1361,"Orçamento")))))),
ROW(),0)</f>
        <v>0</v>
      </c>
      <c r="K1367" s="66"/>
      <c r="L1367" s="29" t="s">
        <v>361</v>
      </c>
      <c r="M1367" s="30" t="e">
        <f t="shared" ref="M1367" si="4150">MEDIAN($P1365:$XX1365)</f>
        <v>#NUM!</v>
      </c>
      <c r="N1367" s="71"/>
      <c r="O1367" s="27" t="str">
        <f t="shared" ref="O1367" si="4151">"1 RODADA"</f>
        <v>1 RODADA</v>
      </c>
      <c r="P1367" s="107" t="str">
        <f t="shared" ref="P1367:AI1367" si="4152">IF(P1365="","",IF((_xlfn.STDEV.P($P1364:$XX1365)/AVERAGE($P1364:$XX1365))&lt;=25%,P1365,IF(OR(P1365&gt;(AVERAGE($P1364:$XX1365)+_xlfn.STDEV.P($P1364:$XX1365)),P1365&lt;(AVERAGE($P1364:$XX1365)-_xlfn.STDEV.P($P1364:$XX1365))),"DESCARTADO",P1365)))</f>
        <v/>
      </c>
      <c r="Q1367" s="107" t="str">
        <f t="shared" si="4152"/>
        <v/>
      </c>
      <c r="R1367" s="107" t="str">
        <f t="shared" si="4152"/>
        <v/>
      </c>
      <c r="S1367" s="107" t="str">
        <f t="shared" si="4152"/>
        <v/>
      </c>
      <c r="T1367" s="107" t="str">
        <f t="shared" si="4152"/>
        <v/>
      </c>
      <c r="U1367" s="107" t="str">
        <f t="shared" si="4152"/>
        <v/>
      </c>
      <c r="V1367" s="107" t="str">
        <f t="shared" si="4152"/>
        <v/>
      </c>
      <c r="W1367" s="107" t="str">
        <f t="shared" si="4152"/>
        <v/>
      </c>
      <c r="X1367" s="107" t="str">
        <f t="shared" si="4152"/>
        <v/>
      </c>
      <c r="Y1367" s="107" t="str">
        <f t="shared" si="4152"/>
        <v/>
      </c>
      <c r="Z1367" s="107" t="str">
        <f t="shared" si="4152"/>
        <v/>
      </c>
      <c r="AA1367" s="107" t="str">
        <f t="shared" si="4152"/>
        <v/>
      </c>
      <c r="AB1367" s="107" t="str">
        <f t="shared" si="4152"/>
        <v/>
      </c>
      <c r="AC1367" s="107" t="str">
        <f t="shared" si="4152"/>
        <v/>
      </c>
      <c r="AD1367" s="107" t="str">
        <f t="shared" si="4152"/>
        <v/>
      </c>
      <c r="AE1367" s="107" t="str">
        <f t="shared" si="4152"/>
        <v/>
      </c>
      <c r="AF1367" s="107" t="str">
        <f t="shared" si="4152"/>
        <v/>
      </c>
      <c r="AG1367" s="107" t="str">
        <f t="shared" si="4152"/>
        <v/>
      </c>
      <c r="AH1367" s="107" t="str">
        <f t="shared" si="4152"/>
        <v/>
      </c>
      <c r="AI1367" s="107" t="str">
        <f t="shared" si="4152"/>
        <v/>
      </c>
    </row>
    <row r="1368" spans="1:35" hidden="1" x14ac:dyDescent="0.25">
      <c r="B1368" s="128" t="e">
        <f t="shared" si="4143"/>
        <v>#VALUE!</v>
      </c>
      <c r="C1368" s="128" t="e">
        <f t="shared" ca="1" si="4144"/>
        <v>#NAME?</v>
      </c>
      <c r="D1368" s="127">
        <f t="shared" ca="1" si="4144"/>
        <v>1</v>
      </c>
      <c r="E1368" s="198"/>
      <c r="F1368" s="93"/>
      <c r="G1368" s="200"/>
      <c r="H1368"/>
      <c r="I1368"/>
      <c r="J1368"/>
      <c r="L1368" s="29" t="s">
        <v>38</v>
      </c>
      <c r="M1368" s="30" t="str">
        <f t="shared" ref="M1368" si="4153">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154">"2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143"/>
        <v>#VALUE!</v>
      </c>
      <c r="C1369" s="128" t="e">
        <f t="shared" ca="1" si="4144"/>
        <v>#NAME?</v>
      </c>
      <c r="D1369" s="127">
        <f t="shared" ca="1" si="4144"/>
        <v>1</v>
      </c>
      <c r="E1369" s="198"/>
      <c r="F1369" s="93"/>
      <c r="G1369" s="200"/>
      <c r="H1369" s="134">
        <f t="shared" ref="H1369" si="4155">COUNT($P1369:$XX1369)</f>
        <v>0</v>
      </c>
      <c r="I1369" s="132" t="e">
        <f t="shared" ref="I1369" si="4156">_xlfn.STDEV.P($P1368:$XX1369)/AVERAGE($P1368:$XX1369)</f>
        <v>#DIV/0!</v>
      </c>
      <c r="J1369" s="7">
        <f t="shared" ref="J1369" si="4157">IF(AND(H1369&gt;2,
OR(L1359="MÉDIA SANEADA",L1359="MEDIANA SANEADA",
AND(L1359="PREÇO ESTIMADO",NOT(AND(P1361="Orçamento",COUNTA(P1359:XX1359)=COUNTIF(P1361:XX1361,"Orçamento")))))),
ROW(),0)</f>
        <v>0</v>
      </c>
      <c r="K1369" s="66"/>
      <c r="L1369" s="29" t="s">
        <v>362</v>
      </c>
      <c r="M1369" s="30" t="e">
        <f t="shared" ref="M1369" si="4158" xml:space="preserve">
IF(H1367&gt;2,MEDIAN(P1366:XX1367),
IF(H1369&gt;2,MEDIAN(P1368:XX1369),
IF(H1371&gt;2,MEDIAN(P1370:XX1371),
IF(H1373&gt;2,MEDIAN(P1372:XX1373),
IF(H1375&gt;2,MEDIAN(P1374:XX1375),
IF(H1377&gt;2,MEDIAN(P1376:XX1377),
MEDIAN(P1364:XX1365)))))))</f>
        <v>#NUM!</v>
      </c>
      <c r="N1369" s="71"/>
      <c r="O1369" s="27" t="str">
        <f t="shared" ref="O1369" si="4159">"2 RODADA"</f>
        <v>2 RODADA</v>
      </c>
      <c r="P1369" s="107" t="str">
        <f t="shared" ref="P1369:AI1369" si="4160">IF(P1367="","",IF((_xlfn.STDEV.P($P1366:$XX1367)/AVERAGE($P1366:$XX1367))&lt;=25%,P1367,IF(OR(P1367&gt;(AVERAGE($P1366:$XX1367)+_xlfn.STDEV.P($P1366:$XX1367)),P1367&lt;(AVERAGE($P1366:$XX1367)-_xlfn.STDEV.P($P1366:$XX1367))),"DESCARTADO",P1367)))</f>
        <v/>
      </c>
      <c r="Q1369" s="107" t="str">
        <f t="shared" si="4160"/>
        <v/>
      </c>
      <c r="R1369" s="107" t="str">
        <f t="shared" si="4160"/>
        <v/>
      </c>
      <c r="S1369" s="107" t="str">
        <f t="shared" si="4160"/>
        <v/>
      </c>
      <c r="T1369" s="107" t="str">
        <f t="shared" si="4160"/>
        <v/>
      </c>
      <c r="U1369" s="107" t="str">
        <f t="shared" si="4160"/>
        <v/>
      </c>
      <c r="V1369" s="107" t="str">
        <f t="shared" si="4160"/>
        <v/>
      </c>
      <c r="W1369" s="107" t="str">
        <f t="shared" si="4160"/>
        <v/>
      </c>
      <c r="X1369" s="107" t="str">
        <f t="shared" si="4160"/>
        <v/>
      </c>
      <c r="Y1369" s="107" t="str">
        <f t="shared" si="4160"/>
        <v/>
      </c>
      <c r="Z1369" s="107" t="str">
        <f t="shared" si="4160"/>
        <v/>
      </c>
      <c r="AA1369" s="107" t="str">
        <f t="shared" si="4160"/>
        <v/>
      </c>
      <c r="AB1369" s="107" t="str">
        <f t="shared" si="4160"/>
        <v/>
      </c>
      <c r="AC1369" s="107" t="str">
        <f t="shared" si="4160"/>
        <v/>
      </c>
      <c r="AD1369" s="107" t="str">
        <f t="shared" si="4160"/>
        <v/>
      </c>
      <c r="AE1369" s="107" t="str">
        <f t="shared" si="4160"/>
        <v/>
      </c>
      <c r="AF1369" s="107" t="str">
        <f t="shared" si="4160"/>
        <v/>
      </c>
      <c r="AG1369" s="107" t="str">
        <f t="shared" si="4160"/>
        <v/>
      </c>
      <c r="AH1369" s="107" t="str">
        <f t="shared" si="4160"/>
        <v/>
      </c>
      <c r="AI1369" s="107" t="str">
        <f t="shared" si="4160"/>
        <v/>
      </c>
    </row>
    <row r="1370" spans="1:35" hidden="1" x14ac:dyDescent="0.25">
      <c r="B1370" s="128" t="e">
        <f t="shared" si="4143"/>
        <v>#VALUE!</v>
      </c>
      <c r="C1370" s="128" t="e">
        <f t="shared" ca="1" si="4144"/>
        <v>#NAME?</v>
      </c>
      <c r="D1370" s="127">
        <f t="shared" ca="1" si="4144"/>
        <v>1</v>
      </c>
      <c r="E1370" s="198"/>
      <c r="F1370" s="93"/>
      <c r="G1370" s="200"/>
      <c r="H1370"/>
      <c r="I1370"/>
      <c r="J1370"/>
      <c r="K1370" s="66"/>
      <c r="L1370" s="29" t="s">
        <v>359</v>
      </c>
      <c r="M1370" s="30" t="e">
        <f t="shared" ref="M1370" si="4161">HARMEAN($P1364:$XX1365)</f>
        <v>#N/A</v>
      </c>
      <c r="N1370" s="71"/>
      <c r="O1370" s="27" t="str">
        <f t="shared" ref="O1370" si="4162">"3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143"/>
        <v>#VALUE!</v>
      </c>
      <c r="C1371" s="128" t="e">
        <f t="shared" ca="1" si="4144"/>
        <v>#NAME?</v>
      </c>
      <c r="D1371" s="127">
        <f t="shared" ca="1" si="4144"/>
        <v>1</v>
      </c>
      <c r="E1371" s="198"/>
      <c r="F1371" s="93"/>
      <c r="G1371" s="200"/>
      <c r="H1371" s="134">
        <f t="shared" ref="H1371" si="4163">COUNT($P1371:$XX1371)</f>
        <v>0</v>
      </c>
      <c r="I1371" s="132" t="e">
        <f t="shared" ref="I1371" si="4164">_xlfn.STDEV.P($P1370:$XX1371)/AVERAGE($P1370:$XX1371)</f>
        <v>#DIV/0!</v>
      </c>
      <c r="J1371" s="7">
        <f t="shared" ref="J1371" si="4165">IF(AND(H1371&gt;2,
OR(L1359="MÉDIA SANEADA",L1359="MEDIANA SANEADA",
AND(L1359="PREÇO ESTIMADO",NOT(AND(P1361="Orçamento",COUNTA(P1359:XX1359)=COUNTIF(P1361:XX1361,"Orçamento")))))),
ROW(),0)</f>
        <v>0</v>
      </c>
      <c r="K1371" s="66"/>
      <c r="L1371" s="29" t="s">
        <v>41</v>
      </c>
      <c r="M1371" s="30" t="str">
        <f t="shared" ref="M1371" si="4166">IFERROR(_xlfn.QUARTILE.EXC($P1365:$XX1365,1),"")</f>
        <v/>
      </c>
      <c r="N1371" s="71"/>
      <c r="O1371" s="27" t="str">
        <f t="shared" ref="O1371" si="4167">"3 RODADA"</f>
        <v>3 RODADA</v>
      </c>
      <c r="P1371" s="107" t="str">
        <f t="shared" ref="P1371:AI1371" si="4168">IF(P1369="","",IF((_xlfn.STDEV.P($P1368:$XX1369)/AVERAGE($P1368:$XX1369))&lt;=25%,P1369,IF(OR(P1369&gt;(AVERAGE($P1368:$XX1369)+_xlfn.STDEV.P($P1368:$XX1369)),P1369&lt;(AVERAGE($P1368:$XX1369)-_xlfn.STDEV.P($P1368:$XX1369))),"DESCARTADO",P1369)))</f>
        <v/>
      </c>
      <c r="Q1371" s="107" t="str">
        <f t="shared" si="4168"/>
        <v/>
      </c>
      <c r="R1371" s="107" t="str">
        <f t="shared" si="4168"/>
        <v/>
      </c>
      <c r="S1371" s="107" t="str">
        <f t="shared" si="4168"/>
        <v/>
      </c>
      <c r="T1371" s="107" t="str">
        <f t="shared" si="4168"/>
        <v/>
      </c>
      <c r="U1371" s="107" t="str">
        <f t="shared" si="4168"/>
        <v/>
      </c>
      <c r="V1371" s="107" t="str">
        <f t="shared" si="4168"/>
        <v/>
      </c>
      <c r="W1371" s="107" t="str">
        <f t="shared" si="4168"/>
        <v/>
      </c>
      <c r="X1371" s="107" t="str">
        <f t="shared" si="4168"/>
        <v/>
      </c>
      <c r="Y1371" s="107" t="str">
        <f t="shared" si="4168"/>
        <v/>
      </c>
      <c r="Z1371" s="107" t="str">
        <f t="shared" si="4168"/>
        <v/>
      </c>
      <c r="AA1371" s="107" t="str">
        <f t="shared" si="4168"/>
        <v/>
      </c>
      <c r="AB1371" s="107" t="str">
        <f t="shared" si="4168"/>
        <v/>
      </c>
      <c r="AC1371" s="107" t="str">
        <f t="shared" si="4168"/>
        <v/>
      </c>
      <c r="AD1371" s="107" t="str">
        <f t="shared" si="4168"/>
        <v/>
      </c>
      <c r="AE1371" s="107" t="str">
        <f t="shared" si="4168"/>
        <v/>
      </c>
      <c r="AF1371" s="107" t="str">
        <f t="shared" si="4168"/>
        <v/>
      </c>
      <c r="AG1371" s="107" t="str">
        <f t="shared" si="4168"/>
        <v/>
      </c>
      <c r="AH1371" s="107" t="str">
        <f t="shared" si="4168"/>
        <v/>
      </c>
      <c r="AI1371" s="107" t="str">
        <f t="shared" si="4168"/>
        <v/>
      </c>
    </row>
    <row r="1372" spans="1:35" hidden="1" x14ac:dyDescent="0.25">
      <c r="B1372" s="128" t="e">
        <f t="shared" si="4143"/>
        <v>#VALUE!</v>
      </c>
      <c r="C1372" s="128" t="e">
        <f t="shared" ca="1" si="4144"/>
        <v>#NAME?</v>
      </c>
      <c r="D1372" s="127">
        <f t="shared" ca="1" si="4144"/>
        <v>1</v>
      </c>
      <c r="E1372" s="198"/>
      <c r="F1372" s="93"/>
      <c r="G1372" s="200"/>
      <c r="H1372"/>
      <c r="I1372"/>
      <c r="J1372"/>
      <c r="K1372" s="66"/>
      <c r="L1372" s="29" t="s">
        <v>39</v>
      </c>
      <c r="M1372" s="30" t="str">
        <f t="shared" ref="M1372" si="4169">IFERROR(_xlfn.QUARTILE.EXC($P1365:$XX1365,3),"")</f>
        <v/>
      </c>
      <c r="N1372" s="71"/>
      <c r="O1372" s="27" t="str">
        <f t="shared" ref="O1372" si="4170">"4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143"/>
        <v>#VALUE!</v>
      </c>
      <c r="C1373" s="128" t="e">
        <f t="shared" ca="1" si="4144"/>
        <v>#NAME?</v>
      </c>
      <c r="D1373" s="127">
        <f t="shared" ca="1" si="4144"/>
        <v>1</v>
      </c>
      <c r="E1373" s="198"/>
      <c r="F1373" s="93"/>
      <c r="G1373" s="200"/>
      <c r="H1373" s="134">
        <f t="shared" ref="H1373" si="4171">COUNT($P1373:$XX1373)</f>
        <v>0</v>
      </c>
      <c r="I1373" s="132" t="e">
        <f t="shared" ref="I1373" si="4172">_xlfn.STDEV.P($P1372:$XX1373)/AVERAGE($P1372:$XX1373)</f>
        <v>#DIV/0!</v>
      </c>
      <c r="J1373" s="7">
        <f t="shared" ref="J1373" si="4173">IF(AND(H1373&gt;2,
OR(L1359="MÉDIA SANEADA",L1359="MEDIANA SANEADA",
AND(L1359="PREÇO ESTIMADO",NOT(AND(P1361="Orçamento",COUNTA(P1359:XX1359)=COUNTIF(P1361:XX1361,"Orçamento")))))),
ROW(),0)</f>
        <v>0</v>
      </c>
      <c r="K1373" s="66"/>
      <c r="L1373" s="29" t="s">
        <v>42</v>
      </c>
      <c r="M1373" s="30">
        <f t="shared" ref="M1373" si="4174">MIN($P1365:$XX1365)</f>
        <v>0</v>
      </c>
      <c r="N1373" s="71"/>
      <c r="O1373" s="27" t="str">
        <f t="shared" ref="O1373" si="4175">"4 RODADA"</f>
        <v>4 RODADA</v>
      </c>
      <c r="P1373" s="107" t="str">
        <f t="shared" ref="P1373:AI1373" si="4176">IF(P1371="","",IF((_xlfn.STDEV.P($P1370:$XX1371)/AVERAGE($P1370:$XX1371))&lt;=25%,P1371,IF(OR(P1371&gt;(AVERAGE($P1370:$XX1371)+_xlfn.STDEV.P($P1370:$XX1371)),P1371&lt;(AVERAGE($P1370:$XX1371)-_xlfn.STDEV.P($P1370:$XX1371))),"DESCARTADO",P1371)))</f>
        <v/>
      </c>
      <c r="Q1373" s="107" t="str">
        <f t="shared" si="4176"/>
        <v/>
      </c>
      <c r="R1373" s="107" t="str">
        <f t="shared" si="4176"/>
        <v/>
      </c>
      <c r="S1373" s="107" t="str">
        <f t="shared" si="4176"/>
        <v/>
      </c>
      <c r="T1373" s="107" t="str">
        <f t="shared" si="4176"/>
        <v/>
      </c>
      <c r="U1373" s="107" t="str">
        <f t="shared" si="4176"/>
        <v/>
      </c>
      <c r="V1373" s="107" t="str">
        <f t="shared" si="4176"/>
        <v/>
      </c>
      <c r="W1373" s="107" t="str">
        <f t="shared" si="4176"/>
        <v/>
      </c>
      <c r="X1373" s="107" t="str">
        <f t="shared" si="4176"/>
        <v/>
      </c>
      <c r="Y1373" s="107" t="str">
        <f t="shared" si="4176"/>
        <v/>
      </c>
      <c r="Z1373" s="107" t="str">
        <f t="shared" si="4176"/>
        <v/>
      </c>
      <c r="AA1373" s="107" t="str">
        <f t="shared" si="4176"/>
        <v/>
      </c>
      <c r="AB1373" s="107" t="str">
        <f t="shared" si="4176"/>
        <v/>
      </c>
      <c r="AC1373" s="107" t="str">
        <f t="shared" si="4176"/>
        <v/>
      </c>
      <c r="AD1373" s="107" t="str">
        <f t="shared" si="4176"/>
        <v/>
      </c>
      <c r="AE1373" s="107" t="str">
        <f t="shared" si="4176"/>
        <v/>
      </c>
      <c r="AF1373" s="107" t="str">
        <f t="shared" si="4176"/>
        <v/>
      </c>
      <c r="AG1373" s="107" t="str">
        <f t="shared" si="4176"/>
        <v/>
      </c>
      <c r="AH1373" s="107" t="str">
        <f t="shared" si="4176"/>
        <v/>
      </c>
      <c r="AI1373" s="107" t="str">
        <f t="shared" si="4176"/>
        <v/>
      </c>
    </row>
    <row r="1374" spans="1:35" hidden="1" x14ac:dyDescent="0.25">
      <c r="B1374" s="128" t="e">
        <f t="shared" si="4143"/>
        <v>#VALUE!</v>
      </c>
      <c r="C1374" s="128" t="e">
        <f t="shared" ca="1" si="4144"/>
        <v>#NAME?</v>
      </c>
      <c r="D1374" s="127">
        <f t="shared" ca="1" si="4144"/>
        <v>1</v>
      </c>
      <c r="E1374" s="198"/>
      <c r="F1374" s="93"/>
      <c r="G1374" s="200"/>
      <c r="H1374"/>
      <c r="I1374"/>
      <c r="J1374"/>
      <c r="K1374" s="66"/>
      <c r="L1374" s="29" t="s">
        <v>40</v>
      </c>
      <c r="M1374" s="30">
        <f t="shared" ref="M1374" si="4177">MAX($P1365:$XX1365)</f>
        <v>0</v>
      </c>
      <c r="N1374" s="71"/>
      <c r="O1374" s="27" t="str">
        <f t="shared" ref="O1374" si="4178">"5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143"/>
        <v>#VALUE!</v>
      </c>
      <c r="C1375" s="128" t="e">
        <f t="shared" ca="1" si="4144"/>
        <v>#NAME?</v>
      </c>
      <c r="D1375" s="127">
        <f t="shared" ca="1" si="4144"/>
        <v>1</v>
      </c>
      <c r="E1375" s="198"/>
      <c r="F1375" s="93"/>
      <c r="G1375" s="200"/>
      <c r="H1375" s="134">
        <f t="shared" ref="H1375" si="4179">COUNT($P1375:$XX1375)</f>
        <v>0</v>
      </c>
      <c r="I1375" s="132" t="e">
        <f t="shared" ref="I1375" si="4180">_xlfn.STDEV.P($P1374:$XX1375)/AVERAGE($P1374:$XX1375)</f>
        <v>#DIV/0!</v>
      </c>
      <c r="J1375" s="7">
        <f t="shared" ref="J1375" si="4181">IF(AND(H1375&gt;2,
OR(L1359="MÉDIA SANEADA",L1359="MEDIANA SANEADA",
AND(L1359="PREÇO ESTIMADO",NOT(AND(P1361="Orçamento",COUNTA(P1359:XX1359)=COUNTIF(P1361:XX1361,"Orçamento")))))),
ROW(),0)</f>
        <v>0</v>
      </c>
      <c r="K1375" s="66"/>
      <c r="N1375" s="71"/>
      <c r="O1375" s="27" t="str">
        <f t="shared" ref="O1375" si="4182">"5 RODADA"</f>
        <v>5 RODADA</v>
      </c>
      <c r="P1375" s="107" t="str">
        <f t="shared" ref="P1375:AI1375" si="4183">IF(P1373="","",IF((_xlfn.STDEV.P($P1372:$XX1373)/AVERAGE($P1372:$XX1373))&lt;=25%,P1373,IF(OR(P1373&gt;(AVERAGE($P1372:$XX1373)+_xlfn.STDEV.P($P1372:$XX1373)),P1373&lt;(AVERAGE($P1372:$XX1373)-_xlfn.STDEV.P($P1372:$XX1373))),"DESCARTADO",P1373)))</f>
        <v/>
      </c>
      <c r="Q1375" s="107" t="str">
        <f t="shared" si="4183"/>
        <v/>
      </c>
      <c r="R1375" s="107" t="str">
        <f t="shared" si="4183"/>
        <v/>
      </c>
      <c r="S1375" s="107" t="str">
        <f t="shared" si="4183"/>
        <v/>
      </c>
      <c r="T1375" s="107" t="str">
        <f t="shared" si="4183"/>
        <v/>
      </c>
      <c r="U1375" s="107" t="str">
        <f t="shared" si="4183"/>
        <v/>
      </c>
      <c r="V1375" s="107" t="str">
        <f t="shared" si="4183"/>
        <v/>
      </c>
      <c r="W1375" s="107" t="str">
        <f t="shared" si="4183"/>
        <v/>
      </c>
      <c r="X1375" s="107" t="str">
        <f t="shared" si="4183"/>
        <v/>
      </c>
      <c r="Y1375" s="107" t="str">
        <f t="shared" si="4183"/>
        <v/>
      </c>
      <c r="Z1375" s="107" t="str">
        <f t="shared" si="4183"/>
        <v/>
      </c>
      <c r="AA1375" s="107" t="str">
        <f t="shared" si="4183"/>
        <v/>
      </c>
      <c r="AB1375" s="107" t="str">
        <f t="shared" si="4183"/>
        <v/>
      </c>
      <c r="AC1375" s="107" t="str">
        <f t="shared" si="4183"/>
        <v/>
      </c>
      <c r="AD1375" s="107" t="str">
        <f t="shared" si="4183"/>
        <v/>
      </c>
      <c r="AE1375" s="107" t="str">
        <f t="shared" si="4183"/>
        <v/>
      </c>
      <c r="AF1375" s="107" t="str">
        <f t="shared" si="4183"/>
        <v/>
      </c>
      <c r="AG1375" s="107" t="str">
        <f t="shared" si="4183"/>
        <v/>
      </c>
      <c r="AH1375" s="107" t="str">
        <f t="shared" si="4183"/>
        <v/>
      </c>
      <c r="AI1375" s="107" t="str">
        <f t="shared" si="4183"/>
        <v/>
      </c>
    </row>
    <row r="1376" spans="1:35" hidden="1" x14ac:dyDescent="0.25">
      <c r="B1376" s="128" t="e">
        <f t="shared" si="4143"/>
        <v>#VALUE!</v>
      </c>
      <c r="C1376" s="128" t="e">
        <f t="shared" ca="1" si="4144"/>
        <v>#NAME?</v>
      </c>
      <c r="D1376" s="127">
        <f t="shared" ca="1" si="4144"/>
        <v>1</v>
      </c>
      <c r="E1376" s="198"/>
      <c r="F1376" s="93"/>
      <c r="G1376" s="200"/>
      <c r="H1376"/>
      <c r="I1376"/>
      <c r="J1376"/>
      <c r="K1376" s="66"/>
      <c r="L1376" s="22"/>
      <c r="M1376" s="22"/>
      <c r="N1376" s="71"/>
      <c r="O1376" s="27" t="str">
        <f t="shared" ref="O1376" si="4184">"6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143"/>
        <v>#VALUE!</v>
      </c>
      <c r="C1377" s="128" t="e">
        <f t="shared" ca="1" si="4144"/>
        <v>#NAME?</v>
      </c>
      <c r="D1377" s="127">
        <f t="shared" ca="1" si="4144"/>
        <v>1</v>
      </c>
      <c r="E1377" s="198"/>
      <c r="F1377" s="93"/>
      <c r="G1377" s="200"/>
      <c r="H1377" s="134">
        <f t="shared" ref="H1377" si="4185">COUNT($P1377:$XX1377)</f>
        <v>0</v>
      </c>
      <c r="I1377" s="132" t="e">
        <f t="shared" ref="I1377" si="4186">_xlfn.STDEV.P($P1376:$XX1377)/AVERAGE($P1376:$XX1377)</f>
        <v>#DIV/0!</v>
      </c>
      <c r="J1377" s="7">
        <f t="shared" ref="J1377" si="4187">IF(AND(H1377&gt;2,
OR(L1359="MÉDIA SANEADA",L1359="MEDIANA SANEADA",
AND(L1359="PREÇO ESTIMADO",NOT(AND(P1361="Orçamento",COUNTA(P1359:XX1359)=COUNTIF(P1361:XX1361,"Orçamento")))))),
ROW(),0)</f>
        <v>0</v>
      </c>
      <c r="N1377" s="71"/>
      <c r="O1377" s="27" t="str">
        <f t="shared" ref="O1377" si="4188">"6 RODADA"</f>
        <v>6 RODADA</v>
      </c>
      <c r="P1377" s="107" t="str">
        <f t="shared" ref="P1377:AI1377" si="4189">IFERROR(IF(P1375="","",IF((_xlfn.STDEV.P($P1374:$XX1375)/AVERAGE($P1374:$XX1375))&lt;=25%,P1375,IF(OR(P1375&gt;(AVERAGE($P1374:$XX1375)+_xlfn.STDEV.P($P1374:$XX1375)),P1375&lt;(AVERAGE($P1374:$XX1375)-_xlfn.STDEV.P($P1374:$XX1375))),"DESCARTADO",P1375))),)</f>
        <v/>
      </c>
      <c r="Q1377" s="107" t="str">
        <f t="shared" si="4189"/>
        <v/>
      </c>
      <c r="R1377" s="107" t="str">
        <f t="shared" si="4189"/>
        <v/>
      </c>
      <c r="S1377" s="107" t="str">
        <f t="shared" si="4189"/>
        <v/>
      </c>
      <c r="T1377" s="107" t="str">
        <f t="shared" si="4189"/>
        <v/>
      </c>
      <c r="U1377" s="107" t="str">
        <f t="shared" si="4189"/>
        <v/>
      </c>
      <c r="V1377" s="107" t="str">
        <f t="shared" si="4189"/>
        <v/>
      </c>
      <c r="W1377" s="107" t="str">
        <f t="shared" si="4189"/>
        <v/>
      </c>
      <c r="X1377" s="107" t="str">
        <f t="shared" si="4189"/>
        <v/>
      </c>
      <c r="Y1377" s="107" t="str">
        <f t="shared" si="4189"/>
        <v/>
      </c>
      <c r="Z1377" s="107" t="str">
        <f t="shared" si="4189"/>
        <v/>
      </c>
      <c r="AA1377" s="107" t="str">
        <f t="shared" si="4189"/>
        <v/>
      </c>
      <c r="AB1377" s="107" t="str">
        <f t="shared" si="4189"/>
        <v/>
      </c>
      <c r="AC1377" s="107" t="str">
        <f t="shared" si="4189"/>
        <v/>
      </c>
      <c r="AD1377" s="107" t="str">
        <f t="shared" si="4189"/>
        <v/>
      </c>
      <c r="AE1377" s="107" t="str">
        <f t="shared" si="4189"/>
        <v/>
      </c>
      <c r="AF1377" s="107" t="str">
        <f t="shared" si="4189"/>
        <v/>
      </c>
      <c r="AG1377" s="107" t="str">
        <f t="shared" si="4189"/>
        <v/>
      </c>
      <c r="AH1377" s="107" t="str">
        <f t="shared" si="4189"/>
        <v/>
      </c>
      <c r="AI1377" s="107" t="str">
        <f t="shared" si="4189"/>
        <v/>
      </c>
    </row>
    <row r="1378" spans="1:167" x14ac:dyDescent="0.25">
      <c r="B1378" s="128" t="e">
        <f t="shared" si="4143"/>
        <v>#VALUE!</v>
      </c>
      <c r="C1378" s="128" t="e">
        <f t="shared" ca="1" si="4144"/>
        <v>#NAME?</v>
      </c>
      <c r="D1378" s="127">
        <f t="shared" ca="1" si="4144"/>
        <v>1</v>
      </c>
      <c r="E1378" s="198"/>
      <c r="F1378" s="136"/>
      <c r="G1378" s="200"/>
      <c r="H1378" s="203"/>
      <c r="I1378" s="203"/>
      <c r="J1378" s="204"/>
      <c r="K1378" s="67"/>
      <c r="L1378" s="1" t="s">
        <v>43</v>
      </c>
      <c r="M1378" s="143" t="str">
        <f t="shared" ref="M1378" si="4190">IFERROR(ROUND(M1359*M1361,2),"")</f>
        <v/>
      </c>
      <c r="O1378" s="27" t="s">
        <v>363</v>
      </c>
      <c r="P1378" s="107" t="str">
        <f t="shared" ref="P1378:R1378" si="4191">INDEX(P1365:P1377,MATCH(MAX($J1365:$J1377),$J1365:$J1377,0))</f>
        <v/>
      </c>
      <c r="Q1378" s="107" t="str">
        <f t="shared" si="4191"/>
        <v/>
      </c>
      <c r="R1378" s="107" t="str">
        <f t="shared" si="4191"/>
        <v/>
      </c>
      <c r="S1378" s="107" t="str">
        <f t="shared" si="4126"/>
        <v/>
      </c>
      <c r="T1378" s="107" t="str">
        <f t="shared" si="4126"/>
        <v/>
      </c>
      <c r="U1378" s="107" t="str">
        <f t="shared" si="4126"/>
        <v/>
      </c>
      <c r="V1378" s="107" t="str">
        <f t="shared" si="4126"/>
        <v/>
      </c>
      <c r="W1378" s="107" t="str">
        <f t="shared" si="4126"/>
        <v/>
      </c>
      <c r="X1378" s="107" t="str">
        <f t="shared" si="4126"/>
        <v/>
      </c>
      <c r="Y1378" s="107" t="str">
        <f t="shared" si="4126"/>
        <v/>
      </c>
      <c r="Z1378" s="107" t="str">
        <f t="shared" si="4126"/>
        <v/>
      </c>
      <c r="AA1378" s="107" t="str">
        <f t="shared" si="4126"/>
        <v/>
      </c>
      <c r="AB1378" s="107" t="str">
        <f t="shared" si="4126"/>
        <v/>
      </c>
      <c r="AC1378" s="107" t="str">
        <f t="shared" si="4126"/>
        <v/>
      </c>
      <c r="AD1378" s="107" t="str">
        <f t="shared" si="4126"/>
        <v/>
      </c>
      <c r="AE1378" s="107" t="str">
        <f t="shared" si="4126"/>
        <v/>
      </c>
      <c r="AF1378" s="107" t="str">
        <f t="shared" si="4126"/>
        <v/>
      </c>
      <c r="AG1378" s="107" t="str">
        <f t="shared" si="4126"/>
        <v/>
      </c>
      <c r="AH1378" s="107" t="str">
        <f t="shared" si="4126"/>
        <v/>
      </c>
      <c r="AI1378" s="107" t="str">
        <f t="shared" si="4126"/>
        <v/>
      </c>
    </row>
    <row r="1380" spans="1:167" s="117" customFormat="1" ht="15" customHeight="1" x14ac:dyDescent="0.25">
      <c r="A1380" s="120"/>
      <c r="B1380" s="127" t="e">
        <f t="shared" ref="B1380" si="4192">LARGE(IFERROR(IF(B1378+1&gt;$H$8,"",B1378+1),""),1)</f>
        <v>#VALUE!</v>
      </c>
      <c r="C1380" s="127" t="e">
        <f ca="1">IF(_xlfn.ISFORMULA(E1384),MAX(INDEX('BASE FORMAÇÃO'!A:A,B1380+1),1),E1384)</f>
        <v>#NAME?</v>
      </c>
      <c r="D1380" s="127">
        <f t="shared" ref="D1380" ca="1" si="4193">IFERROR(IF(C1380=C1370,D1370+1,1),1)</f>
        <v>1</v>
      </c>
      <c r="E1380" s="38" t="s">
        <v>9</v>
      </c>
      <c r="F1380" s="73"/>
      <c r="G1380" s="38" t="s">
        <v>15</v>
      </c>
      <c r="H1380" s="135" t="e">
        <f>INDEX('BASE FORMAÇÃO'!B:B,B1380+1)</f>
        <v>#VALUE!</v>
      </c>
      <c r="I1380" s="181" t="s">
        <v>16</v>
      </c>
      <c r="J1380" s="6" t="e">
        <f>INDEX('BASE FORMAÇÃO'!K:K,B1380+1)</f>
        <v>#VALUE!</v>
      </c>
      <c r="K1380" s="65"/>
      <c r="L1380" s="182" t="s">
        <v>10</v>
      </c>
      <c r="M1380" s="184" t="str">
        <f>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194">B1380</f>
        <v>#VALUE!</v>
      </c>
      <c r="C1381" s="128" t="e">
        <f t="shared" ca="1" si="4194"/>
        <v>#NAME?</v>
      </c>
      <c r="D1381" s="127">
        <f t="shared" ca="1" si="4194"/>
        <v>1</v>
      </c>
      <c r="E1381" s="186">
        <f t="shared" ref="E1381" ca="1" si="4195">D1380</f>
        <v>1</v>
      </c>
      <c r="F1381" s="92"/>
      <c r="G1381" s="188" t="s">
        <v>1</v>
      </c>
      <c r="H1381" s="191" t="e">
        <f>INDEX('BASE FORMAÇÃO'!C:C,B1380+1)</f>
        <v>#VALUE!</v>
      </c>
      <c r="I1381" s="191"/>
      <c r="J1381" s="192"/>
      <c r="K1381" s="66"/>
      <c r="L1381" s="183"/>
      <c r="M1381" s="185"/>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196">B1381</f>
        <v>#VALUE!</v>
      </c>
      <c r="C1382" s="128" t="e">
        <f t="shared" ca="1" si="4196"/>
        <v>#NAME?</v>
      </c>
      <c r="D1382" s="127">
        <f t="shared" ca="1" si="4196"/>
        <v>1</v>
      </c>
      <c r="E1382" s="187"/>
      <c r="F1382" s="93"/>
      <c r="G1382" s="189"/>
      <c r="H1382" s="193"/>
      <c r="I1382" s="193"/>
      <c r="J1382" s="194"/>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197">B1382</f>
        <v>#VALUE!</v>
      </c>
      <c r="C1383" s="128" t="e">
        <f t="shared" ca="1" si="4197"/>
        <v>#NAME?</v>
      </c>
      <c r="D1383" s="127">
        <f t="shared" ca="1" si="4144"/>
        <v>1</v>
      </c>
      <c r="E1383" s="38" t="s">
        <v>313</v>
      </c>
      <c r="F1383" s="93"/>
      <c r="G1383" s="190"/>
      <c r="H1383" s="195"/>
      <c r="I1383" s="195"/>
      <c r="J1383" s="196"/>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198">B1382</f>
        <v>#VALUE!</v>
      </c>
      <c r="C1384" s="128" t="e">
        <f t="shared" ca="1" si="4198"/>
        <v>#NAME?</v>
      </c>
      <c r="D1384" s="127">
        <f t="shared" ca="1" si="4144"/>
        <v>1</v>
      </c>
      <c r="E1384" s="197" t="e">
        <f t="shared" ref="E1384" ca="1" si="4199">C1380</f>
        <v>#NAME?</v>
      </c>
      <c r="F1384" s="93"/>
      <c r="G1384" s="199" t="s">
        <v>304</v>
      </c>
      <c r="H1384" s="201"/>
      <c r="I1384" s="202"/>
      <c r="J1384" s="202"/>
      <c r="K1384" s="67"/>
      <c r="L1384" s="28" t="s">
        <v>303</v>
      </c>
      <c r="M1384" s="133" t="str">
        <f t="shared" ref="M1384" si="4200">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01">B1384</f>
        <v>#VALUE!</v>
      </c>
      <c r="C1385" s="128" t="e">
        <f t="shared" ref="C1385" ca="1" si="4202">C1384</f>
        <v>#NAME?</v>
      </c>
      <c r="D1385" s="127">
        <f t="shared" ca="1" si="4144"/>
        <v>1</v>
      </c>
      <c r="E1385" s="198"/>
      <c r="F1385" s="93"/>
      <c r="G1385" s="200"/>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03">B1385</f>
        <v>#VALUE!</v>
      </c>
      <c r="C1386" s="128" t="e">
        <f t="shared" ca="1" si="4203"/>
        <v>#NAME?</v>
      </c>
      <c r="D1386" s="127">
        <f t="shared" ca="1" si="4144"/>
        <v>1</v>
      </c>
      <c r="E1386" s="198"/>
      <c r="F1386" s="93"/>
      <c r="G1386" s="200"/>
      <c r="H1386" s="134">
        <f t="shared" ref="H1386" si="4204">COUNT($P1386:$XX1386)</f>
        <v>0</v>
      </c>
      <c r="I1386" s="132" t="e">
        <f t="shared" ref="I1386" si="4205">_xlfn.STDEV.P($P1385:$XX1386)/AVERAGE($P1385:$XX1386)</f>
        <v>#DIV/0!</v>
      </c>
      <c r="J1386" s="7">
        <f>ROW()</f>
        <v>1386</v>
      </c>
      <c r="K1386" s="67"/>
      <c r="L1386" s="29" t="s">
        <v>10</v>
      </c>
      <c r="M1386" s="30" t="str">
        <f t="shared" ref="M1386" si="4206">IFERROR(
IF(COUNTA(P1380:AI1380)=COUNTIF(P1382:XX1382,"Orçamento"),MIN(M1391,M1388),
IF(M1389&lt;&gt;"",M1389,
IF(M1390&lt;&gt;"",M1390,
M1388
))),"")</f>
        <v/>
      </c>
      <c r="N1386" s="71"/>
      <c r="O1386" s="27" t="s">
        <v>376</v>
      </c>
      <c r="P1386" s="106" t="str">
        <f t="shared" ref="P1386:AI1386" si="4207">IFERROR(IF(P1384="",
            "",
            IF(COUNT($P1384:$XX1384)&lt;=4,
               P1384,
               IF(OR(P1384&gt;(QUARTILE($P1384:$XX1384,3)+(QUARTILE($P1384:$XX1384,3)-QUARTILE($P1384:$XX1384,1))),
                     P1384&lt;(QUARTILE($P1384:$XX1384,1)-(QUARTILE($P1384:$XX1384,3)-QUARTILE($P1384:$XX1384,1)))
                  ),
               "DESCARTADO",P1384)
             )
  ),P1384)</f>
        <v/>
      </c>
      <c r="Q1386" s="106" t="str">
        <f t="shared" si="4207"/>
        <v/>
      </c>
      <c r="R1386" s="106" t="str">
        <f t="shared" si="4207"/>
        <v/>
      </c>
      <c r="S1386" s="106" t="str">
        <f t="shared" si="4207"/>
        <v/>
      </c>
      <c r="T1386" s="106" t="str">
        <f t="shared" si="4207"/>
        <v/>
      </c>
      <c r="U1386" s="106" t="str">
        <f t="shared" si="4207"/>
        <v/>
      </c>
      <c r="V1386" s="106" t="str">
        <f t="shared" si="4207"/>
        <v/>
      </c>
      <c r="W1386" s="106" t="str">
        <f t="shared" si="4207"/>
        <v/>
      </c>
      <c r="X1386" s="106" t="str">
        <f t="shared" si="4207"/>
        <v/>
      </c>
      <c r="Y1386" s="106" t="str">
        <f t="shared" si="4207"/>
        <v/>
      </c>
      <c r="Z1386" s="106" t="str">
        <f t="shared" si="4207"/>
        <v/>
      </c>
      <c r="AA1386" s="106" t="str">
        <f t="shared" si="4207"/>
        <v/>
      </c>
      <c r="AB1386" s="106" t="str">
        <f t="shared" si="4207"/>
        <v/>
      </c>
      <c r="AC1386" s="106" t="str">
        <f t="shared" si="4207"/>
        <v/>
      </c>
      <c r="AD1386" s="106" t="str">
        <f t="shared" si="4207"/>
        <v/>
      </c>
      <c r="AE1386" s="106" t="str">
        <f t="shared" si="4207"/>
        <v/>
      </c>
      <c r="AF1386" s="106" t="str">
        <f t="shared" si="4207"/>
        <v/>
      </c>
      <c r="AG1386" s="106" t="str">
        <f t="shared" si="4207"/>
        <v/>
      </c>
      <c r="AH1386" s="106" t="str">
        <f t="shared" si="4207"/>
        <v/>
      </c>
      <c r="AI1386" s="106" t="str">
        <f t="shared" si="4207"/>
        <v/>
      </c>
    </row>
    <row r="1387" spans="1:167" hidden="1" x14ac:dyDescent="0.25">
      <c r="B1387" s="128" t="e">
        <f t="shared" ref="B1387" si="4208">B1386</f>
        <v>#VALUE!</v>
      </c>
      <c r="C1387" s="128" t="e">
        <f t="shared" ref="C1387" ca="1" si="4209">C1386</f>
        <v>#NAME?</v>
      </c>
      <c r="D1387" s="127">
        <f t="shared" ca="1" si="4144"/>
        <v>1</v>
      </c>
      <c r="E1387" s="198"/>
      <c r="F1387" s="93"/>
      <c r="G1387" s="200"/>
      <c r="H1387"/>
      <c r="I1387"/>
      <c r="J1387"/>
      <c r="K1387" s="66"/>
      <c r="L1387" s="29" t="s">
        <v>360</v>
      </c>
      <c r="M1387" s="30" t="e">
        <f t="shared" ref="M1387" si="4210">AVERAGE($P1386:$XX1386)</f>
        <v>#DIV/0!</v>
      </c>
      <c r="N1387" s="71"/>
      <c r="O1387" s="27" t="str">
        <f t="shared" ref="O1387" si="4211">"1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143"/>
        <v>#VALUE!</v>
      </c>
      <c r="C1388" s="128" t="e">
        <f t="shared" ca="1" si="4144"/>
        <v>#NAME?</v>
      </c>
      <c r="D1388" s="127">
        <f t="shared" ca="1" si="4144"/>
        <v>1</v>
      </c>
      <c r="E1388" s="198"/>
      <c r="F1388" s="93"/>
      <c r="G1388" s="200"/>
      <c r="H1388" s="134">
        <f t="shared" ref="H1388" si="4212">COUNT($P1388:$XX1388)</f>
        <v>0</v>
      </c>
      <c r="I1388" s="132" t="e">
        <f t="shared" ref="I1388" si="4213">_xlfn.STDEV.P($P1387:$XX1388)/AVERAGE($P1387:$XX1388)</f>
        <v>#DIV/0!</v>
      </c>
      <c r="J1388" s="7">
        <f t="shared" ref="J1388" si="4214">IF(AND(H1388&gt;2,
OR(L1380="MÉDIA SANEADA",L1380="MEDIANA SANEADA",
AND(L1380="PREÇO ESTIMADO",NOT(AND(P1382="Orçamento",COUNTA(P1380:XX1380)=COUNTIF(P1382:XX1382,"Orçamento")))))),
ROW(),0)</f>
        <v>0</v>
      </c>
      <c r="K1388" s="66"/>
      <c r="L1388" s="29" t="s">
        <v>361</v>
      </c>
      <c r="M1388" s="30" t="e">
        <f t="shared" ref="M1388" si="4215">MEDIAN($P1386:$XX1386)</f>
        <v>#NUM!</v>
      </c>
      <c r="N1388" s="71"/>
      <c r="O1388" s="27" t="str">
        <f t="shared" ref="O1388" si="4216">"1 RODADA"</f>
        <v>1 RODADA</v>
      </c>
      <c r="P1388" s="107" t="str">
        <f t="shared" ref="P1388:AI1388" si="4217">IF(P1386="","",IF((_xlfn.STDEV.P($P1385:$XX1386)/AVERAGE($P1385:$XX1386))&lt;=25%,P1386,IF(OR(P1386&gt;(AVERAGE($P1385:$XX1386)+_xlfn.STDEV.P($P1385:$XX1386)),P1386&lt;(AVERAGE($P1385:$XX1386)-_xlfn.STDEV.P($P1385:$XX1386))),"DESCARTADO",P1386)))</f>
        <v/>
      </c>
      <c r="Q1388" s="107" t="str">
        <f t="shared" si="4217"/>
        <v/>
      </c>
      <c r="R1388" s="107" t="str">
        <f t="shared" si="4217"/>
        <v/>
      </c>
      <c r="S1388" s="107" t="str">
        <f t="shared" si="4217"/>
        <v/>
      </c>
      <c r="T1388" s="107" t="str">
        <f t="shared" si="4217"/>
        <v/>
      </c>
      <c r="U1388" s="107" t="str">
        <f t="shared" si="4217"/>
        <v/>
      </c>
      <c r="V1388" s="107" t="str">
        <f t="shared" si="4217"/>
        <v/>
      </c>
      <c r="W1388" s="107" t="str">
        <f t="shared" si="4217"/>
        <v/>
      </c>
      <c r="X1388" s="107" t="str">
        <f t="shared" si="4217"/>
        <v/>
      </c>
      <c r="Y1388" s="107" t="str">
        <f t="shared" si="4217"/>
        <v/>
      </c>
      <c r="Z1388" s="107" t="str">
        <f t="shared" si="4217"/>
        <v/>
      </c>
      <c r="AA1388" s="107" t="str">
        <f t="shared" si="4217"/>
        <v/>
      </c>
      <c r="AB1388" s="107" t="str">
        <f t="shared" si="4217"/>
        <v/>
      </c>
      <c r="AC1388" s="107" t="str">
        <f t="shared" si="4217"/>
        <v/>
      </c>
      <c r="AD1388" s="107" t="str">
        <f t="shared" si="4217"/>
        <v/>
      </c>
      <c r="AE1388" s="107" t="str">
        <f t="shared" si="4217"/>
        <v/>
      </c>
      <c r="AF1388" s="107" t="str">
        <f t="shared" si="4217"/>
        <v/>
      </c>
      <c r="AG1388" s="107" t="str">
        <f t="shared" si="4217"/>
        <v/>
      </c>
      <c r="AH1388" s="107" t="str">
        <f t="shared" si="4217"/>
        <v/>
      </c>
      <c r="AI1388" s="107" t="str">
        <f t="shared" si="4217"/>
        <v/>
      </c>
    </row>
    <row r="1389" spans="1:167" hidden="1" x14ac:dyDescent="0.25">
      <c r="B1389" s="128" t="e">
        <f t="shared" si="4143"/>
        <v>#VALUE!</v>
      </c>
      <c r="C1389" s="128" t="e">
        <f t="shared" ca="1" si="4144"/>
        <v>#NAME?</v>
      </c>
      <c r="D1389" s="127">
        <f t="shared" ca="1" si="4144"/>
        <v>1</v>
      </c>
      <c r="E1389" s="198"/>
      <c r="F1389" s="93"/>
      <c r="G1389" s="200"/>
      <c r="H1389"/>
      <c r="I1389"/>
      <c r="J1389"/>
      <c r="L1389" s="29" t="s">
        <v>38</v>
      </c>
      <c r="M1389" s="30" t="str">
        <f t="shared" ref="M1389" si="4218">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19">"2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143"/>
        <v>#VALUE!</v>
      </c>
      <c r="C1390" s="128" t="e">
        <f t="shared" ca="1" si="4144"/>
        <v>#NAME?</v>
      </c>
      <c r="D1390" s="127">
        <f t="shared" ca="1" si="4144"/>
        <v>1</v>
      </c>
      <c r="E1390" s="198"/>
      <c r="F1390" s="93"/>
      <c r="G1390" s="200"/>
      <c r="H1390" s="134">
        <f t="shared" ref="H1390" si="4220">COUNT($P1390:$XX1390)</f>
        <v>0</v>
      </c>
      <c r="I1390" s="132" t="e">
        <f t="shared" ref="I1390" si="4221">_xlfn.STDEV.P($P1389:$XX1390)/AVERAGE($P1389:$XX1390)</f>
        <v>#DIV/0!</v>
      </c>
      <c r="J1390" s="7">
        <f t="shared" ref="J1390" si="4222">IF(AND(H1390&gt;2,
OR(L1380="MÉDIA SANEADA",L1380="MEDIANA SANEADA",
AND(L1380="PREÇO ESTIMADO",NOT(AND(P1382="Orçamento",COUNTA(P1380:XX1380)=COUNTIF(P1382:XX1382,"Orçamento")))))),
ROW(),0)</f>
        <v>0</v>
      </c>
      <c r="K1390" s="66"/>
      <c r="L1390" s="29" t="s">
        <v>362</v>
      </c>
      <c r="M1390" s="30" t="e">
        <f t="shared" ref="M1390" si="4223" xml:space="preserve">
IF(H1388&gt;2,MEDIAN(P1387:XX1388),
IF(H1390&gt;2,MEDIAN(P1389:XX1390),
IF(H1392&gt;2,MEDIAN(P1391:XX1392),
IF(H1394&gt;2,MEDIAN(P1393:XX1394),
IF(H1396&gt;2,MEDIAN(P1395:XX1396),
IF(H1398&gt;2,MEDIAN(P1397:XX1398),
MEDIAN(P1385:XX1386)))))))</f>
        <v>#NUM!</v>
      </c>
      <c r="N1390" s="71"/>
      <c r="O1390" s="27" t="str">
        <f t="shared" ref="O1390" si="4224">"2 RODADA"</f>
        <v>2 RODADA</v>
      </c>
      <c r="P1390" s="107" t="str">
        <f t="shared" ref="P1390:AI1390" si="4225">IF(P1388="","",IF((_xlfn.STDEV.P($P1387:$XX1388)/AVERAGE($P1387:$XX1388))&lt;=25%,P1388,IF(OR(P1388&gt;(AVERAGE($P1387:$XX1388)+_xlfn.STDEV.P($P1387:$XX1388)),P1388&lt;(AVERAGE($P1387:$XX1388)-_xlfn.STDEV.P($P1387:$XX1388))),"DESCARTADO",P1388)))</f>
        <v/>
      </c>
      <c r="Q1390" s="107" t="str">
        <f t="shared" si="4225"/>
        <v/>
      </c>
      <c r="R1390" s="107" t="str">
        <f t="shared" si="4225"/>
        <v/>
      </c>
      <c r="S1390" s="107" t="str">
        <f t="shared" si="4225"/>
        <v/>
      </c>
      <c r="T1390" s="107" t="str">
        <f t="shared" si="4225"/>
        <v/>
      </c>
      <c r="U1390" s="107" t="str">
        <f t="shared" si="4225"/>
        <v/>
      </c>
      <c r="V1390" s="107" t="str">
        <f t="shared" si="4225"/>
        <v/>
      </c>
      <c r="W1390" s="107" t="str">
        <f t="shared" si="4225"/>
        <v/>
      </c>
      <c r="X1390" s="107" t="str">
        <f t="shared" si="4225"/>
        <v/>
      </c>
      <c r="Y1390" s="107" t="str">
        <f t="shared" si="4225"/>
        <v/>
      </c>
      <c r="Z1390" s="107" t="str">
        <f t="shared" si="4225"/>
        <v/>
      </c>
      <c r="AA1390" s="107" t="str">
        <f t="shared" si="4225"/>
        <v/>
      </c>
      <c r="AB1390" s="107" t="str">
        <f t="shared" si="4225"/>
        <v/>
      </c>
      <c r="AC1390" s="107" t="str">
        <f t="shared" si="4225"/>
        <v/>
      </c>
      <c r="AD1390" s="107" t="str">
        <f t="shared" si="4225"/>
        <v/>
      </c>
      <c r="AE1390" s="107" t="str">
        <f t="shared" si="4225"/>
        <v/>
      </c>
      <c r="AF1390" s="107" t="str">
        <f t="shared" si="4225"/>
        <v/>
      </c>
      <c r="AG1390" s="107" t="str">
        <f t="shared" si="4225"/>
        <v/>
      </c>
      <c r="AH1390" s="107" t="str">
        <f t="shared" si="4225"/>
        <v/>
      </c>
      <c r="AI1390" s="107" t="str">
        <f t="shared" si="4225"/>
        <v/>
      </c>
    </row>
    <row r="1391" spans="1:167" hidden="1" x14ac:dyDescent="0.25">
      <c r="B1391" s="128" t="e">
        <f t="shared" si="4143"/>
        <v>#VALUE!</v>
      </c>
      <c r="C1391" s="128" t="e">
        <f t="shared" ca="1" si="4144"/>
        <v>#NAME?</v>
      </c>
      <c r="D1391" s="127">
        <f t="shared" ca="1" si="4144"/>
        <v>1</v>
      </c>
      <c r="E1391" s="198"/>
      <c r="F1391" s="93"/>
      <c r="G1391" s="200"/>
      <c r="H1391"/>
      <c r="I1391"/>
      <c r="J1391"/>
      <c r="K1391" s="66"/>
      <c r="L1391" s="29" t="s">
        <v>359</v>
      </c>
      <c r="M1391" s="30" t="e">
        <f t="shared" ref="M1391" si="4226">HARMEAN($P1385:$XX1386)</f>
        <v>#N/A</v>
      </c>
      <c r="N1391" s="71"/>
      <c r="O1391" s="27" t="str">
        <f t="shared" ref="O1391" si="4227">"3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143"/>
        <v>#VALUE!</v>
      </c>
      <c r="C1392" s="128" t="e">
        <f t="shared" ca="1" si="4144"/>
        <v>#NAME?</v>
      </c>
      <c r="D1392" s="127">
        <f t="shared" ca="1" si="4144"/>
        <v>1</v>
      </c>
      <c r="E1392" s="198"/>
      <c r="F1392" s="93"/>
      <c r="G1392" s="200"/>
      <c r="H1392" s="134">
        <f t="shared" ref="H1392" si="4228">COUNT($P1392:$XX1392)</f>
        <v>0</v>
      </c>
      <c r="I1392" s="132" t="e">
        <f t="shared" ref="I1392" si="4229">_xlfn.STDEV.P($P1391:$XX1392)/AVERAGE($P1391:$XX1392)</f>
        <v>#DIV/0!</v>
      </c>
      <c r="J1392" s="7">
        <f t="shared" ref="J1392" si="4230">IF(AND(H1392&gt;2,
OR(L1380="MÉDIA SANEADA",L1380="MEDIANA SANEADA",
AND(L1380="PREÇO ESTIMADO",NOT(AND(P1382="Orçamento",COUNTA(P1380:XX1380)=COUNTIF(P1382:XX1382,"Orçamento")))))),
ROW(),0)</f>
        <v>0</v>
      </c>
      <c r="K1392" s="66"/>
      <c r="L1392" s="29" t="s">
        <v>41</v>
      </c>
      <c r="M1392" s="30" t="str">
        <f t="shared" ref="M1392" si="4231">IFERROR(_xlfn.QUARTILE.EXC($P1386:$XX1386,1),"")</f>
        <v/>
      </c>
      <c r="N1392" s="71"/>
      <c r="O1392" s="27" t="str">
        <f t="shared" ref="O1392" si="4232">"3 RODADA"</f>
        <v>3 RODADA</v>
      </c>
      <c r="P1392" s="107" t="str">
        <f t="shared" ref="P1392:AI1392" si="4233">IF(P1390="","",IF((_xlfn.STDEV.P($P1389:$XX1390)/AVERAGE($P1389:$XX1390))&lt;=25%,P1390,IF(OR(P1390&gt;(AVERAGE($P1389:$XX1390)+_xlfn.STDEV.P($P1389:$XX1390)),P1390&lt;(AVERAGE($P1389:$XX1390)-_xlfn.STDEV.P($P1389:$XX1390))),"DESCARTADO",P1390)))</f>
        <v/>
      </c>
      <c r="Q1392" s="107" t="str">
        <f t="shared" si="4233"/>
        <v/>
      </c>
      <c r="R1392" s="107" t="str">
        <f t="shared" si="4233"/>
        <v/>
      </c>
      <c r="S1392" s="107" t="str">
        <f t="shared" si="4233"/>
        <v/>
      </c>
      <c r="T1392" s="107" t="str">
        <f t="shared" si="4233"/>
        <v/>
      </c>
      <c r="U1392" s="107" t="str">
        <f t="shared" si="4233"/>
        <v/>
      </c>
      <c r="V1392" s="107" t="str">
        <f t="shared" si="4233"/>
        <v/>
      </c>
      <c r="W1392" s="107" t="str">
        <f t="shared" si="4233"/>
        <v/>
      </c>
      <c r="X1392" s="107" t="str">
        <f t="shared" si="4233"/>
        <v/>
      </c>
      <c r="Y1392" s="107" t="str">
        <f t="shared" si="4233"/>
        <v/>
      </c>
      <c r="Z1392" s="107" t="str">
        <f t="shared" si="4233"/>
        <v/>
      </c>
      <c r="AA1392" s="107" t="str">
        <f t="shared" si="4233"/>
        <v/>
      </c>
      <c r="AB1392" s="107" t="str">
        <f t="shared" si="4233"/>
        <v/>
      </c>
      <c r="AC1392" s="107" t="str">
        <f t="shared" si="4233"/>
        <v/>
      </c>
      <c r="AD1392" s="107" t="str">
        <f t="shared" si="4233"/>
        <v/>
      </c>
      <c r="AE1392" s="107" t="str">
        <f t="shared" si="4233"/>
        <v/>
      </c>
      <c r="AF1392" s="107" t="str">
        <f t="shared" si="4233"/>
        <v/>
      </c>
      <c r="AG1392" s="107" t="str">
        <f t="shared" si="4233"/>
        <v/>
      </c>
      <c r="AH1392" s="107" t="str">
        <f t="shared" si="4233"/>
        <v/>
      </c>
      <c r="AI1392" s="107" t="str">
        <f t="shared" si="4233"/>
        <v/>
      </c>
    </row>
    <row r="1393" spans="1:167" hidden="1" x14ac:dyDescent="0.25">
      <c r="B1393" s="128" t="e">
        <f t="shared" si="4143"/>
        <v>#VALUE!</v>
      </c>
      <c r="C1393" s="128" t="e">
        <f t="shared" ca="1" si="4144"/>
        <v>#NAME?</v>
      </c>
      <c r="D1393" s="127">
        <f t="shared" ca="1" si="4144"/>
        <v>1</v>
      </c>
      <c r="E1393" s="198"/>
      <c r="F1393" s="93"/>
      <c r="G1393" s="200"/>
      <c r="H1393"/>
      <c r="I1393"/>
      <c r="J1393"/>
      <c r="K1393" s="66"/>
      <c r="L1393" s="29" t="s">
        <v>39</v>
      </c>
      <c r="M1393" s="30" t="str">
        <f t="shared" ref="M1393" si="4234">IFERROR(_xlfn.QUARTILE.EXC($P1386:$XX1386,3),"")</f>
        <v/>
      </c>
      <c r="N1393" s="71"/>
      <c r="O1393" s="27" t="str">
        <f t="shared" ref="O1393" si="4235">"4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143"/>
        <v>#VALUE!</v>
      </c>
      <c r="C1394" s="128" t="e">
        <f t="shared" ca="1" si="4144"/>
        <v>#NAME?</v>
      </c>
      <c r="D1394" s="127">
        <f t="shared" ca="1" si="4144"/>
        <v>1</v>
      </c>
      <c r="E1394" s="198"/>
      <c r="F1394" s="93"/>
      <c r="G1394" s="200"/>
      <c r="H1394" s="134">
        <f t="shared" ref="H1394" si="4236">COUNT($P1394:$XX1394)</f>
        <v>0</v>
      </c>
      <c r="I1394" s="132" t="e">
        <f t="shared" ref="I1394" si="4237">_xlfn.STDEV.P($P1393:$XX1394)/AVERAGE($P1393:$XX1394)</f>
        <v>#DIV/0!</v>
      </c>
      <c r="J1394" s="7">
        <f t="shared" ref="J1394" si="4238">IF(AND(H1394&gt;2,
OR(L1380="MÉDIA SANEADA",L1380="MEDIANA SANEADA",
AND(L1380="PREÇO ESTIMADO",NOT(AND(P1382="Orçamento",COUNTA(P1380:XX1380)=COUNTIF(P1382:XX1382,"Orçamento")))))),
ROW(),0)</f>
        <v>0</v>
      </c>
      <c r="K1394" s="66"/>
      <c r="L1394" s="29" t="s">
        <v>42</v>
      </c>
      <c r="M1394" s="30">
        <f t="shared" ref="M1394" si="4239">MIN($P1386:$XX1386)</f>
        <v>0</v>
      </c>
      <c r="N1394" s="71"/>
      <c r="O1394" s="27" t="str">
        <f t="shared" ref="O1394" si="4240">"4 RODADA"</f>
        <v>4 RODADA</v>
      </c>
      <c r="P1394" s="107" t="str">
        <f t="shared" ref="P1394:AI1394" si="4241">IF(P1392="","",IF((_xlfn.STDEV.P($P1391:$XX1392)/AVERAGE($P1391:$XX1392))&lt;=25%,P1392,IF(OR(P1392&gt;(AVERAGE($P1391:$XX1392)+_xlfn.STDEV.P($P1391:$XX1392)),P1392&lt;(AVERAGE($P1391:$XX1392)-_xlfn.STDEV.P($P1391:$XX1392))),"DESCARTADO",P1392)))</f>
        <v/>
      </c>
      <c r="Q1394" s="107" t="str">
        <f t="shared" si="4241"/>
        <v/>
      </c>
      <c r="R1394" s="107" t="str">
        <f t="shared" si="4241"/>
        <v/>
      </c>
      <c r="S1394" s="107" t="str">
        <f t="shared" si="4241"/>
        <v/>
      </c>
      <c r="T1394" s="107" t="str">
        <f t="shared" si="4241"/>
        <v/>
      </c>
      <c r="U1394" s="107" t="str">
        <f t="shared" si="4241"/>
        <v/>
      </c>
      <c r="V1394" s="107" t="str">
        <f t="shared" si="4241"/>
        <v/>
      </c>
      <c r="W1394" s="107" t="str">
        <f t="shared" si="4241"/>
        <v/>
      </c>
      <c r="X1394" s="107" t="str">
        <f t="shared" si="4241"/>
        <v/>
      </c>
      <c r="Y1394" s="107" t="str">
        <f t="shared" si="4241"/>
        <v/>
      </c>
      <c r="Z1394" s="107" t="str">
        <f t="shared" si="4241"/>
        <v/>
      </c>
      <c r="AA1394" s="107" t="str">
        <f t="shared" si="4241"/>
        <v/>
      </c>
      <c r="AB1394" s="107" t="str">
        <f t="shared" si="4241"/>
        <v/>
      </c>
      <c r="AC1394" s="107" t="str">
        <f t="shared" si="4241"/>
        <v/>
      </c>
      <c r="AD1394" s="107" t="str">
        <f t="shared" si="4241"/>
        <v/>
      </c>
      <c r="AE1394" s="107" t="str">
        <f t="shared" si="4241"/>
        <v/>
      </c>
      <c r="AF1394" s="107" t="str">
        <f t="shared" si="4241"/>
        <v/>
      </c>
      <c r="AG1394" s="107" t="str">
        <f t="shared" si="4241"/>
        <v/>
      </c>
      <c r="AH1394" s="107" t="str">
        <f t="shared" si="4241"/>
        <v/>
      </c>
      <c r="AI1394" s="107" t="str">
        <f t="shared" si="4241"/>
        <v/>
      </c>
    </row>
    <row r="1395" spans="1:167" hidden="1" x14ac:dyDescent="0.25">
      <c r="B1395" s="128" t="e">
        <f t="shared" si="4143"/>
        <v>#VALUE!</v>
      </c>
      <c r="C1395" s="128" t="e">
        <f t="shared" ca="1" si="4144"/>
        <v>#NAME?</v>
      </c>
      <c r="D1395" s="127">
        <f t="shared" ca="1" si="4144"/>
        <v>1</v>
      </c>
      <c r="E1395" s="198"/>
      <c r="F1395" s="93"/>
      <c r="G1395" s="200"/>
      <c r="H1395"/>
      <c r="I1395"/>
      <c r="J1395"/>
      <c r="K1395" s="66"/>
      <c r="L1395" s="29" t="s">
        <v>40</v>
      </c>
      <c r="M1395" s="30">
        <f t="shared" ref="M1395" si="4242">MAX($P1386:$XX1386)</f>
        <v>0</v>
      </c>
      <c r="N1395" s="71"/>
      <c r="O1395" s="27" t="str">
        <f t="shared" ref="O1395" si="4243">"5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143"/>
        <v>#VALUE!</v>
      </c>
      <c r="C1396" s="128" t="e">
        <f t="shared" ca="1" si="4144"/>
        <v>#NAME?</v>
      </c>
      <c r="D1396" s="127">
        <f t="shared" ca="1" si="4144"/>
        <v>1</v>
      </c>
      <c r="E1396" s="198"/>
      <c r="F1396" s="93"/>
      <c r="G1396" s="200"/>
      <c r="H1396" s="134">
        <f t="shared" ref="H1396" si="4244">COUNT($P1396:$XX1396)</f>
        <v>0</v>
      </c>
      <c r="I1396" s="132" t="e">
        <f t="shared" ref="I1396" si="4245">_xlfn.STDEV.P($P1395:$XX1396)/AVERAGE($P1395:$XX1396)</f>
        <v>#DIV/0!</v>
      </c>
      <c r="J1396" s="7">
        <f t="shared" ref="J1396" si="4246">IF(AND(H1396&gt;2,
OR(L1380="MÉDIA SANEADA",L1380="MEDIANA SANEADA",
AND(L1380="PREÇO ESTIMADO",NOT(AND(P1382="Orçamento",COUNTA(P1380:XX1380)=COUNTIF(P1382:XX1382,"Orçamento")))))),
ROW(),0)</f>
        <v>0</v>
      </c>
      <c r="K1396" s="66"/>
      <c r="N1396" s="71"/>
      <c r="O1396" s="27" t="str">
        <f t="shared" ref="O1396" si="4247">"5 RODADA"</f>
        <v>5 RODADA</v>
      </c>
      <c r="P1396" s="107" t="str">
        <f t="shared" ref="P1396:AI1396" si="4248">IF(P1394="","",IF((_xlfn.STDEV.P($P1393:$XX1394)/AVERAGE($P1393:$XX1394))&lt;=25%,P1394,IF(OR(P1394&gt;(AVERAGE($P1393:$XX1394)+_xlfn.STDEV.P($P1393:$XX1394)),P1394&lt;(AVERAGE($P1393:$XX1394)-_xlfn.STDEV.P($P1393:$XX1394))),"DESCARTADO",P1394)))</f>
        <v/>
      </c>
      <c r="Q1396" s="107" t="str">
        <f t="shared" si="4248"/>
        <v/>
      </c>
      <c r="R1396" s="107" t="str">
        <f t="shared" si="4248"/>
        <v/>
      </c>
      <c r="S1396" s="107" t="str">
        <f t="shared" si="4248"/>
        <v/>
      </c>
      <c r="T1396" s="107" t="str">
        <f t="shared" si="4248"/>
        <v/>
      </c>
      <c r="U1396" s="107" t="str">
        <f t="shared" si="4248"/>
        <v/>
      </c>
      <c r="V1396" s="107" t="str">
        <f t="shared" si="4248"/>
        <v/>
      </c>
      <c r="W1396" s="107" t="str">
        <f t="shared" si="4248"/>
        <v/>
      </c>
      <c r="X1396" s="107" t="str">
        <f t="shared" si="4248"/>
        <v/>
      </c>
      <c r="Y1396" s="107" t="str">
        <f t="shared" si="4248"/>
        <v/>
      </c>
      <c r="Z1396" s="107" t="str">
        <f t="shared" si="4248"/>
        <v/>
      </c>
      <c r="AA1396" s="107" t="str">
        <f t="shared" si="4248"/>
        <v/>
      </c>
      <c r="AB1396" s="107" t="str">
        <f t="shared" si="4248"/>
        <v/>
      </c>
      <c r="AC1396" s="107" t="str">
        <f t="shared" si="4248"/>
        <v/>
      </c>
      <c r="AD1396" s="107" t="str">
        <f t="shared" si="4248"/>
        <v/>
      </c>
      <c r="AE1396" s="107" t="str">
        <f t="shared" si="4248"/>
        <v/>
      </c>
      <c r="AF1396" s="107" t="str">
        <f t="shared" si="4248"/>
        <v/>
      </c>
      <c r="AG1396" s="107" t="str">
        <f t="shared" si="4248"/>
        <v/>
      </c>
      <c r="AH1396" s="107" t="str">
        <f t="shared" si="4248"/>
        <v/>
      </c>
      <c r="AI1396" s="107" t="str">
        <f t="shared" si="4248"/>
        <v/>
      </c>
    </row>
    <row r="1397" spans="1:167" hidden="1" x14ac:dyDescent="0.25">
      <c r="B1397" s="128" t="e">
        <f t="shared" si="4143"/>
        <v>#VALUE!</v>
      </c>
      <c r="C1397" s="128" t="e">
        <f t="shared" ca="1" si="4144"/>
        <v>#NAME?</v>
      </c>
      <c r="D1397" s="127">
        <f t="shared" ca="1" si="4144"/>
        <v>1</v>
      </c>
      <c r="E1397" s="198"/>
      <c r="F1397" s="93"/>
      <c r="G1397" s="200"/>
      <c r="H1397"/>
      <c r="I1397"/>
      <c r="J1397"/>
      <c r="K1397" s="66"/>
      <c r="L1397" s="22"/>
      <c r="M1397" s="22"/>
      <c r="N1397" s="71"/>
      <c r="O1397" s="27" t="str">
        <f t="shared" ref="O1397" si="4249">"6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143"/>
        <v>#VALUE!</v>
      </c>
      <c r="C1398" s="128" t="e">
        <f t="shared" ca="1" si="4144"/>
        <v>#NAME?</v>
      </c>
      <c r="D1398" s="127">
        <f t="shared" ca="1" si="4144"/>
        <v>1</v>
      </c>
      <c r="E1398" s="198"/>
      <c r="F1398" s="93"/>
      <c r="G1398" s="200"/>
      <c r="H1398" s="134">
        <f t="shared" ref="H1398" si="4250">COUNT($P1398:$XX1398)</f>
        <v>0</v>
      </c>
      <c r="I1398" s="132" t="e">
        <f t="shared" ref="I1398" si="4251">_xlfn.STDEV.P($P1397:$XX1398)/AVERAGE($P1397:$XX1398)</f>
        <v>#DIV/0!</v>
      </c>
      <c r="J1398" s="7">
        <f t="shared" ref="J1398" si="4252">IF(AND(H1398&gt;2,
OR(L1380="MÉDIA SANEADA",L1380="MEDIANA SANEADA",
AND(L1380="PREÇO ESTIMADO",NOT(AND(P1382="Orçamento",COUNTA(P1380:XX1380)=COUNTIF(P1382:XX1382,"Orçamento")))))),
ROW(),0)</f>
        <v>0</v>
      </c>
      <c r="N1398" s="71"/>
      <c r="O1398" s="27" t="str">
        <f t="shared" ref="O1398" si="4253">"6 RODADA"</f>
        <v>6 RODADA</v>
      </c>
      <c r="P1398" s="107" t="str">
        <f t="shared" ref="P1398:AI1398" si="4254">IFERROR(IF(P1396="","",IF((_xlfn.STDEV.P($P1395:$XX1396)/AVERAGE($P1395:$XX1396))&lt;=25%,P1396,IF(OR(P1396&gt;(AVERAGE($P1395:$XX1396)+_xlfn.STDEV.P($P1395:$XX1396)),P1396&lt;(AVERAGE($P1395:$XX1396)-_xlfn.STDEV.P($P1395:$XX1396))),"DESCARTADO",P1396))),)</f>
        <v/>
      </c>
      <c r="Q1398" s="107" t="str">
        <f t="shared" si="4254"/>
        <v/>
      </c>
      <c r="R1398" s="107" t="str">
        <f t="shared" si="4254"/>
        <v/>
      </c>
      <c r="S1398" s="107" t="str">
        <f t="shared" si="4254"/>
        <v/>
      </c>
      <c r="T1398" s="107" t="str">
        <f t="shared" si="4254"/>
        <v/>
      </c>
      <c r="U1398" s="107" t="str">
        <f t="shared" si="4254"/>
        <v/>
      </c>
      <c r="V1398" s="107" t="str">
        <f t="shared" si="4254"/>
        <v/>
      </c>
      <c r="W1398" s="107" t="str">
        <f t="shared" si="4254"/>
        <v/>
      </c>
      <c r="X1398" s="107" t="str">
        <f t="shared" si="4254"/>
        <v/>
      </c>
      <c r="Y1398" s="107" t="str">
        <f t="shared" si="4254"/>
        <v/>
      </c>
      <c r="Z1398" s="107" t="str">
        <f t="shared" si="4254"/>
        <v/>
      </c>
      <c r="AA1398" s="107" t="str">
        <f t="shared" si="4254"/>
        <v/>
      </c>
      <c r="AB1398" s="107" t="str">
        <f t="shared" si="4254"/>
        <v/>
      </c>
      <c r="AC1398" s="107" t="str">
        <f t="shared" si="4254"/>
        <v/>
      </c>
      <c r="AD1398" s="107" t="str">
        <f t="shared" si="4254"/>
        <v/>
      </c>
      <c r="AE1398" s="107" t="str">
        <f t="shared" si="4254"/>
        <v/>
      </c>
      <c r="AF1398" s="107" t="str">
        <f t="shared" si="4254"/>
        <v/>
      </c>
      <c r="AG1398" s="107" t="str">
        <f t="shared" si="4254"/>
        <v/>
      </c>
      <c r="AH1398" s="107" t="str">
        <f t="shared" si="4254"/>
        <v/>
      </c>
      <c r="AI1398" s="107" t="str">
        <f t="shared" si="4254"/>
        <v/>
      </c>
    </row>
    <row r="1399" spans="1:167" x14ac:dyDescent="0.25">
      <c r="B1399" s="128" t="e">
        <f t="shared" si="4143"/>
        <v>#VALUE!</v>
      </c>
      <c r="C1399" s="128" t="e">
        <f t="shared" ca="1" si="4144"/>
        <v>#NAME?</v>
      </c>
      <c r="D1399" s="127">
        <f t="shared" ca="1" si="4144"/>
        <v>1</v>
      </c>
      <c r="E1399" s="198"/>
      <c r="F1399" s="136"/>
      <c r="G1399" s="200"/>
      <c r="H1399" s="203"/>
      <c r="I1399" s="203"/>
      <c r="J1399" s="204"/>
      <c r="K1399" s="67"/>
      <c r="L1399" s="1" t="s">
        <v>43</v>
      </c>
      <c r="M1399" s="143" t="str">
        <f t="shared" ref="M1399" si="4255">IFERROR(ROUND(M1380*M1382,2),"")</f>
        <v/>
      </c>
      <c r="O1399" s="27" t="s">
        <v>363</v>
      </c>
      <c r="P1399" s="107" t="str">
        <f t="shared" ref="P1399:AI1420" si="4256">INDEX(P1386:P1398,MATCH(MAX($J1386:$J1398),$J1386:$J1398,0))</f>
        <v/>
      </c>
      <c r="Q1399" s="107" t="str">
        <f t="shared" si="4256"/>
        <v/>
      </c>
      <c r="R1399" s="107" t="str">
        <f t="shared" si="4256"/>
        <v/>
      </c>
      <c r="S1399" s="107" t="str">
        <f t="shared" si="4256"/>
        <v/>
      </c>
      <c r="T1399" s="107" t="str">
        <f t="shared" si="4256"/>
        <v/>
      </c>
      <c r="U1399" s="107" t="str">
        <f t="shared" si="4256"/>
        <v/>
      </c>
      <c r="V1399" s="107" t="str">
        <f t="shared" si="4256"/>
        <v/>
      </c>
      <c r="W1399" s="107" t="str">
        <f t="shared" si="4256"/>
        <v/>
      </c>
      <c r="X1399" s="107" t="str">
        <f t="shared" si="4256"/>
        <v/>
      </c>
      <c r="Y1399" s="107" t="str">
        <f t="shared" si="4256"/>
        <v/>
      </c>
      <c r="Z1399" s="107" t="str">
        <f t="shared" si="4256"/>
        <v/>
      </c>
      <c r="AA1399" s="107" t="str">
        <f t="shared" si="4256"/>
        <v/>
      </c>
      <c r="AB1399" s="107" t="str">
        <f t="shared" si="4256"/>
        <v/>
      </c>
      <c r="AC1399" s="107" t="str">
        <f t="shared" si="4256"/>
        <v/>
      </c>
      <c r="AD1399" s="107" t="str">
        <f t="shared" si="4256"/>
        <v/>
      </c>
      <c r="AE1399" s="107" t="str">
        <f t="shared" si="4256"/>
        <v/>
      </c>
      <c r="AF1399" s="107" t="str">
        <f t="shared" si="4256"/>
        <v/>
      </c>
      <c r="AG1399" s="107" t="str">
        <f t="shared" si="4256"/>
        <v/>
      </c>
      <c r="AH1399" s="107" t="str">
        <f t="shared" si="4256"/>
        <v/>
      </c>
      <c r="AI1399" s="107" t="str">
        <f t="shared" si="4256"/>
        <v/>
      </c>
    </row>
    <row r="1401" spans="1:167" s="117" customFormat="1" ht="15" customHeight="1" x14ac:dyDescent="0.25">
      <c r="A1401" s="120"/>
      <c r="B1401" s="127" t="e">
        <f t="shared" ref="B1401" si="4257">LARGE(IFERROR(IF(B1399+1&gt;$H$8,"",B1399+1),""),1)</f>
        <v>#VALUE!</v>
      </c>
      <c r="C1401" s="127" t="e">
        <f ca="1">IF(_xlfn.ISFORMULA(E1405),MAX(INDEX('BASE FORMAÇÃO'!A:A,B1401+1),1),E1405)</f>
        <v>#NAME?</v>
      </c>
      <c r="D1401" s="127">
        <f t="shared" ref="D1401" ca="1" si="4258">IFERROR(IF(C1401=C1391,D1391+1,1),1)</f>
        <v>1</v>
      </c>
      <c r="E1401" s="38" t="s">
        <v>9</v>
      </c>
      <c r="F1401" s="73"/>
      <c r="G1401" s="38" t="s">
        <v>15</v>
      </c>
      <c r="H1401" s="135" t="e">
        <f>INDEX('BASE FORMAÇÃO'!B:B,B1401+1)</f>
        <v>#VALUE!</v>
      </c>
      <c r="I1401" s="181" t="s">
        <v>16</v>
      </c>
      <c r="J1401" s="6" t="e">
        <f>INDEX('BASE FORMAÇÃO'!K:K,B1401+1)</f>
        <v>#VALUE!</v>
      </c>
      <c r="K1401" s="65"/>
      <c r="L1401" s="182" t="s">
        <v>10</v>
      </c>
      <c r="M1401" s="184" t="str">
        <f>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259">B1401</f>
        <v>#VALUE!</v>
      </c>
      <c r="C1402" s="128" t="e">
        <f t="shared" ca="1" si="4259"/>
        <v>#NAME?</v>
      </c>
      <c r="D1402" s="127">
        <f t="shared" ca="1" si="4259"/>
        <v>1</v>
      </c>
      <c r="E1402" s="186">
        <f t="shared" ref="E1402" ca="1" si="4260">D1401</f>
        <v>1</v>
      </c>
      <c r="F1402" s="92"/>
      <c r="G1402" s="188" t="s">
        <v>1</v>
      </c>
      <c r="H1402" s="191" t="e">
        <f>INDEX('BASE FORMAÇÃO'!C:C,B1401+1)</f>
        <v>#VALUE!</v>
      </c>
      <c r="I1402" s="191"/>
      <c r="J1402" s="192"/>
      <c r="K1402" s="66"/>
      <c r="L1402" s="183"/>
      <c r="M1402" s="185"/>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261">B1402</f>
        <v>#VALUE!</v>
      </c>
      <c r="C1403" s="128" t="e">
        <f t="shared" ca="1" si="4261"/>
        <v>#NAME?</v>
      </c>
      <c r="D1403" s="127">
        <f t="shared" ca="1" si="4261"/>
        <v>1</v>
      </c>
      <c r="E1403" s="187"/>
      <c r="F1403" s="93"/>
      <c r="G1403" s="189"/>
      <c r="H1403" s="193"/>
      <c r="I1403" s="193"/>
      <c r="J1403" s="194"/>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262">B1403</f>
        <v>#VALUE!</v>
      </c>
      <c r="C1404" s="128" t="e">
        <f t="shared" ca="1" si="4262"/>
        <v>#NAME?</v>
      </c>
      <c r="D1404" s="127">
        <f t="shared" ca="1" si="4144"/>
        <v>1</v>
      </c>
      <c r="E1404" s="38" t="s">
        <v>313</v>
      </c>
      <c r="F1404" s="93"/>
      <c r="G1404" s="190"/>
      <c r="H1404" s="195"/>
      <c r="I1404" s="195"/>
      <c r="J1404" s="196"/>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263">B1403</f>
        <v>#VALUE!</v>
      </c>
      <c r="C1405" s="128" t="e">
        <f t="shared" ca="1" si="4263"/>
        <v>#NAME?</v>
      </c>
      <c r="D1405" s="127">
        <f t="shared" ca="1" si="4144"/>
        <v>1</v>
      </c>
      <c r="E1405" s="197" t="e">
        <f t="shared" ref="E1405" ca="1" si="4264">C1401</f>
        <v>#NAME?</v>
      </c>
      <c r="F1405" s="93"/>
      <c r="G1405" s="199" t="s">
        <v>304</v>
      </c>
      <c r="H1405" s="201"/>
      <c r="I1405" s="202"/>
      <c r="J1405" s="202"/>
      <c r="K1405" s="67"/>
      <c r="L1405" s="28" t="s">
        <v>303</v>
      </c>
      <c r="M1405" s="133" t="str">
        <f t="shared" ref="M1405" si="4265">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266">B1405</f>
        <v>#VALUE!</v>
      </c>
      <c r="C1406" s="128" t="e">
        <f t="shared" ref="C1406" ca="1" si="4267">C1405</f>
        <v>#NAME?</v>
      </c>
      <c r="D1406" s="127">
        <f t="shared" ca="1" si="4144"/>
        <v>1</v>
      </c>
      <c r="E1406" s="198"/>
      <c r="F1406" s="93"/>
      <c r="G1406" s="200"/>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268">B1406</f>
        <v>#VALUE!</v>
      </c>
      <c r="C1407" s="128" t="e">
        <f t="shared" ca="1" si="4268"/>
        <v>#NAME?</v>
      </c>
      <c r="D1407" s="127">
        <f t="shared" ca="1" si="4144"/>
        <v>1</v>
      </c>
      <c r="E1407" s="198"/>
      <c r="F1407" s="93"/>
      <c r="G1407" s="200"/>
      <c r="H1407" s="134">
        <f t="shared" ref="H1407" si="4269">COUNT($P1407:$XX1407)</f>
        <v>0</v>
      </c>
      <c r="I1407" s="132" t="e">
        <f t="shared" ref="I1407" si="4270">_xlfn.STDEV.P($P1406:$XX1407)/AVERAGE($P1406:$XX1407)</f>
        <v>#DIV/0!</v>
      </c>
      <c r="J1407" s="7">
        <f>ROW()</f>
        <v>1407</v>
      </c>
      <c r="K1407" s="67"/>
      <c r="L1407" s="29" t="s">
        <v>10</v>
      </c>
      <c r="M1407" s="30" t="str">
        <f t="shared" ref="M1407" si="4271">IFERROR(
IF(COUNTA(P1401:AI1401)=COUNTIF(P1403:XX1403,"Orçamento"),MIN(M1412,M1409),
IF(M1410&lt;&gt;"",M1410,
IF(M1411&lt;&gt;"",M1411,
M1409
))),"")</f>
        <v/>
      </c>
      <c r="N1407" s="71"/>
      <c r="O1407" s="27" t="s">
        <v>376</v>
      </c>
      <c r="P1407" s="106" t="str">
        <f t="shared" ref="P1407:AI1407" si="4272">IFERROR(IF(P1405="",
            "",
            IF(COUNT($P1405:$XX1405)&lt;=4,
               P1405,
               IF(OR(P1405&gt;(QUARTILE($P1405:$XX1405,3)+(QUARTILE($P1405:$XX1405,3)-QUARTILE($P1405:$XX1405,1))),
                     P1405&lt;(QUARTILE($P1405:$XX1405,1)-(QUARTILE($P1405:$XX1405,3)-QUARTILE($P1405:$XX1405,1)))
                  ),
               "DESCARTADO",P1405)
             )
  ),P1405)</f>
        <v/>
      </c>
      <c r="Q1407" s="106" t="str">
        <f t="shared" si="4272"/>
        <v/>
      </c>
      <c r="R1407" s="106" t="str">
        <f t="shared" si="4272"/>
        <v/>
      </c>
      <c r="S1407" s="106" t="str">
        <f t="shared" si="4272"/>
        <v/>
      </c>
      <c r="T1407" s="106" t="str">
        <f t="shared" si="4272"/>
        <v/>
      </c>
      <c r="U1407" s="106" t="str">
        <f t="shared" si="4272"/>
        <v/>
      </c>
      <c r="V1407" s="106" t="str">
        <f t="shared" si="4272"/>
        <v/>
      </c>
      <c r="W1407" s="106" t="str">
        <f t="shared" si="4272"/>
        <v/>
      </c>
      <c r="X1407" s="106" t="str">
        <f t="shared" si="4272"/>
        <v/>
      </c>
      <c r="Y1407" s="106" t="str">
        <f t="shared" si="4272"/>
        <v/>
      </c>
      <c r="Z1407" s="106" t="str">
        <f t="shared" si="4272"/>
        <v/>
      </c>
      <c r="AA1407" s="106" t="str">
        <f t="shared" si="4272"/>
        <v/>
      </c>
      <c r="AB1407" s="106" t="str">
        <f t="shared" si="4272"/>
        <v/>
      </c>
      <c r="AC1407" s="106" t="str">
        <f t="shared" si="4272"/>
        <v/>
      </c>
      <c r="AD1407" s="106" t="str">
        <f t="shared" si="4272"/>
        <v/>
      </c>
      <c r="AE1407" s="106" t="str">
        <f t="shared" si="4272"/>
        <v/>
      </c>
      <c r="AF1407" s="106" t="str">
        <f t="shared" si="4272"/>
        <v/>
      </c>
      <c r="AG1407" s="106" t="str">
        <f t="shared" si="4272"/>
        <v/>
      </c>
      <c r="AH1407" s="106" t="str">
        <f t="shared" si="4272"/>
        <v/>
      </c>
      <c r="AI1407" s="106" t="str">
        <f t="shared" si="4272"/>
        <v/>
      </c>
    </row>
    <row r="1408" spans="1:167" hidden="1" x14ac:dyDescent="0.25">
      <c r="B1408" s="128" t="e">
        <f t="shared" ref="B1408" si="4273">B1407</f>
        <v>#VALUE!</v>
      </c>
      <c r="C1408" s="128" t="e">
        <f t="shared" ref="C1408" ca="1" si="4274">C1407</f>
        <v>#NAME?</v>
      </c>
      <c r="D1408" s="127">
        <f t="shared" ca="1" si="4144"/>
        <v>1</v>
      </c>
      <c r="E1408" s="198"/>
      <c r="F1408" s="93"/>
      <c r="G1408" s="200"/>
      <c r="H1408"/>
      <c r="I1408"/>
      <c r="J1408"/>
      <c r="K1408" s="66"/>
      <c r="L1408" s="29" t="s">
        <v>360</v>
      </c>
      <c r="M1408" s="30" t="e">
        <f t="shared" ref="M1408" si="4275">AVERAGE($P1407:$XX1407)</f>
        <v>#DIV/0!</v>
      </c>
      <c r="N1408" s="71"/>
      <c r="O1408" s="27" t="str">
        <f t="shared" ref="O1408" si="4276">"1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143"/>
        <v>#VALUE!</v>
      </c>
      <c r="C1409" s="128" t="e">
        <f t="shared" ca="1" si="4144"/>
        <v>#NAME?</v>
      </c>
      <c r="D1409" s="127">
        <f t="shared" ca="1" si="4144"/>
        <v>1</v>
      </c>
      <c r="E1409" s="198"/>
      <c r="F1409" s="93"/>
      <c r="G1409" s="200"/>
      <c r="H1409" s="134">
        <f t="shared" ref="H1409" si="4277">COUNT($P1409:$XX1409)</f>
        <v>0</v>
      </c>
      <c r="I1409" s="132" t="e">
        <f t="shared" ref="I1409" si="4278">_xlfn.STDEV.P($P1408:$XX1409)/AVERAGE($P1408:$XX1409)</f>
        <v>#DIV/0!</v>
      </c>
      <c r="J1409" s="7">
        <f t="shared" ref="J1409" si="4279">IF(AND(H1409&gt;2,
OR(L1401="MÉDIA SANEADA",L1401="MEDIANA SANEADA",
AND(L1401="PREÇO ESTIMADO",NOT(AND(P1403="Orçamento",COUNTA(P1401:XX1401)=COUNTIF(P1403:XX1403,"Orçamento")))))),
ROW(),0)</f>
        <v>0</v>
      </c>
      <c r="K1409" s="66"/>
      <c r="L1409" s="29" t="s">
        <v>361</v>
      </c>
      <c r="M1409" s="30" t="e">
        <f t="shared" ref="M1409" si="4280">MEDIAN($P1407:$XX1407)</f>
        <v>#NUM!</v>
      </c>
      <c r="N1409" s="71"/>
      <c r="O1409" s="27" t="str">
        <f t="shared" ref="O1409" si="4281">"1 RODADA"</f>
        <v>1 RODADA</v>
      </c>
      <c r="P1409" s="107" t="str">
        <f t="shared" ref="P1409:AI1409" si="4282">IF(P1407="","",IF((_xlfn.STDEV.P($P1406:$XX1407)/AVERAGE($P1406:$XX1407))&lt;=25%,P1407,IF(OR(P1407&gt;(AVERAGE($P1406:$XX1407)+_xlfn.STDEV.P($P1406:$XX1407)),P1407&lt;(AVERAGE($P1406:$XX1407)-_xlfn.STDEV.P($P1406:$XX1407))),"DESCARTADO",P1407)))</f>
        <v/>
      </c>
      <c r="Q1409" s="107" t="str">
        <f t="shared" si="4282"/>
        <v/>
      </c>
      <c r="R1409" s="107" t="str">
        <f t="shared" si="4282"/>
        <v/>
      </c>
      <c r="S1409" s="107" t="str">
        <f t="shared" si="4282"/>
        <v/>
      </c>
      <c r="T1409" s="107" t="str">
        <f t="shared" si="4282"/>
        <v/>
      </c>
      <c r="U1409" s="107" t="str">
        <f t="shared" si="4282"/>
        <v/>
      </c>
      <c r="V1409" s="107" t="str">
        <f t="shared" si="4282"/>
        <v/>
      </c>
      <c r="W1409" s="107" t="str">
        <f t="shared" si="4282"/>
        <v/>
      </c>
      <c r="X1409" s="107" t="str">
        <f t="shared" si="4282"/>
        <v/>
      </c>
      <c r="Y1409" s="107" t="str">
        <f t="shared" si="4282"/>
        <v/>
      </c>
      <c r="Z1409" s="107" t="str">
        <f t="shared" si="4282"/>
        <v/>
      </c>
      <c r="AA1409" s="107" t="str">
        <f t="shared" si="4282"/>
        <v/>
      </c>
      <c r="AB1409" s="107" t="str">
        <f t="shared" si="4282"/>
        <v/>
      </c>
      <c r="AC1409" s="107" t="str">
        <f t="shared" si="4282"/>
        <v/>
      </c>
      <c r="AD1409" s="107" t="str">
        <f t="shared" si="4282"/>
        <v/>
      </c>
      <c r="AE1409" s="107" t="str">
        <f t="shared" si="4282"/>
        <v/>
      </c>
      <c r="AF1409" s="107" t="str">
        <f t="shared" si="4282"/>
        <v/>
      </c>
      <c r="AG1409" s="107" t="str">
        <f t="shared" si="4282"/>
        <v/>
      </c>
      <c r="AH1409" s="107" t="str">
        <f t="shared" si="4282"/>
        <v/>
      </c>
      <c r="AI1409" s="107" t="str">
        <f t="shared" si="4282"/>
        <v/>
      </c>
    </row>
    <row r="1410" spans="1:167" hidden="1" x14ac:dyDescent="0.25">
      <c r="B1410" s="128" t="e">
        <f t="shared" si="4143"/>
        <v>#VALUE!</v>
      </c>
      <c r="C1410" s="128" t="e">
        <f t="shared" ca="1" si="4144"/>
        <v>#NAME?</v>
      </c>
      <c r="D1410" s="127">
        <f t="shared" ca="1" si="4144"/>
        <v>1</v>
      </c>
      <c r="E1410" s="198"/>
      <c r="F1410" s="93"/>
      <c r="G1410" s="200"/>
      <c r="H1410"/>
      <c r="I1410"/>
      <c r="J1410"/>
      <c r="L1410" s="29" t="s">
        <v>38</v>
      </c>
      <c r="M1410" s="30" t="str">
        <f t="shared" ref="M1410" si="4283">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284">"2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143"/>
        <v>#VALUE!</v>
      </c>
      <c r="C1411" s="128" t="e">
        <f t="shared" ca="1" si="4144"/>
        <v>#NAME?</v>
      </c>
      <c r="D1411" s="127">
        <f t="shared" ca="1" si="4144"/>
        <v>1</v>
      </c>
      <c r="E1411" s="198"/>
      <c r="F1411" s="93"/>
      <c r="G1411" s="200"/>
      <c r="H1411" s="134">
        <f t="shared" ref="H1411" si="4285">COUNT($P1411:$XX1411)</f>
        <v>0</v>
      </c>
      <c r="I1411" s="132" t="e">
        <f t="shared" ref="I1411" si="4286">_xlfn.STDEV.P($P1410:$XX1411)/AVERAGE($P1410:$XX1411)</f>
        <v>#DIV/0!</v>
      </c>
      <c r="J1411" s="7">
        <f t="shared" ref="J1411" si="4287">IF(AND(H1411&gt;2,
OR(L1401="MÉDIA SANEADA",L1401="MEDIANA SANEADA",
AND(L1401="PREÇO ESTIMADO",NOT(AND(P1403="Orçamento",COUNTA(P1401:XX1401)=COUNTIF(P1403:XX1403,"Orçamento")))))),
ROW(),0)</f>
        <v>0</v>
      </c>
      <c r="K1411" s="66"/>
      <c r="L1411" s="29" t="s">
        <v>362</v>
      </c>
      <c r="M1411" s="30" t="e">
        <f t="shared" ref="M1411" si="4288" xml:space="preserve">
IF(H1409&gt;2,MEDIAN(P1408:XX1409),
IF(H1411&gt;2,MEDIAN(P1410:XX1411),
IF(H1413&gt;2,MEDIAN(P1412:XX1413),
IF(H1415&gt;2,MEDIAN(P1414:XX1415),
IF(H1417&gt;2,MEDIAN(P1416:XX1417),
IF(H1419&gt;2,MEDIAN(P1418:XX1419),
MEDIAN(P1406:XX1407)))))))</f>
        <v>#NUM!</v>
      </c>
      <c r="N1411" s="71"/>
      <c r="O1411" s="27" t="str">
        <f t="shared" ref="O1411" si="4289">"2 RODADA"</f>
        <v>2 RODADA</v>
      </c>
      <c r="P1411" s="107" t="str">
        <f t="shared" ref="P1411:AI1411" si="4290">IF(P1409="","",IF((_xlfn.STDEV.P($P1408:$XX1409)/AVERAGE($P1408:$XX1409))&lt;=25%,P1409,IF(OR(P1409&gt;(AVERAGE($P1408:$XX1409)+_xlfn.STDEV.P($P1408:$XX1409)),P1409&lt;(AVERAGE($P1408:$XX1409)-_xlfn.STDEV.P($P1408:$XX1409))),"DESCARTADO",P1409)))</f>
        <v/>
      </c>
      <c r="Q1411" s="107" t="str">
        <f t="shared" si="4290"/>
        <v/>
      </c>
      <c r="R1411" s="107" t="str">
        <f t="shared" si="4290"/>
        <v/>
      </c>
      <c r="S1411" s="107" t="str">
        <f t="shared" si="4290"/>
        <v/>
      </c>
      <c r="T1411" s="107" t="str">
        <f t="shared" si="4290"/>
        <v/>
      </c>
      <c r="U1411" s="107" t="str">
        <f t="shared" si="4290"/>
        <v/>
      </c>
      <c r="V1411" s="107" t="str">
        <f t="shared" si="4290"/>
        <v/>
      </c>
      <c r="W1411" s="107" t="str">
        <f t="shared" si="4290"/>
        <v/>
      </c>
      <c r="X1411" s="107" t="str">
        <f t="shared" si="4290"/>
        <v/>
      </c>
      <c r="Y1411" s="107" t="str">
        <f t="shared" si="4290"/>
        <v/>
      </c>
      <c r="Z1411" s="107" t="str">
        <f t="shared" si="4290"/>
        <v/>
      </c>
      <c r="AA1411" s="107" t="str">
        <f t="shared" si="4290"/>
        <v/>
      </c>
      <c r="AB1411" s="107" t="str">
        <f t="shared" si="4290"/>
        <v/>
      </c>
      <c r="AC1411" s="107" t="str">
        <f t="shared" si="4290"/>
        <v/>
      </c>
      <c r="AD1411" s="107" t="str">
        <f t="shared" si="4290"/>
        <v/>
      </c>
      <c r="AE1411" s="107" t="str">
        <f t="shared" si="4290"/>
        <v/>
      </c>
      <c r="AF1411" s="107" t="str">
        <f t="shared" si="4290"/>
        <v/>
      </c>
      <c r="AG1411" s="107" t="str">
        <f t="shared" si="4290"/>
        <v/>
      </c>
      <c r="AH1411" s="107" t="str">
        <f t="shared" si="4290"/>
        <v/>
      </c>
      <c r="AI1411" s="107" t="str">
        <f t="shared" si="4290"/>
        <v/>
      </c>
    </row>
    <row r="1412" spans="1:167" hidden="1" x14ac:dyDescent="0.25">
      <c r="B1412" s="128" t="e">
        <f t="shared" si="4143"/>
        <v>#VALUE!</v>
      </c>
      <c r="C1412" s="128" t="e">
        <f t="shared" ca="1" si="4144"/>
        <v>#NAME?</v>
      </c>
      <c r="D1412" s="127">
        <f t="shared" ca="1" si="4144"/>
        <v>1</v>
      </c>
      <c r="E1412" s="198"/>
      <c r="F1412" s="93"/>
      <c r="G1412" s="200"/>
      <c r="H1412"/>
      <c r="I1412"/>
      <c r="J1412"/>
      <c r="K1412" s="66"/>
      <c r="L1412" s="29" t="s">
        <v>359</v>
      </c>
      <c r="M1412" s="30" t="e">
        <f t="shared" ref="M1412" si="4291">HARMEAN($P1406:$XX1407)</f>
        <v>#N/A</v>
      </c>
      <c r="N1412" s="71"/>
      <c r="O1412" s="27" t="str">
        <f t="shared" ref="O1412" si="4292">"3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143"/>
        <v>#VALUE!</v>
      </c>
      <c r="C1413" s="128" t="e">
        <f t="shared" ca="1" si="4144"/>
        <v>#NAME?</v>
      </c>
      <c r="D1413" s="127">
        <f t="shared" ca="1" si="4144"/>
        <v>1</v>
      </c>
      <c r="E1413" s="198"/>
      <c r="F1413" s="93"/>
      <c r="G1413" s="200"/>
      <c r="H1413" s="134">
        <f t="shared" ref="H1413" si="4293">COUNT($P1413:$XX1413)</f>
        <v>0</v>
      </c>
      <c r="I1413" s="132" t="e">
        <f t="shared" ref="I1413" si="4294">_xlfn.STDEV.P($P1412:$XX1413)/AVERAGE($P1412:$XX1413)</f>
        <v>#DIV/0!</v>
      </c>
      <c r="J1413" s="7">
        <f t="shared" ref="J1413" si="4295">IF(AND(H1413&gt;2,
OR(L1401="MÉDIA SANEADA",L1401="MEDIANA SANEADA",
AND(L1401="PREÇO ESTIMADO",NOT(AND(P1403="Orçamento",COUNTA(P1401:XX1401)=COUNTIF(P1403:XX1403,"Orçamento")))))),
ROW(),0)</f>
        <v>0</v>
      </c>
      <c r="K1413" s="66"/>
      <c r="L1413" s="29" t="s">
        <v>41</v>
      </c>
      <c r="M1413" s="30" t="str">
        <f t="shared" ref="M1413" si="4296">IFERROR(_xlfn.QUARTILE.EXC($P1407:$XX1407,1),"")</f>
        <v/>
      </c>
      <c r="N1413" s="71"/>
      <c r="O1413" s="27" t="str">
        <f t="shared" ref="O1413" si="4297">"3 RODADA"</f>
        <v>3 RODADA</v>
      </c>
      <c r="P1413" s="107" t="str">
        <f t="shared" ref="P1413:AI1413" si="4298">IF(P1411="","",IF((_xlfn.STDEV.P($P1410:$XX1411)/AVERAGE($P1410:$XX1411))&lt;=25%,P1411,IF(OR(P1411&gt;(AVERAGE($P1410:$XX1411)+_xlfn.STDEV.P($P1410:$XX1411)),P1411&lt;(AVERAGE($P1410:$XX1411)-_xlfn.STDEV.P($P1410:$XX1411))),"DESCARTADO",P1411)))</f>
        <v/>
      </c>
      <c r="Q1413" s="107" t="str">
        <f t="shared" si="4298"/>
        <v/>
      </c>
      <c r="R1413" s="107" t="str">
        <f t="shared" si="4298"/>
        <v/>
      </c>
      <c r="S1413" s="107" t="str">
        <f t="shared" si="4298"/>
        <v/>
      </c>
      <c r="T1413" s="107" t="str">
        <f t="shared" si="4298"/>
        <v/>
      </c>
      <c r="U1413" s="107" t="str">
        <f t="shared" si="4298"/>
        <v/>
      </c>
      <c r="V1413" s="107" t="str">
        <f t="shared" si="4298"/>
        <v/>
      </c>
      <c r="W1413" s="107" t="str">
        <f t="shared" si="4298"/>
        <v/>
      </c>
      <c r="X1413" s="107" t="str">
        <f t="shared" si="4298"/>
        <v/>
      </c>
      <c r="Y1413" s="107" t="str">
        <f t="shared" si="4298"/>
        <v/>
      </c>
      <c r="Z1413" s="107" t="str">
        <f t="shared" si="4298"/>
        <v/>
      </c>
      <c r="AA1413" s="107" t="str">
        <f t="shared" si="4298"/>
        <v/>
      </c>
      <c r="AB1413" s="107" t="str">
        <f t="shared" si="4298"/>
        <v/>
      </c>
      <c r="AC1413" s="107" t="str">
        <f t="shared" si="4298"/>
        <v/>
      </c>
      <c r="AD1413" s="107" t="str">
        <f t="shared" si="4298"/>
        <v/>
      </c>
      <c r="AE1413" s="107" t="str">
        <f t="shared" si="4298"/>
        <v/>
      </c>
      <c r="AF1413" s="107" t="str">
        <f t="shared" si="4298"/>
        <v/>
      </c>
      <c r="AG1413" s="107" t="str">
        <f t="shared" si="4298"/>
        <v/>
      </c>
      <c r="AH1413" s="107" t="str">
        <f t="shared" si="4298"/>
        <v/>
      </c>
      <c r="AI1413" s="107" t="str">
        <f t="shared" si="4298"/>
        <v/>
      </c>
    </row>
    <row r="1414" spans="1:167" hidden="1" x14ac:dyDescent="0.25">
      <c r="B1414" s="128" t="e">
        <f t="shared" si="4143"/>
        <v>#VALUE!</v>
      </c>
      <c r="C1414" s="128" t="e">
        <f t="shared" ca="1" si="4144"/>
        <v>#NAME?</v>
      </c>
      <c r="D1414" s="127">
        <f t="shared" ca="1" si="4144"/>
        <v>1</v>
      </c>
      <c r="E1414" s="198"/>
      <c r="F1414" s="93"/>
      <c r="G1414" s="200"/>
      <c r="H1414"/>
      <c r="I1414"/>
      <c r="J1414"/>
      <c r="K1414" s="66"/>
      <c r="L1414" s="29" t="s">
        <v>39</v>
      </c>
      <c r="M1414" s="30" t="str">
        <f t="shared" ref="M1414" si="4299">IFERROR(_xlfn.QUARTILE.EXC($P1407:$XX1407,3),"")</f>
        <v/>
      </c>
      <c r="N1414" s="71"/>
      <c r="O1414" s="27" t="str">
        <f t="shared" ref="O1414" si="4300">"4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143"/>
        <v>#VALUE!</v>
      </c>
      <c r="C1415" s="128" t="e">
        <f t="shared" ca="1" si="4144"/>
        <v>#NAME?</v>
      </c>
      <c r="D1415" s="127">
        <f t="shared" ca="1" si="4144"/>
        <v>1</v>
      </c>
      <c r="E1415" s="198"/>
      <c r="F1415" s="93"/>
      <c r="G1415" s="200"/>
      <c r="H1415" s="134">
        <f t="shared" ref="H1415" si="4301">COUNT($P1415:$XX1415)</f>
        <v>0</v>
      </c>
      <c r="I1415" s="132" t="e">
        <f t="shared" ref="I1415" si="4302">_xlfn.STDEV.P($P1414:$XX1415)/AVERAGE($P1414:$XX1415)</f>
        <v>#DIV/0!</v>
      </c>
      <c r="J1415" s="7">
        <f t="shared" ref="J1415" si="4303">IF(AND(H1415&gt;2,
OR(L1401="MÉDIA SANEADA",L1401="MEDIANA SANEADA",
AND(L1401="PREÇO ESTIMADO",NOT(AND(P1403="Orçamento",COUNTA(P1401:XX1401)=COUNTIF(P1403:XX1403,"Orçamento")))))),
ROW(),0)</f>
        <v>0</v>
      </c>
      <c r="K1415" s="66"/>
      <c r="L1415" s="29" t="s">
        <v>42</v>
      </c>
      <c r="M1415" s="30">
        <f t="shared" ref="M1415" si="4304">MIN($P1407:$XX1407)</f>
        <v>0</v>
      </c>
      <c r="N1415" s="71"/>
      <c r="O1415" s="27" t="str">
        <f t="shared" ref="O1415" si="4305">"4 RODADA"</f>
        <v>4 RODADA</v>
      </c>
      <c r="P1415" s="107" t="str">
        <f t="shared" ref="P1415:AI1415" si="4306">IF(P1413="","",IF((_xlfn.STDEV.P($P1412:$XX1413)/AVERAGE($P1412:$XX1413))&lt;=25%,P1413,IF(OR(P1413&gt;(AVERAGE($P1412:$XX1413)+_xlfn.STDEV.P($P1412:$XX1413)),P1413&lt;(AVERAGE($P1412:$XX1413)-_xlfn.STDEV.P($P1412:$XX1413))),"DESCARTADO",P1413)))</f>
        <v/>
      </c>
      <c r="Q1415" s="107" t="str">
        <f t="shared" si="4306"/>
        <v/>
      </c>
      <c r="R1415" s="107" t="str">
        <f t="shared" si="4306"/>
        <v/>
      </c>
      <c r="S1415" s="107" t="str">
        <f t="shared" si="4306"/>
        <v/>
      </c>
      <c r="T1415" s="107" t="str">
        <f t="shared" si="4306"/>
        <v/>
      </c>
      <c r="U1415" s="107" t="str">
        <f t="shared" si="4306"/>
        <v/>
      </c>
      <c r="V1415" s="107" t="str">
        <f t="shared" si="4306"/>
        <v/>
      </c>
      <c r="W1415" s="107" t="str">
        <f t="shared" si="4306"/>
        <v/>
      </c>
      <c r="X1415" s="107" t="str">
        <f t="shared" si="4306"/>
        <v/>
      </c>
      <c r="Y1415" s="107" t="str">
        <f t="shared" si="4306"/>
        <v/>
      </c>
      <c r="Z1415" s="107" t="str">
        <f t="shared" si="4306"/>
        <v/>
      </c>
      <c r="AA1415" s="107" t="str">
        <f t="shared" si="4306"/>
        <v/>
      </c>
      <c r="AB1415" s="107" t="str">
        <f t="shared" si="4306"/>
        <v/>
      </c>
      <c r="AC1415" s="107" t="str">
        <f t="shared" si="4306"/>
        <v/>
      </c>
      <c r="AD1415" s="107" t="str">
        <f t="shared" si="4306"/>
        <v/>
      </c>
      <c r="AE1415" s="107" t="str">
        <f t="shared" si="4306"/>
        <v/>
      </c>
      <c r="AF1415" s="107" t="str">
        <f t="shared" si="4306"/>
        <v/>
      </c>
      <c r="AG1415" s="107" t="str">
        <f t="shared" si="4306"/>
        <v/>
      </c>
      <c r="AH1415" s="107" t="str">
        <f t="shared" si="4306"/>
        <v/>
      </c>
      <c r="AI1415" s="107" t="str">
        <f t="shared" si="4306"/>
        <v/>
      </c>
    </row>
    <row r="1416" spans="1:167" hidden="1" x14ac:dyDescent="0.25">
      <c r="B1416" s="128" t="e">
        <f t="shared" si="4143"/>
        <v>#VALUE!</v>
      </c>
      <c r="C1416" s="128" t="e">
        <f t="shared" ca="1" si="4144"/>
        <v>#NAME?</v>
      </c>
      <c r="D1416" s="127">
        <f t="shared" ca="1" si="4144"/>
        <v>1</v>
      </c>
      <c r="E1416" s="198"/>
      <c r="F1416" s="93"/>
      <c r="G1416" s="200"/>
      <c r="H1416"/>
      <c r="I1416"/>
      <c r="J1416"/>
      <c r="K1416" s="66"/>
      <c r="L1416" s="29" t="s">
        <v>40</v>
      </c>
      <c r="M1416" s="30">
        <f t="shared" ref="M1416" si="4307">MAX($P1407:$XX1407)</f>
        <v>0</v>
      </c>
      <c r="N1416" s="71"/>
      <c r="O1416" s="27" t="str">
        <f t="shared" ref="O1416" si="4308">"5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143"/>
        <v>#VALUE!</v>
      </c>
      <c r="C1417" s="128" t="e">
        <f t="shared" ca="1" si="4144"/>
        <v>#NAME?</v>
      </c>
      <c r="D1417" s="127">
        <f t="shared" ca="1" si="4144"/>
        <v>1</v>
      </c>
      <c r="E1417" s="198"/>
      <c r="F1417" s="93"/>
      <c r="G1417" s="200"/>
      <c r="H1417" s="134">
        <f t="shared" ref="H1417" si="4309">COUNT($P1417:$XX1417)</f>
        <v>0</v>
      </c>
      <c r="I1417" s="132" t="e">
        <f t="shared" ref="I1417" si="4310">_xlfn.STDEV.P($P1416:$XX1417)/AVERAGE($P1416:$XX1417)</f>
        <v>#DIV/0!</v>
      </c>
      <c r="J1417" s="7">
        <f t="shared" ref="J1417" si="4311">IF(AND(H1417&gt;2,
OR(L1401="MÉDIA SANEADA",L1401="MEDIANA SANEADA",
AND(L1401="PREÇO ESTIMADO",NOT(AND(P1403="Orçamento",COUNTA(P1401:XX1401)=COUNTIF(P1403:XX1403,"Orçamento")))))),
ROW(),0)</f>
        <v>0</v>
      </c>
      <c r="K1417" s="66"/>
      <c r="N1417" s="71"/>
      <c r="O1417" s="27" t="str">
        <f t="shared" ref="O1417" si="4312">"5 RODADA"</f>
        <v>5 RODADA</v>
      </c>
      <c r="P1417" s="107" t="str">
        <f t="shared" ref="P1417:AI1417" si="4313">IF(P1415="","",IF((_xlfn.STDEV.P($P1414:$XX1415)/AVERAGE($P1414:$XX1415))&lt;=25%,P1415,IF(OR(P1415&gt;(AVERAGE($P1414:$XX1415)+_xlfn.STDEV.P($P1414:$XX1415)),P1415&lt;(AVERAGE($P1414:$XX1415)-_xlfn.STDEV.P($P1414:$XX1415))),"DESCARTADO",P1415)))</f>
        <v/>
      </c>
      <c r="Q1417" s="107" t="str">
        <f t="shared" si="4313"/>
        <v/>
      </c>
      <c r="R1417" s="107" t="str">
        <f t="shared" si="4313"/>
        <v/>
      </c>
      <c r="S1417" s="107" t="str">
        <f t="shared" si="4313"/>
        <v/>
      </c>
      <c r="T1417" s="107" t="str">
        <f t="shared" si="4313"/>
        <v/>
      </c>
      <c r="U1417" s="107" t="str">
        <f t="shared" si="4313"/>
        <v/>
      </c>
      <c r="V1417" s="107" t="str">
        <f t="shared" si="4313"/>
        <v/>
      </c>
      <c r="W1417" s="107" t="str">
        <f t="shared" si="4313"/>
        <v/>
      </c>
      <c r="X1417" s="107" t="str">
        <f t="shared" si="4313"/>
        <v/>
      </c>
      <c r="Y1417" s="107" t="str">
        <f t="shared" si="4313"/>
        <v/>
      </c>
      <c r="Z1417" s="107" t="str">
        <f t="shared" si="4313"/>
        <v/>
      </c>
      <c r="AA1417" s="107" t="str">
        <f t="shared" si="4313"/>
        <v/>
      </c>
      <c r="AB1417" s="107" t="str">
        <f t="shared" si="4313"/>
        <v/>
      </c>
      <c r="AC1417" s="107" t="str">
        <f t="shared" si="4313"/>
        <v/>
      </c>
      <c r="AD1417" s="107" t="str">
        <f t="shared" si="4313"/>
        <v/>
      </c>
      <c r="AE1417" s="107" t="str">
        <f t="shared" si="4313"/>
        <v/>
      </c>
      <c r="AF1417" s="107" t="str">
        <f t="shared" si="4313"/>
        <v/>
      </c>
      <c r="AG1417" s="107" t="str">
        <f t="shared" si="4313"/>
        <v/>
      </c>
      <c r="AH1417" s="107" t="str">
        <f t="shared" si="4313"/>
        <v/>
      </c>
      <c r="AI1417" s="107" t="str">
        <f t="shared" si="4313"/>
        <v/>
      </c>
    </row>
    <row r="1418" spans="1:167" hidden="1" x14ac:dyDescent="0.25">
      <c r="B1418" s="128" t="e">
        <f t="shared" si="4143"/>
        <v>#VALUE!</v>
      </c>
      <c r="C1418" s="128" t="e">
        <f t="shared" ca="1" si="4144"/>
        <v>#NAME?</v>
      </c>
      <c r="D1418" s="127">
        <f t="shared" ca="1" si="4144"/>
        <v>1</v>
      </c>
      <c r="E1418" s="198"/>
      <c r="F1418" s="93"/>
      <c r="G1418" s="200"/>
      <c r="H1418"/>
      <c r="I1418"/>
      <c r="J1418"/>
      <c r="K1418" s="66"/>
      <c r="L1418" s="22"/>
      <c r="M1418" s="22"/>
      <c r="N1418" s="71"/>
      <c r="O1418" s="27" t="str">
        <f t="shared" ref="O1418" si="4314">"6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143"/>
        <v>#VALUE!</v>
      </c>
      <c r="C1419" s="128" t="e">
        <f t="shared" ca="1" si="4144"/>
        <v>#NAME?</v>
      </c>
      <c r="D1419" s="127">
        <f t="shared" ca="1" si="4144"/>
        <v>1</v>
      </c>
      <c r="E1419" s="198"/>
      <c r="F1419" s="93"/>
      <c r="G1419" s="200"/>
      <c r="H1419" s="134">
        <f t="shared" ref="H1419" si="4315">COUNT($P1419:$XX1419)</f>
        <v>0</v>
      </c>
      <c r="I1419" s="132" t="e">
        <f t="shared" ref="I1419" si="4316">_xlfn.STDEV.P($P1418:$XX1419)/AVERAGE($P1418:$XX1419)</f>
        <v>#DIV/0!</v>
      </c>
      <c r="J1419" s="7">
        <f t="shared" ref="J1419" si="4317">IF(AND(H1419&gt;2,
OR(L1401="MÉDIA SANEADA",L1401="MEDIANA SANEADA",
AND(L1401="PREÇO ESTIMADO",NOT(AND(P1403="Orçamento",COUNTA(P1401:XX1401)=COUNTIF(P1403:XX1403,"Orçamento")))))),
ROW(),0)</f>
        <v>0</v>
      </c>
      <c r="N1419" s="71"/>
      <c r="O1419" s="27" t="str">
        <f t="shared" ref="O1419" si="4318">"6 RODADA"</f>
        <v>6 RODADA</v>
      </c>
      <c r="P1419" s="107" t="str">
        <f t="shared" ref="P1419:AI1419" si="4319">IFERROR(IF(P1417="","",IF((_xlfn.STDEV.P($P1416:$XX1417)/AVERAGE($P1416:$XX1417))&lt;=25%,P1417,IF(OR(P1417&gt;(AVERAGE($P1416:$XX1417)+_xlfn.STDEV.P($P1416:$XX1417)),P1417&lt;(AVERAGE($P1416:$XX1417)-_xlfn.STDEV.P($P1416:$XX1417))),"DESCARTADO",P1417))),)</f>
        <v/>
      </c>
      <c r="Q1419" s="107" t="str">
        <f t="shared" si="4319"/>
        <v/>
      </c>
      <c r="R1419" s="107" t="str">
        <f t="shared" si="4319"/>
        <v/>
      </c>
      <c r="S1419" s="107" t="str">
        <f t="shared" si="4319"/>
        <v/>
      </c>
      <c r="T1419" s="107" t="str">
        <f t="shared" si="4319"/>
        <v/>
      </c>
      <c r="U1419" s="107" t="str">
        <f t="shared" si="4319"/>
        <v/>
      </c>
      <c r="V1419" s="107" t="str">
        <f t="shared" si="4319"/>
        <v/>
      </c>
      <c r="W1419" s="107" t="str">
        <f t="shared" si="4319"/>
        <v/>
      </c>
      <c r="X1419" s="107" t="str">
        <f t="shared" si="4319"/>
        <v/>
      </c>
      <c r="Y1419" s="107" t="str">
        <f t="shared" si="4319"/>
        <v/>
      </c>
      <c r="Z1419" s="107" t="str">
        <f t="shared" si="4319"/>
        <v/>
      </c>
      <c r="AA1419" s="107" t="str">
        <f t="shared" si="4319"/>
        <v/>
      </c>
      <c r="AB1419" s="107" t="str">
        <f t="shared" si="4319"/>
        <v/>
      </c>
      <c r="AC1419" s="107" t="str">
        <f t="shared" si="4319"/>
        <v/>
      </c>
      <c r="AD1419" s="107" t="str">
        <f t="shared" si="4319"/>
        <v/>
      </c>
      <c r="AE1419" s="107" t="str">
        <f t="shared" si="4319"/>
        <v/>
      </c>
      <c r="AF1419" s="107" t="str">
        <f t="shared" si="4319"/>
        <v/>
      </c>
      <c r="AG1419" s="107" t="str">
        <f t="shared" si="4319"/>
        <v/>
      </c>
      <c r="AH1419" s="107" t="str">
        <f t="shared" si="4319"/>
        <v/>
      </c>
      <c r="AI1419" s="107" t="str">
        <f t="shared" si="4319"/>
        <v/>
      </c>
    </row>
    <row r="1420" spans="1:167" x14ac:dyDescent="0.25">
      <c r="B1420" s="128" t="e">
        <f t="shared" si="4143"/>
        <v>#VALUE!</v>
      </c>
      <c r="C1420" s="128" t="e">
        <f t="shared" ca="1" si="4144"/>
        <v>#NAME?</v>
      </c>
      <c r="D1420" s="127">
        <f t="shared" ca="1" si="4144"/>
        <v>1</v>
      </c>
      <c r="E1420" s="198"/>
      <c r="F1420" s="136"/>
      <c r="G1420" s="200"/>
      <c r="H1420" s="203"/>
      <c r="I1420" s="203"/>
      <c r="J1420" s="204"/>
      <c r="K1420" s="67"/>
      <c r="L1420" s="1" t="s">
        <v>43</v>
      </c>
      <c r="M1420" s="143" t="str">
        <f t="shared" ref="M1420" si="4320">IFERROR(ROUND(M1401*M1403,2),"")</f>
        <v/>
      </c>
      <c r="O1420" s="27" t="s">
        <v>363</v>
      </c>
      <c r="P1420" s="107" t="str">
        <f t="shared" ref="P1420:R1420" si="4321">INDEX(P1407:P1419,MATCH(MAX($J1407:$J1419),$J1407:$J1419,0))</f>
        <v/>
      </c>
      <c r="Q1420" s="107" t="str">
        <f t="shared" si="4321"/>
        <v/>
      </c>
      <c r="R1420" s="107" t="str">
        <f t="shared" si="4321"/>
        <v/>
      </c>
      <c r="S1420" s="107" t="str">
        <f t="shared" si="4256"/>
        <v/>
      </c>
      <c r="T1420" s="107" t="str">
        <f t="shared" si="4256"/>
        <v/>
      </c>
      <c r="U1420" s="107" t="str">
        <f t="shared" si="4256"/>
        <v/>
      </c>
      <c r="V1420" s="107" t="str">
        <f t="shared" si="4256"/>
        <v/>
      </c>
      <c r="W1420" s="107" t="str">
        <f t="shared" si="4256"/>
        <v/>
      </c>
      <c r="X1420" s="107" t="str">
        <f t="shared" si="4256"/>
        <v/>
      </c>
      <c r="Y1420" s="107" t="str">
        <f t="shared" si="4256"/>
        <v/>
      </c>
      <c r="Z1420" s="107" t="str">
        <f t="shared" si="4256"/>
        <v/>
      </c>
      <c r="AA1420" s="107" t="str">
        <f t="shared" si="4256"/>
        <v/>
      </c>
      <c r="AB1420" s="107" t="str">
        <f t="shared" si="4256"/>
        <v/>
      </c>
      <c r="AC1420" s="107" t="str">
        <f t="shared" si="4256"/>
        <v/>
      </c>
      <c r="AD1420" s="107" t="str">
        <f t="shared" si="4256"/>
        <v/>
      </c>
      <c r="AE1420" s="107" t="str">
        <f t="shared" si="4256"/>
        <v/>
      </c>
      <c r="AF1420" s="107" t="str">
        <f t="shared" si="4256"/>
        <v/>
      </c>
      <c r="AG1420" s="107" t="str">
        <f t="shared" si="4256"/>
        <v/>
      </c>
      <c r="AH1420" s="107" t="str">
        <f t="shared" si="4256"/>
        <v/>
      </c>
      <c r="AI1420" s="107" t="str">
        <f t="shared" si="4256"/>
        <v/>
      </c>
    </row>
    <row r="1422" spans="1:167" s="117" customFormat="1" ht="15" customHeight="1" x14ac:dyDescent="0.25">
      <c r="A1422" s="120"/>
      <c r="B1422" s="127" t="e">
        <f t="shared" ref="B1422" si="4322">LARGE(IFERROR(IF(B1420+1&gt;$H$8,"",B1420+1),""),1)</f>
        <v>#VALUE!</v>
      </c>
      <c r="C1422" s="127" t="e">
        <f ca="1">IF(_xlfn.ISFORMULA(E1426),MAX(INDEX('BASE FORMAÇÃO'!A:A,B1422+1),1),E1426)</f>
        <v>#NAME?</v>
      </c>
      <c r="D1422" s="127">
        <f t="shared" ref="D1422" ca="1" si="4323">IFERROR(IF(C1422=C1412,D1412+1,1),1)</f>
        <v>1</v>
      </c>
      <c r="E1422" s="38" t="s">
        <v>9</v>
      </c>
      <c r="F1422" s="73"/>
      <c r="G1422" s="38" t="s">
        <v>15</v>
      </c>
      <c r="H1422" s="135" t="e">
        <f>INDEX('BASE FORMAÇÃO'!B:B,B1422+1)</f>
        <v>#VALUE!</v>
      </c>
      <c r="I1422" s="181" t="s">
        <v>16</v>
      </c>
      <c r="J1422" s="6" t="e">
        <f>INDEX('BASE FORMAÇÃO'!K:K,B1422+1)</f>
        <v>#VALUE!</v>
      </c>
      <c r="K1422" s="65"/>
      <c r="L1422" s="182" t="s">
        <v>10</v>
      </c>
      <c r="M1422" s="184" t="str">
        <f>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24">B1422</f>
        <v>#VALUE!</v>
      </c>
      <c r="C1423" s="128" t="e">
        <f t="shared" ca="1" si="4324"/>
        <v>#NAME?</v>
      </c>
      <c r="D1423" s="127">
        <f t="shared" ca="1" si="4324"/>
        <v>1</v>
      </c>
      <c r="E1423" s="186">
        <f t="shared" ref="E1423" ca="1" si="4325">D1422</f>
        <v>1</v>
      </c>
      <c r="F1423" s="92"/>
      <c r="G1423" s="188" t="s">
        <v>1</v>
      </c>
      <c r="H1423" s="191" t="e">
        <f>INDEX('BASE FORMAÇÃO'!C:C,B1422+1)</f>
        <v>#VALUE!</v>
      </c>
      <c r="I1423" s="191"/>
      <c r="J1423" s="192"/>
      <c r="K1423" s="66"/>
      <c r="L1423" s="183"/>
      <c r="M1423" s="185"/>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26">B1423</f>
        <v>#VALUE!</v>
      </c>
      <c r="C1424" s="128" t="e">
        <f t="shared" ca="1" si="4326"/>
        <v>#NAME?</v>
      </c>
      <c r="D1424" s="127">
        <f t="shared" ca="1" si="4326"/>
        <v>1</v>
      </c>
      <c r="E1424" s="187"/>
      <c r="F1424" s="93"/>
      <c r="G1424" s="189"/>
      <c r="H1424" s="193"/>
      <c r="I1424" s="193"/>
      <c r="J1424" s="194"/>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27">B1424</f>
        <v>#VALUE!</v>
      </c>
      <c r="C1425" s="128" t="e">
        <f t="shared" ca="1" si="4327"/>
        <v>#NAME?</v>
      </c>
      <c r="D1425" s="127">
        <f t="shared" ca="1" si="4144"/>
        <v>1</v>
      </c>
      <c r="E1425" s="38" t="s">
        <v>313</v>
      </c>
      <c r="F1425" s="93"/>
      <c r="G1425" s="190"/>
      <c r="H1425" s="195"/>
      <c r="I1425" s="195"/>
      <c r="J1425" s="196"/>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28">B1424</f>
        <v>#VALUE!</v>
      </c>
      <c r="C1426" s="128" t="e">
        <f t="shared" ca="1" si="4328"/>
        <v>#NAME?</v>
      </c>
      <c r="D1426" s="127">
        <f t="shared" ca="1" si="4144"/>
        <v>1</v>
      </c>
      <c r="E1426" s="197" t="e">
        <f t="shared" ref="E1426" ca="1" si="4329">C1422</f>
        <v>#NAME?</v>
      </c>
      <c r="F1426" s="93"/>
      <c r="G1426" s="199" t="s">
        <v>304</v>
      </c>
      <c r="H1426" s="201"/>
      <c r="I1426" s="202"/>
      <c r="J1426" s="202"/>
      <c r="K1426" s="67"/>
      <c r="L1426" s="28" t="s">
        <v>303</v>
      </c>
      <c r="M1426" s="133" t="str">
        <f t="shared" ref="M1426" si="4330">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31">B1426</f>
        <v>#VALUE!</v>
      </c>
      <c r="C1427" s="128" t="e">
        <f t="shared" ref="C1427" ca="1" si="4332">C1426</f>
        <v>#NAME?</v>
      </c>
      <c r="D1427" s="127">
        <f t="shared" ca="1" si="4144"/>
        <v>1</v>
      </c>
      <c r="E1427" s="198"/>
      <c r="F1427" s="93"/>
      <c r="G1427" s="200"/>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333">B1427</f>
        <v>#VALUE!</v>
      </c>
      <c r="C1428" s="128" t="e">
        <f t="shared" ca="1" si="4333"/>
        <v>#NAME?</v>
      </c>
      <c r="D1428" s="127">
        <f t="shared" ca="1" si="4144"/>
        <v>1</v>
      </c>
      <c r="E1428" s="198"/>
      <c r="F1428" s="93"/>
      <c r="G1428" s="200"/>
      <c r="H1428" s="134">
        <f t="shared" ref="H1428" si="4334">COUNT($P1428:$XX1428)</f>
        <v>0</v>
      </c>
      <c r="I1428" s="132" t="e">
        <f t="shared" ref="I1428" si="4335">_xlfn.STDEV.P($P1427:$XX1428)/AVERAGE($P1427:$XX1428)</f>
        <v>#DIV/0!</v>
      </c>
      <c r="J1428" s="7">
        <f>ROW()</f>
        <v>1428</v>
      </c>
      <c r="K1428" s="67"/>
      <c r="L1428" s="29" t="s">
        <v>10</v>
      </c>
      <c r="M1428" s="30" t="str">
        <f t="shared" ref="M1428" si="4336">IFERROR(
IF(COUNTA(P1422:AI1422)=COUNTIF(P1424:XX1424,"Orçamento"),MIN(M1433,M1430),
IF(M1431&lt;&gt;"",M1431,
IF(M1432&lt;&gt;"",M1432,
M1430
))),"")</f>
        <v/>
      </c>
      <c r="N1428" s="71"/>
      <c r="O1428" s="27" t="s">
        <v>376</v>
      </c>
      <c r="P1428" s="106" t="str">
        <f t="shared" ref="P1428:AI1428" si="4337">IFERROR(IF(P1426="",
            "",
            IF(COUNT($P1426:$XX1426)&lt;=4,
               P1426,
               IF(OR(P1426&gt;(QUARTILE($P1426:$XX1426,3)+(QUARTILE($P1426:$XX1426,3)-QUARTILE($P1426:$XX1426,1))),
                     P1426&lt;(QUARTILE($P1426:$XX1426,1)-(QUARTILE($P1426:$XX1426,3)-QUARTILE($P1426:$XX1426,1)))
                  ),
               "DESCARTADO",P1426)
             )
  ),P1426)</f>
        <v/>
      </c>
      <c r="Q1428" s="106" t="str">
        <f t="shared" si="4337"/>
        <v/>
      </c>
      <c r="R1428" s="106" t="str">
        <f t="shared" si="4337"/>
        <v/>
      </c>
      <c r="S1428" s="106" t="str">
        <f t="shared" si="4337"/>
        <v/>
      </c>
      <c r="T1428" s="106" t="str">
        <f t="shared" si="4337"/>
        <v/>
      </c>
      <c r="U1428" s="106" t="str">
        <f t="shared" si="4337"/>
        <v/>
      </c>
      <c r="V1428" s="106" t="str">
        <f t="shared" si="4337"/>
        <v/>
      </c>
      <c r="W1428" s="106" t="str">
        <f t="shared" si="4337"/>
        <v/>
      </c>
      <c r="X1428" s="106" t="str">
        <f t="shared" si="4337"/>
        <v/>
      </c>
      <c r="Y1428" s="106" t="str">
        <f t="shared" si="4337"/>
        <v/>
      </c>
      <c r="Z1428" s="106" t="str">
        <f t="shared" si="4337"/>
        <v/>
      </c>
      <c r="AA1428" s="106" t="str">
        <f t="shared" si="4337"/>
        <v/>
      </c>
      <c r="AB1428" s="106" t="str">
        <f t="shared" si="4337"/>
        <v/>
      </c>
      <c r="AC1428" s="106" t="str">
        <f t="shared" si="4337"/>
        <v/>
      </c>
      <c r="AD1428" s="106" t="str">
        <f t="shared" si="4337"/>
        <v/>
      </c>
      <c r="AE1428" s="106" t="str">
        <f t="shared" si="4337"/>
        <v/>
      </c>
      <c r="AF1428" s="106" t="str">
        <f t="shared" si="4337"/>
        <v/>
      </c>
      <c r="AG1428" s="106" t="str">
        <f t="shared" si="4337"/>
        <v/>
      </c>
      <c r="AH1428" s="106" t="str">
        <f t="shared" si="4337"/>
        <v/>
      </c>
      <c r="AI1428" s="106" t="str">
        <f t="shared" si="4337"/>
        <v/>
      </c>
    </row>
    <row r="1429" spans="1:35" hidden="1" x14ac:dyDescent="0.25">
      <c r="B1429" s="128" t="e">
        <f t="shared" ref="B1429:B1483" si="4338">B1428</f>
        <v>#VALUE!</v>
      </c>
      <c r="C1429" s="128" t="e">
        <f t="shared" ref="C1429:D1492" ca="1" si="4339">C1428</f>
        <v>#NAME?</v>
      </c>
      <c r="D1429" s="127">
        <f t="shared" ca="1" si="4144"/>
        <v>1</v>
      </c>
      <c r="E1429" s="198"/>
      <c r="F1429" s="93"/>
      <c r="G1429" s="200"/>
      <c r="H1429"/>
      <c r="I1429"/>
      <c r="J1429"/>
      <c r="K1429" s="66"/>
      <c r="L1429" s="29" t="s">
        <v>360</v>
      </c>
      <c r="M1429" s="30" t="e">
        <f t="shared" ref="M1429" si="4340">AVERAGE($P1428:$XX1428)</f>
        <v>#DIV/0!</v>
      </c>
      <c r="N1429" s="71"/>
      <c r="O1429" s="27" t="str">
        <f t="shared" ref="O1429" si="4341">"1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338"/>
        <v>#VALUE!</v>
      </c>
      <c r="C1430" s="128" t="e">
        <f t="shared" ca="1" si="4339"/>
        <v>#NAME?</v>
      </c>
      <c r="D1430" s="127">
        <f t="shared" ca="1" si="4339"/>
        <v>1</v>
      </c>
      <c r="E1430" s="198"/>
      <c r="F1430" s="93"/>
      <c r="G1430" s="200"/>
      <c r="H1430" s="134">
        <f t="shared" ref="H1430" si="4342">COUNT($P1430:$XX1430)</f>
        <v>0</v>
      </c>
      <c r="I1430" s="132" t="e">
        <f t="shared" ref="I1430" si="4343">_xlfn.STDEV.P($P1429:$XX1430)/AVERAGE($P1429:$XX1430)</f>
        <v>#DIV/0!</v>
      </c>
      <c r="J1430" s="7">
        <f t="shared" ref="J1430" si="4344">IF(AND(H1430&gt;2,
OR(L1422="MÉDIA SANEADA",L1422="MEDIANA SANEADA",
AND(L1422="PREÇO ESTIMADO",NOT(AND(P1424="Orçamento",COUNTA(P1422:XX1422)=COUNTIF(P1424:XX1424,"Orçamento")))))),
ROW(),0)</f>
        <v>0</v>
      </c>
      <c r="K1430" s="66"/>
      <c r="L1430" s="29" t="s">
        <v>361</v>
      </c>
      <c r="M1430" s="30" t="e">
        <f t="shared" ref="M1430" si="4345">MEDIAN($P1428:$XX1428)</f>
        <v>#NUM!</v>
      </c>
      <c r="N1430" s="71"/>
      <c r="O1430" s="27" t="str">
        <f t="shared" ref="O1430" si="4346">"1 RODADA"</f>
        <v>1 RODADA</v>
      </c>
      <c r="P1430" s="107" t="str">
        <f t="shared" ref="P1430:AI1430" si="4347">IF(P1428="","",IF((_xlfn.STDEV.P($P1427:$XX1428)/AVERAGE($P1427:$XX1428))&lt;=25%,P1428,IF(OR(P1428&gt;(AVERAGE($P1427:$XX1428)+_xlfn.STDEV.P($P1427:$XX1428)),P1428&lt;(AVERAGE($P1427:$XX1428)-_xlfn.STDEV.P($P1427:$XX1428))),"DESCARTADO",P1428)))</f>
        <v/>
      </c>
      <c r="Q1430" s="107" t="str">
        <f t="shared" si="4347"/>
        <v/>
      </c>
      <c r="R1430" s="107" t="str">
        <f t="shared" si="4347"/>
        <v/>
      </c>
      <c r="S1430" s="107" t="str">
        <f t="shared" si="4347"/>
        <v/>
      </c>
      <c r="T1430" s="107" t="str">
        <f t="shared" si="4347"/>
        <v/>
      </c>
      <c r="U1430" s="107" t="str">
        <f t="shared" si="4347"/>
        <v/>
      </c>
      <c r="V1430" s="107" t="str">
        <f t="shared" si="4347"/>
        <v/>
      </c>
      <c r="W1430" s="107" t="str">
        <f t="shared" si="4347"/>
        <v/>
      </c>
      <c r="X1430" s="107" t="str">
        <f t="shared" si="4347"/>
        <v/>
      </c>
      <c r="Y1430" s="107" t="str">
        <f t="shared" si="4347"/>
        <v/>
      </c>
      <c r="Z1430" s="107" t="str">
        <f t="shared" si="4347"/>
        <v/>
      </c>
      <c r="AA1430" s="107" t="str">
        <f t="shared" si="4347"/>
        <v/>
      </c>
      <c r="AB1430" s="107" t="str">
        <f t="shared" si="4347"/>
        <v/>
      </c>
      <c r="AC1430" s="107" t="str">
        <f t="shared" si="4347"/>
        <v/>
      </c>
      <c r="AD1430" s="107" t="str">
        <f t="shared" si="4347"/>
        <v/>
      </c>
      <c r="AE1430" s="107" t="str">
        <f t="shared" si="4347"/>
        <v/>
      </c>
      <c r="AF1430" s="107" t="str">
        <f t="shared" si="4347"/>
        <v/>
      </c>
      <c r="AG1430" s="107" t="str">
        <f t="shared" si="4347"/>
        <v/>
      </c>
      <c r="AH1430" s="107" t="str">
        <f t="shared" si="4347"/>
        <v/>
      </c>
      <c r="AI1430" s="107" t="str">
        <f t="shared" si="4347"/>
        <v/>
      </c>
    </row>
    <row r="1431" spans="1:35" hidden="1" x14ac:dyDescent="0.25">
      <c r="B1431" s="128" t="e">
        <f t="shared" si="4338"/>
        <v>#VALUE!</v>
      </c>
      <c r="C1431" s="128" t="e">
        <f t="shared" ca="1" si="4339"/>
        <v>#NAME?</v>
      </c>
      <c r="D1431" s="127">
        <f t="shared" ca="1" si="4339"/>
        <v>1</v>
      </c>
      <c r="E1431" s="198"/>
      <c r="F1431" s="93"/>
      <c r="G1431" s="200"/>
      <c r="H1431"/>
      <c r="I1431"/>
      <c r="J1431"/>
      <c r="L1431" s="29" t="s">
        <v>38</v>
      </c>
      <c r="M1431" s="30" t="str">
        <f t="shared" ref="M1431" si="4348">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349">"2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338"/>
        <v>#VALUE!</v>
      </c>
      <c r="C1432" s="128" t="e">
        <f t="shared" ca="1" si="4339"/>
        <v>#NAME?</v>
      </c>
      <c r="D1432" s="127">
        <f t="shared" ca="1" si="4339"/>
        <v>1</v>
      </c>
      <c r="E1432" s="198"/>
      <c r="F1432" s="93"/>
      <c r="G1432" s="200"/>
      <c r="H1432" s="134">
        <f t="shared" ref="H1432" si="4350">COUNT($P1432:$XX1432)</f>
        <v>0</v>
      </c>
      <c r="I1432" s="132" t="e">
        <f t="shared" ref="I1432" si="4351">_xlfn.STDEV.P($P1431:$XX1432)/AVERAGE($P1431:$XX1432)</f>
        <v>#DIV/0!</v>
      </c>
      <c r="J1432" s="7">
        <f t="shared" ref="J1432" si="4352">IF(AND(H1432&gt;2,
OR(L1422="MÉDIA SANEADA",L1422="MEDIANA SANEADA",
AND(L1422="PREÇO ESTIMADO",NOT(AND(P1424="Orçamento",COUNTA(P1422:XX1422)=COUNTIF(P1424:XX1424,"Orçamento")))))),
ROW(),0)</f>
        <v>0</v>
      </c>
      <c r="K1432" s="66"/>
      <c r="L1432" s="29" t="s">
        <v>362</v>
      </c>
      <c r="M1432" s="30" t="e">
        <f t="shared" ref="M1432" si="4353" xml:space="preserve">
IF(H1430&gt;2,MEDIAN(P1429:XX1430),
IF(H1432&gt;2,MEDIAN(P1431:XX1432),
IF(H1434&gt;2,MEDIAN(P1433:XX1434),
IF(H1436&gt;2,MEDIAN(P1435:XX1436),
IF(H1438&gt;2,MEDIAN(P1437:XX1438),
IF(H1440&gt;2,MEDIAN(P1439:XX1440),
MEDIAN(P1427:XX1428)))))))</f>
        <v>#NUM!</v>
      </c>
      <c r="N1432" s="71"/>
      <c r="O1432" s="27" t="str">
        <f t="shared" ref="O1432" si="4354">"2 RODADA"</f>
        <v>2 RODADA</v>
      </c>
      <c r="P1432" s="107" t="str">
        <f t="shared" ref="P1432:AI1432" si="4355">IF(P1430="","",IF((_xlfn.STDEV.P($P1429:$XX1430)/AVERAGE($P1429:$XX1430))&lt;=25%,P1430,IF(OR(P1430&gt;(AVERAGE($P1429:$XX1430)+_xlfn.STDEV.P($P1429:$XX1430)),P1430&lt;(AVERAGE($P1429:$XX1430)-_xlfn.STDEV.P($P1429:$XX1430))),"DESCARTADO",P1430)))</f>
        <v/>
      </c>
      <c r="Q1432" s="107" t="str">
        <f t="shared" si="4355"/>
        <v/>
      </c>
      <c r="R1432" s="107" t="str">
        <f t="shared" si="4355"/>
        <v/>
      </c>
      <c r="S1432" s="107" t="str">
        <f t="shared" si="4355"/>
        <v/>
      </c>
      <c r="T1432" s="107" t="str">
        <f t="shared" si="4355"/>
        <v/>
      </c>
      <c r="U1432" s="107" t="str">
        <f t="shared" si="4355"/>
        <v/>
      </c>
      <c r="V1432" s="107" t="str">
        <f t="shared" si="4355"/>
        <v/>
      </c>
      <c r="W1432" s="107" t="str">
        <f t="shared" si="4355"/>
        <v/>
      </c>
      <c r="X1432" s="107" t="str">
        <f t="shared" si="4355"/>
        <v/>
      </c>
      <c r="Y1432" s="107" t="str">
        <f t="shared" si="4355"/>
        <v/>
      </c>
      <c r="Z1432" s="107" t="str">
        <f t="shared" si="4355"/>
        <v/>
      </c>
      <c r="AA1432" s="107" t="str">
        <f t="shared" si="4355"/>
        <v/>
      </c>
      <c r="AB1432" s="107" t="str">
        <f t="shared" si="4355"/>
        <v/>
      </c>
      <c r="AC1432" s="107" t="str">
        <f t="shared" si="4355"/>
        <v/>
      </c>
      <c r="AD1432" s="107" t="str">
        <f t="shared" si="4355"/>
        <v/>
      </c>
      <c r="AE1432" s="107" t="str">
        <f t="shared" si="4355"/>
        <v/>
      </c>
      <c r="AF1432" s="107" t="str">
        <f t="shared" si="4355"/>
        <v/>
      </c>
      <c r="AG1432" s="107" t="str">
        <f t="shared" si="4355"/>
        <v/>
      </c>
      <c r="AH1432" s="107" t="str">
        <f t="shared" si="4355"/>
        <v/>
      </c>
      <c r="AI1432" s="107" t="str">
        <f t="shared" si="4355"/>
        <v/>
      </c>
    </row>
    <row r="1433" spans="1:35" hidden="1" x14ac:dyDescent="0.25">
      <c r="B1433" s="128" t="e">
        <f t="shared" si="4338"/>
        <v>#VALUE!</v>
      </c>
      <c r="C1433" s="128" t="e">
        <f t="shared" ca="1" si="4339"/>
        <v>#NAME?</v>
      </c>
      <c r="D1433" s="127">
        <f t="shared" ca="1" si="4339"/>
        <v>1</v>
      </c>
      <c r="E1433" s="198"/>
      <c r="F1433" s="93"/>
      <c r="G1433" s="200"/>
      <c r="H1433"/>
      <c r="I1433"/>
      <c r="J1433"/>
      <c r="K1433" s="66"/>
      <c r="L1433" s="29" t="s">
        <v>359</v>
      </c>
      <c r="M1433" s="30" t="e">
        <f t="shared" ref="M1433" si="4356">HARMEAN($P1427:$XX1428)</f>
        <v>#N/A</v>
      </c>
      <c r="N1433" s="71"/>
      <c r="O1433" s="27" t="str">
        <f t="shared" ref="O1433" si="4357">"3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338"/>
        <v>#VALUE!</v>
      </c>
      <c r="C1434" s="128" t="e">
        <f t="shared" ca="1" si="4339"/>
        <v>#NAME?</v>
      </c>
      <c r="D1434" s="127">
        <f t="shared" ca="1" si="4339"/>
        <v>1</v>
      </c>
      <c r="E1434" s="198"/>
      <c r="F1434" s="93"/>
      <c r="G1434" s="200"/>
      <c r="H1434" s="134">
        <f t="shared" ref="H1434" si="4358">COUNT($P1434:$XX1434)</f>
        <v>0</v>
      </c>
      <c r="I1434" s="132" t="e">
        <f t="shared" ref="I1434" si="4359">_xlfn.STDEV.P($P1433:$XX1434)/AVERAGE($P1433:$XX1434)</f>
        <v>#DIV/0!</v>
      </c>
      <c r="J1434" s="7">
        <f t="shared" ref="J1434" si="4360">IF(AND(H1434&gt;2,
OR(L1422="MÉDIA SANEADA",L1422="MEDIANA SANEADA",
AND(L1422="PREÇO ESTIMADO",NOT(AND(P1424="Orçamento",COUNTA(P1422:XX1422)=COUNTIF(P1424:XX1424,"Orçamento")))))),
ROW(),0)</f>
        <v>0</v>
      </c>
      <c r="K1434" s="66"/>
      <c r="L1434" s="29" t="s">
        <v>41</v>
      </c>
      <c r="M1434" s="30" t="str">
        <f t="shared" ref="M1434" si="4361">IFERROR(_xlfn.QUARTILE.EXC($P1428:$XX1428,1),"")</f>
        <v/>
      </c>
      <c r="N1434" s="71"/>
      <c r="O1434" s="27" t="str">
        <f t="shared" ref="O1434" si="4362">"3 RODADA"</f>
        <v>3 RODADA</v>
      </c>
      <c r="P1434" s="107" t="str">
        <f t="shared" ref="P1434:AI1434" si="4363">IF(P1432="","",IF((_xlfn.STDEV.P($P1431:$XX1432)/AVERAGE($P1431:$XX1432))&lt;=25%,P1432,IF(OR(P1432&gt;(AVERAGE($P1431:$XX1432)+_xlfn.STDEV.P($P1431:$XX1432)),P1432&lt;(AVERAGE($P1431:$XX1432)-_xlfn.STDEV.P($P1431:$XX1432))),"DESCARTADO",P1432)))</f>
        <v/>
      </c>
      <c r="Q1434" s="107" t="str">
        <f t="shared" si="4363"/>
        <v/>
      </c>
      <c r="R1434" s="107" t="str">
        <f t="shared" si="4363"/>
        <v/>
      </c>
      <c r="S1434" s="107" t="str">
        <f t="shared" si="4363"/>
        <v/>
      </c>
      <c r="T1434" s="107" t="str">
        <f t="shared" si="4363"/>
        <v/>
      </c>
      <c r="U1434" s="107" t="str">
        <f t="shared" si="4363"/>
        <v/>
      </c>
      <c r="V1434" s="107" t="str">
        <f t="shared" si="4363"/>
        <v/>
      </c>
      <c r="W1434" s="107" t="str">
        <f t="shared" si="4363"/>
        <v/>
      </c>
      <c r="X1434" s="107" t="str">
        <f t="shared" si="4363"/>
        <v/>
      </c>
      <c r="Y1434" s="107" t="str">
        <f t="shared" si="4363"/>
        <v/>
      </c>
      <c r="Z1434" s="107" t="str">
        <f t="shared" si="4363"/>
        <v/>
      </c>
      <c r="AA1434" s="107" t="str">
        <f t="shared" si="4363"/>
        <v/>
      </c>
      <c r="AB1434" s="107" t="str">
        <f t="shared" si="4363"/>
        <v/>
      </c>
      <c r="AC1434" s="107" t="str">
        <f t="shared" si="4363"/>
        <v/>
      </c>
      <c r="AD1434" s="107" t="str">
        <f t="shared" si="4363"/>
        <v/>
      </c>
      <c r="AE1434" s="107" t="str">
        <f t="shared" si="4363"/>
        <v/>
      </c>
      <c r="AF1434" s="107" t="str">
        <f t="shared" si="4363"/>
        <v/>
      </c>
      <c r="AG1434" s="107" t="str">
        <f t="shared" si="4363"/>
        <v/>
      </c>
      <c r="AH1434" s="107" t="str">
        <f t="shared" si="4363"/>
        <v/>
      </c>
      <c r="AI1434" s="107" t="str">
        <f t="shared" si="4363"/>
        <v/>
      </c>
    </row>
    <row r="1435" spans="1:35" hidden="1" x14ac:dyDescent="0.25">
      <c r="B1435" s="128" t="e">
        <f t="shared" si="4338"/>
        <v>#VALUE!</v>
      </c>
      <c r="C1435" s="128" t="e">
        <f t="shared" ca="1" si="4339"/>
        <v>#NAME?</v>
      </c>
      <c r="D1435" s="127">
        <f t="shared" ca="1" si="4339"/>
        <v>1</v>
      </c>
      <c r="E1435" s="198"/>
      <c r="F1435" s="93"/>
      <c r="G1435" s="200"/>
      <c r="H1435"/>
      <c r="I1435"/>
      <c r="J1435"/>
      <c r="K1435" s="66"/>
      <c r="L1435" s="29" t="s">
        <v>39</v>
      </c>
      <c r="M1435" s="30" t="str">
        <f t="shared" ref="M1435" si="4364">IFERROR(_xlfn.QUARTILE.EXC($P1428:$XX1428,3),"")</f>
        <v/>
      </c>
      <c r="N1435" s="71"/>
      <c r="O1435" s="27" t="str">
        <f t="shared" ref="O1435" si="4365">"4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338"/>
        <v>#VALUE!</v>
      </c>
      <c r="C1436" s="128" t="e">
        <f t="shared" ca="1" si="4339"/>
        <v>#NAME?</v>
      </c>
      <c r="D1436" s="127">
        <f t="shared" ca="1" si="4339"/>
        <v>1</v>
      </c>
      <c r="E1436" s="198"/>
      <c r="F1436" s="93"/>
      <c r="G1436" s="200"/>
      <c r="H1436" s="134">
        <f t="shared" ref="H1436" si="4366">COUNT($P1436:$XX1436)</f>
        <v>0</v>
      </c>
      <c r="I1436" s="132" t="e">
        <f t="shared" ref="I1436" si="4367">_xlfn.STDEV.P($P1435:$XX1436)/AVERAGE($P1435:$XX1436)</f>
        <v>#DIV/0!</v>
      </c>
      <c r="J1436" s="7">
        <f t="shared" ref="J1436" si="4368">IF(AND(H1436&gt;2,
OR(L1422="MÉDIA SANEADA",L1422="MEDIANA SANEADA",
AND(L1422="PREÇO ESTIMADO",NOT(AND(P1424="Orçamento",COUNTA(P1422:XX1422)=COUNTIF(P1424:XX1424,"Orçamento")))))),
ROW(),0)</f>
        <v>0</v>
      </c>
      <c r="K1436" s="66"/>
      <c r="L1436" s="29" t="s">
        <v>42</v>
      </c>
      <c r="M1436" s="30">
        <f t="shared" ref="M1436" si="4369">MIN($P1428:$XX1428)</f>
        <v>0</v>
      </c>
      <c r="N1436" s="71"/>
      <c r="O1436" s="27" t="str">
        <f t="shared" ref="O1436" si="4370">"4 RODADA"</f>
        <v>4 RODADA</v>
      </c>
      <c r="P1436" s="107" t="str">
        <f t="shared" ref="P1436:AI1436" si="4371">IF(P1434="","",IF((_xlfn.STDEV.P($P1433:$XX1434)/AVERAGE($P1433:$XX1434))&lt;=25%,P1434,IF(OR(P1434&gt;(AVERAGE($P1433:$XX1434)+_xlfn.STDEV.P($P1433:$XX1434)),P1434&lt;(AVERAGE($P1433:$XX1434)-_xlfn.STDEV.P($P1433:$XX1434))),"DESCARTADO",P1434)))</f>
        <v/>
      </c>
      <c r="Q1436" s="107" t="str">
        <f t="shared" si="4371"/>
        <v/>
      </c>
      <c r="R1436" s="107" t="str">
        <f t="shared" si="4371"/>
        <v/>
      </c>
      <c r="S1436" s="107" t="str">
        <f t="shared" si="4371"/>
        <v/>
      </c>
      <c r="T1436" s="107" t="str">
        <f t="shared" si="4371"/>
        <v/>
      </c>
      <c r="U1436" s="107" t="str">
        <f t="shared" si="4371"/>
        <v/>
      </c>
      <c r="V1436" s="107" t="str">
        <f t="shared" si="4371"/>
        <v/>
      </c>
      <c r="W1436" s="107" t="str">
        <f t="shared" si="4371"/>
        <v/>
      </c>
      <c r="X1436" s="107" t="str">
        <f t="shared" si="4371"/>
        <v/>
      </c>
      <c r="Y1436" s="107" t="str">
        <f t="shared" si="4371"/>
        <v/>
      </c>
      <c r="Z1436" s="107" t="str">
        <f t="shared" si="4371"/>
        <v/>
      </c>
      <c r="AA1436" s="107" t="str">
        <f t="shared" si="4371"/>
        <v/>
      </c>
      <c r="AB1436" s="107" t="str">
        <f t="shared" si="4371"/>
        <v/>
      </c>
      <c r="AC1436" s="107" t="str">
        <f t="shared" si="4371"/>
        <v/>
      </c>
      <c r="AD1436" s="107" t="str">
        <f t="shared" si="4371"/>
        <v/>
      </c>
      <c r="AE1436" s="107" t="str">
        <f t="shared" si="4371"/>
        <v/>
      </c>
      <c r="AF1436" s="107" t="str">
        <f t="shared" si="4371"/>
        <v/>
      </c>
      <c r="AG1436" s="107" t="str">
        <f t="shared" si="4371"/>
        <v/>
      </c>
      <c r="AH1436" s="107" t="str">
        <f t="shared" si="4371"/>
        <v/>
      </c>
      <c r="AI1436" s="107" t="str">
        <f t="shared" si="4371"/>
        <v/>
      </c>
    </row>
    <row r="1437" spans="1:35" hidden="1" x14ac:dyDescent="0.25">
      <c r="B1437" s="128" t="e">
        <f t="shared" si="4338"/>
        <v>#VALUE!</v>
      </c>
      <c r="C1437" s="128" t="e">
        <f t="shared" ca="1" si="4339"/>
        <v>#NAME?</v>
      </c>
      <c r="D1437" s="127">
        <f t="shared" ca="1" si="4339"/>
        <v>1</v>
      </c>
      <c r="E1437" s="198"/>
      <c r="F1437" s="93"/>
      <c r="G1437" s="200"/>
      <c r="H1437"/>
      <c r="I1437"/>
      <c r="J1437"/>
      <c r="K1437" s="66"/>
      <c r="L1437" s="29" t="s">
        <v>40</v>
      </c>
      <c r="M1437" s="30">
        <f t="shared" ref="M1437" si="4372">MAX($P1428:$XX1428)</f>
        <v>0</v>
      </c>
      <c r="N1437" s="71"/>
      <c r="O1437" s="27" t="str">
        <f t="shared" ref="O1437" si="4373">"5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338"/>
        <v>#VALUE!</v>
      </c>
      <c r="C1438" s="128" t="e">
        <f t="shared" ca="1" si="4339"/>
        <v>#NAME?</v>
      </c>
      <c r="D1438" s="127">
        <f t="shared" ca="1" si="4339"/>
        <v>1</v>
      </c>
      <c r="E1438" s="198"/>
      <c r="F1438" s="93"/>
      <c r="G1438" s="200"/>
      <c r="H1438" s="134">
        <f t="shared" ref="H1438" si="4374">COUNT($P1438:$XX1438)</f>
        <v>0</v>
      </c>
      <c r="I1438" s="132" t="e">
        <f t="shared" ref="I1438" si="4375">_xlfn.STDEV.P($P1437:$XX1438)/AVERAGE($P1437:$XX1438)</f>
        <v>#DIV/0!</v>
      </c>
      <c r="J1438" s="7">
        <f t="shared" ref="J1438" si="4376">IF(AND(H1438&gt;2,
OR(L1422="MÉDIA SANEADA",L1422="MEDIANA SANEADA",
AND(L1422="PREÇO ESTIMADO",NOT(AND(P1424="Orçamento",COUNTA(P1422:XX1422)=COUNTIF(P1424:XX1424,"Orçamento")))))),
ROW(),0)</f>
        <v>0</v>
      </c>
      <c r="K1438" s="66"/>
      <c r="N1438" s="71"/>
      <c r="O1438" s="27" t="str">
        <f t="shared" ref="O1438" si="4377">"5 RODADA"</f>
        <v>5 RODADA</v>
      </c>
      <c r="P1438" s="107" t="str">
        <f t="shared" ref="P1438:AI1438" si="4378">IF(P1436="","",IF((_xlfn.STDEV.P($P1435:$XX1436)/AVERAGE($P1435:$XX1436))&lt;=25%,P1436,IF(OR(P1436&gt;(AVERAGE($P1435:$XX1436)+_xlfn.STDEV.P($P1435:$XX1436)),P1436&lt;(AVERAGE($P1435:$XX1436)-_xlfn.STDEV.P($P1435:$XX1436))),"DESCARTADO",P1436)))</f>
        <v/>
      </c>
      <c r="Q1438" s="107" t="str">
        <f t="shared" si="4378"/>
        <v/>
      </c>
      <c r="R1438" s="107" t="str">
        <f t="shared" si="4378"/>
        <v/>
      </c>
      <c r="S1438" s="107" t="str">
        <f t="shared" si="4378"/>
        <v/>
      </c>
      <c r="T1438" s="107" t="str">
        <f t="shared" si="4378"/>
        <v/>
      </c>
      <c r="U1438" s="107" t="str">
        <f t="shared" si="4378"/>
        <v/>
      </c>
      <c r="V1438" s="107" t="str">
        <f t="shared" si="4378"/>
        <v/>
      </c>
      <c r="W1438" s="107" t="str">
        <f t="shared" si="4378"/>
        <v/>
      </c>
      <c r="X1438" s="107" t="str">
        <f t="shared" si="4378"/>
        <v/>
      </c>
      <c r="Y1438" s="107" t="str">
        <f t="shared" si="4378"/>
        <v/>
      </c>
      <c r="Z1438" s="107" t="str">
        <f t="shared" si="4378"/>
        <v/>
      </c>
      <c r="AA1438" s="107" t="str">
        <f t="shared" si="4378"/>
        <v/>
      </c>
      <c r="AB1438" s="107" t="str">
        <f t="shared" si="4378"/>
        <v/>
      </c>
      <c r="AC1438" s="107" t="str">
        <f t="shared" si="4378"/>
        <v/>
      </c>
      <c r="AD1438" s="107" t="str">
        <f t="shared" si="4378"/>
        <v/>
      </c>
      <c r="AE1438" s="107" t="str">
        <f t="shared" si="4378"/>
        <v/>
      </c>
      <c r="AF1438" s="107" t="str">
        <f t="shared" si="4378"/>
        <v/>
      </c>
      <c r="AG1438" s="107" t="str">
        <f t="shared" si="4378"/>
        <v/>
      </c>
      <c r="AH1438" s="107" t="str">
        <f t="shared" si="4378"/>
        <v/>
      </c>
      <c r="AI1438" s="107" t="str">
        <f t="shared" si="4378"/>
        <v/>
      </c>
    </row>
    <row r="1439" spans="1:35" hidden="1" x14ac:dyDescent="0.25">
      <c r="B1439" s="128" t="e">
        <f t="shared" si="4338"/>
        <v>#VALUE!</v>
      </c>
      <c r="C1439" s="128" t="e">
        <f t="shared" ca="1" si="4339"/>
        <v>#NAME?</v>
      </c>
      <c r="D1439" s="127">
        <f t="shared" ca="1" si="4339"/>
        <v>1</v>
      </c>
      <c r="E1439" s="198"/>
      <c r="F1439" s="93"/>
      <c r="G1439" s="200"/>
      <c r="H1439"/>
      <c r="I1439"/>
      <c r="J1439"/>
      <c r="K1439" s="66"/>
      <c r="L1439" s="22"/>
      <c r="M1439" s="22"/>
      <c r="N1439" s="71"/>
      <c r="O1439" s="27" t="str">
        <f t="shared" ref="O1439" si="4379">"6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338"/>
        <v>#VALUE!</v>
      </c>
      <c r="C1440" s="128" t="e">
        <f t="shared" ca="1" si="4339"/>
        <v>#NAME?</v>
      </c>
      <c r="D1440" s="127">
        <f t="shared" ca="1" si="4339"/>
        <v>1</v>
      </c>
      <c r="E1440" s="198"/>
      <c r="F1440" s="93"/>
      <c r="G1440" s="200"/>
      <c r="H1440" s="134">
        <f t="shared" ref="H1440" si="4380">COUNT($P1440:$XX1440)</f>
        <v>0</v>
      </c>
      <c r="I1440" s="132" t="e">
        <f t="shared" ref="I1440" si="4381">_xlfn.STDEV.P($P1439:$XX1440)/AVERAGE($P1439:$XX1440)</f>
        <v>#DIV/0!</v>
      </c>
      <c r="J1440" s="7">
        <f t="shared" ref="J1440" si="4382">IF(AND(H1440&gt;2,
OR(L1422="MÉDIA SANEADA",L1422="MEDIANA SANEADA",
AND(L1422="PREÇO ESTIMADO",NOT(AND(P1424="Orçamento",COUNTA(P1422:XX1422)=COUNTIF(P1424:XX1424,"Orçamento")))))),
ROW(),0)</f>
        <v>0</v>
      </c>
      <c r="N1440" s="71"/>
      <c r="O1440" s="27" t="str">
        <f t="shared" ref="O1440" si="4383">"6 RODADA"</f>
        <v>6 RODADA</v>
      </c>
      <c r="P1440" s="107" t="str">
        <f t="shared" ref="P1440:AI1440" si="4384">IFERROR(IF(P1438="","",IF((_xlfn.STDEV.P($P1437:$XX1438)/AVERAGE($P1437:$XX1438))&lt;=25%,P1438,IF(OR(P1438&gt;(AVERAGE($P1437:$XX1438)+_xlfn.STDEV.P($P1437:$XX1438)),P1438&lt;(AVERAGE($P1437:$XX1438)-_xlfn.STDEV.P($P1437:$XX1438))),"DESCARTADO",P1438))),)</f>
        <v/>
      </c>
      <c r="Q1440" s="107" t="str">
        <f t="shared" si="4384"/>
        <v/>
      </c>
      <c r="R1440" s="107" t="str">
        <f t="shared" si="4384"/>
        <v/>
      </c>
      <c r="S1440" s="107" t="str">
        <f t="shared" si="4384"/>
        <v/>
      </c>
      <c r="T1440" s="107" t="str">
        <f t="shared" si="4384"/>
        <v/>
      </c>
      <c r="U1440" s="107" t="str">
        <f t="shared" si="4384"/>
        <v/>
      </c>
      <c r="V1440" s="107" t="str">
        <f t="shared" si="4384"/>
        <v/>
      </c>
      <c r="W1440" s="107" t="str">
        <f t="shared" si="4384"/>
        <v/>
      </c>
      <c r="X1440" s="107" t="str">
        <f t="shared" si="4384"/>
        <v/>
      </c>
      <c r="Y1440" s="107" t="str">
        <f t="shared" si="4384"/>
        <v/>
      </c>
      <c r="Z1440" s="107" t="str">
        <f t="shared" si="4384"/>
        <v/>
      </c>
      <c r="AA1440" s="107" t="str">
        <f t="shared" si="4384"/>
        <v/>
      </c>
      <c r="AB1440" s="107" t="str">
        <f t="shared" si="4384"/>
        <v/>
      </c>
      <c r="AC1440" s="107" t="str">
        <f t="shared" si="4384"/>
        <v/>
      </c>
      <c r="AD1440" s="107" t="str">
        <f t="shared" si="4384"/>
        <v/>
      </c>
      <c r="AE1440" s="107" t="str">
        <f t="shared" si="4384"/>
        <v/>
      </c>
      <c r="AF1440" s="107" t="str">
        <f t="shared" si="4384"/>
        <v/>
      </c>
      <c r="AG1440" s="107" t="str">
        <f t="shared" si="4384"/>
        <v/>
      </c>
      <c r="AH1440" s="107" t="str">
        <f t="shared" si="4384"/>
        <v/>
      </c>
      <c r="AI1440" s="107" t="str">
        <f t="shared" si="4384"/>
        <v/>
      </c>
    </row>
    <row r="1441" spans="1:167" x14ac:dyDescent="0.25">
      <c r="B1441" s="128" t="e">
        <f t="shared" si="4338"/>
        <v>#VALUE!</v>
      </c>
      <c r="C1441" s="128" t="e">
        <f t="shared" ca="1" si="4339"/>
        <v>#NAME?</v>
      </c>
      <c r="D1441" s="127">
        <f t="shared" ca="1" si="4339"/>
        <v>1</v>
      </c>
      <c r="E1441" s="198"/>
      <c r="F1441" s="136"/>
      <c r="G1441" s="200"/>
      <c r="H1441" s="203"/>
      <c r="I1441" s="203"/>
      <c r="J1441" s="204"/>
      <c r="K1441" s="67"/>
      <c r="L1441" s="1" t="s">
        <v>43</v>
      </c>
      <c r="M1441" s="143" t="str">
        <f t="shared" ref="M1441" si="4385">IFERROR(ROUND(M1422*M1424,2),"")</f>
        <v/>
      </c>
      <c r="O1441" s="27" t="s">
        <v>363</v>
      </c>
      <c r="P1441" s="107" t="str">
        <f t="shared" ref="P1441:AI1462" si="4386">INDEX(P1428:P1440,MATCH(MAX($J1428:$J1440),$J1428:$J1440,0))</f>
        <v/>
      </c>
      <c r="Q1441" s="107" t="str">
        <f t="shared" si="4386"/>
        <v/>
      </c>
      <c r="R1441" s="107" t="str">
        <f t="shared" si="4386"/>
        <v/>
      </c>
      <c r="S1441" s="107" t="str">
        <f t="shared" si="4386"/>
        <v/>
      </c>
      <c r="T1441" s="107" t="str">
        <f t="shared" si="4386"/>
        <v/>
      </c>
      <c r="U1441" s="107" t="str">
        <f t="shared" si="4386"/>
        <v/>
      </c>
      <c r="V1441" s="107" t="str">
        <f t="shared" si="4386"/>
        <v/>
      </c>
      <c r="W1441" s="107" t="str">
        <f t="shared" si="4386"/>
        <v/>
      </c>
      <c r="X1441" s="107" t="str">
        <f t="shared" si="4386"/>
        <v/>
      </c>
      <c r="Y1441" s="107" t="str">
        <f t="shared" si="4386"/>
        <v/>
      </c>
      <c r="Z1441" s="107" t="str">
        <f t="shared" si="4386"/>
        <v/>
      </c>
      <c r="AA1441" s="107" t="str">
        <f t="shared" si="4386"/>
        <v/>
      </c>
      <c r="AB1441" s="107" t="str">
        <f t="shared" si="4386"/>
        <v/>
      </c>
      <c r="AC1441" s="107" t="str">
        <f t="shared" si="4386"/>
        <v/>
      </c>
      <c r="AD1441" s="107" t="str">
        <f t="shared" si="4386"/>
        <v/>
      </c>
      <c r="AE1441" s="107" t="str">
        <f t="shared" si="4386"/>
        <v/>
      </c>
      <c r="AF1441" s="107" t="str">
        <f t="shared" si="4386"/>
        <v/>
      </c>
      <c r="AG1441" s="107" t="str">
        <f t="shared" si="4386"/>
        <v/>
      </c>
      <c r="AH1441" s="107" t="str">
        <f t="shared" si="4386"/>
        <v/>
      </c>
      <c r="AI1441" s="107" t="str">
        <f t="shared" si="4386"/>
        <v/>
      </c>
    </row>
    <row r="1443" spans="1:167" s="117" customFormat="1" ht="15" customHeight="1" x14ac:dyDescent="0.25">
      <c r="A1443" s="120"/>
      <c r="B1443" s="127" t="e">
        <f t="shared" ref="B1443" si="4387">LARGE(IFERROR(IF(B1441+1&gt;$H$8,"",B1441+1),""),1)</f>
        <v>#VALUE!</v>
      </c>
      <c r="C1443" s="127" t="e">
        <f ca="1">IF(_xlfn.ISFORMULA(E1447),MAX(INDEX('BASE FORMAÇÃO'!A:A,B1443+1),1),E1447)</f>
        <v>#NAME?</v>
      </c>
      <c r="D1443" s="127">
        <f t="shared" ref="D1443" ca="1" si="4388">IFERROR(IF(C1443=C1433,D1433+1,1),1)</f>
        <v>1</v>
      </c>
      <c r="E1443" s="38" t="s">
        <v>9</v>
      </c>
      <c r="F1443" s="73"/>
      <c r="G1443" s="38" t="s">
        <v>15</v>
      </c>
      <c r="H1443" s="135" t="e">
        <f>INDEX('BASE FORMAÇÃO'!B:B,B1443+1)</f>
        <v>#VALUE!</v>
      </c>
      <c r="I1443" s="181" t="s">
        <v>16</v>
      </c>
      <c r="J1443" s="6" t="e">
        <f>INDEX('BASE FORMAÇÃO'!K:K,B1443+1)</f>
        <v>#VALUE!</v>
      </c>
      <c r="K1443" s="65"/>
      <c r="L1443" s="182" t="s">
        <v>10</v>
      </c>
      <c r="M1443" s="184" t="str">
        <f>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389">B1443</f>
        <v>#VALUE!</v>
      </c>
      <c r="C1444" s="128" t="e">
        <f t="shared" ca="1" si="4389"/>
        <v>#NAME?</v>
      </c>
      <c r="D1444" s="127">
        <f t="shared" ca="1" si="4389"/>
        <v>1</v>
      </c>
      <c r="E1444" s="186">
        <f t="shared" ref="E1444" ca="1" si="4390">D1443</f>
        <v>1</v>
      </c>
      <c r="F1444" s="92"/>
      <c r="G1444" s="188" t="s">
        <v>1</v>
      </c>
      <c r="H1444" s="191" t="e">
        <f>INDEX('BASE FORMAÇÃO'!C:C,B1443+1)</f>
        <v>#VALUE!</v>
      </c>
      <c r="I1444" s="191"/>
      <c r="J1444" s="192"/>
      <c r="K1444" s="66"/>
      <c r="L1444" s="183"/>
      <c r="M1444" s="185"/>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391">B1444</f>
        <v>#VALUE!</v>
      </c>
      <c r="C1445" s="128" t="e">
        <f t="shared" ca="1" si="4391"/>
        <v>#NAME?</v>
      </c>
      <c r="D1445" s="127">
        <f t="shared" ca="1" si="4391"/>
        <v>1</v>
      </c>
      <c r="E1445" s="187"/>
      <c r="F1445" s="93"/>
      <c r="G1445" s="189"/>
      <c r="H1445" s="193"/>
      <c r="I1445" s="193"/>
      <c r="J1445" s="194"/>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392">B1445</f>
        <v>#VALUE!</v>
      </c>
      <c r="C1446" s="128" t="e">
        <f t="shared" ca="1" si="4392"/>
        <v>#NAME?</v>
      </c>
      <c r="D1446" s="127">
        <f t="shared" ca="1" si="4339"/>
        <v>1</v>
      </c>
      <c r="E1446" s="38" t="s">
        <v>313</v>
      </c>
      <c r="F1446" s="93"/>
      <c r="G1446" s="190"/>
      <c r="H1446" s="195"/>
      <c r="I1446" s="195"/>
      <c r="J1446" s="196"/>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393">B1445</f>
        <v>#VALUE!</v>
      </c>
      <c r="C1447" s="128" t="e">
        <f t="shared" ca="1" si="4393"/>
        <v>#NAME?</v>
      </c>
      <c r="D1447" s="127">
        <f t="shared" ca="1" si="4339"/>
        <v>1</v>
      </c>
      <c r="E1447" s="197" t="e">
        <f t="shared" ref="E1447" ca="1" si="4394">C1443</f>
        <v>#NAME?</v>
      </c>
      <c r="F1447" s="93"/>
      <c r="G1447" s="199" t="s">
        <v>304</v>
      </c>
      <c r="H1447" s="201"/>
      <c r="I1447" s="202"/>
      <c r="J1447" s="202"/>
      <c r="K1447" s="67"/>
      <c r="L1447" s="28" t="s">
        <v>303</v>
      </c>
      <c r="M1447" s="133" t="str">
        <f t="shared" ref="M1447" si="4395">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396">B1447</f>
        <v>#VALUE!</v>
      </c>
      <c r="C1448" s="128" t="e">
        <f t="shared" ref="C1448" ca="1" si="4397">C1447</f>
        <v>#NAME?</v>
      </c>
      <c r="D1448" s="127">
        <f t="shared" ca="1" si="4339"/>
        <v>1</v>
      </c>
      <c r="E1448" s="198"/>
      <c r="F1448" s="93"/>
      <c r="G1448" s="200"/>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398">B1448</f>
        <v>#VALUE!</v>
      </c>
      <c r="C1449" s="128" t="e">
        <f t="shared" ca="1" si="4398"/>
        <v>#NAME?</v>
      </c>
      <c r="D1449" s="127">
        <f t="shared" ca="1" si="4339"/>
        <v>1</v>
      </c>
      <c r="E1449" s="198"/>
      <c r="F1449" s="93"/>
      <c r="G1449" s="200"/>
      <c r="H1449" s="134">
        <f t="shared" ref="H1449" si="4399">COUNT($P1449:$XX1449)</f>
        <v>0</v>
      </c>
      <c r="I1449" s="132" t="e">
        <f t="shared" ref="I1449" si="4400">_xlfn.STDEV.P($P1448:$XX1449)/AVERAGE($P1448:$XX1449)</f>
        <v>#DIV/0!</v>
      </c>
      <c r="J1449" s="7">
        <f>ROW()</f>
        <v>1449</v>
      </c>
      <c r="K1449" s="67"/>
      <c r="L1449" s="29" t="s">
        <v>10</v>
      </c>
      <c r="M1449" s="30" t="str">
        <f t="shared" ref="M1449" si="4401">IFERROR(
IF(COUNTA(P1443:AI1443)=COUNTIF(P1445:XX1445,"Orçamento"),MIN(M1454,M1451),
IF(M1452&lt;&gt;"",M1452,
IF(M1453&lt;&gt;"",M1453,
M1451
))),"")</f>
        <v/>
      </c>
      <c r="N1449" s="71"/>
      <c r="O1449" s="27" t="s">
        <v>376</v>
      </c>
      <c r="P1449" s="106" t="str">
        <f t="shared" ref="P1449:AI1449" si="4402">IFERROR(IF(P1447="",
            "",
            IF(COUNT($P1447:$XX1447)&lt;=4,
               P1447,
               IF(OR(P1447&gt;(QUARTILE($P1447:$XX1447,3)+(QUARTILE($P1447:$XX1447,3)-QUARTILE($P1447:$XX1447,1))),
                     P1447&lt;(QUARTILE($P1447:$XX1447,1)-(QUARTILE($P1447:$XX1447,3)-QUARTILE($P1447:$XX1447,1)))
                  ),
               "DESCARTADO",P1447)
             )
  ),P1447)</f>
        <v/>
      </c>
      <c r="Q1449" s="106" t="str">
        <f t="shared" si="4402"/>
        <v/>
      </c>
      <c r="R1449" s="106" t="str">
        <f t="shared" si="4402"/>
        <v/>
      </c>
      <c r="S1449" s="106" t="str">
        <f t="shared" si="4402"/>
        <v/>
      </c>
      <c r="T1449" s="106" t="str">
        <f t="shared" si="4402"/>
        <v/>
      </c>
      <c r="U1449" s="106" t="str">
        <f t="shared" si="4402"/>
        <v/>
      </c>
      <c r="V1449" s="106" t="str">
        <f t="shared" si="4402"/>
        <v/>
      </c>
      <c r="W1449" s="106" t="str">
        <f t="shared" si="4402"/>
        <v/>
      </c>
      <c r="X1449" s="106" t="str">
        <f t="shared" si="4402"/>
        <v/>
      </c>
      <c r="Y1449" s="106" t="str">
        <f t="shared" si="4402"/>
        <v/>
      </c>
      <c r="Z1449" s="106" t="str">
        <f t="shared" si="4402"/>
        <v/>
      </c>
      <c r="AA1449" s="106" t="str">
        <f t="shared" si="4402"/>
        <v/>
      </c>
      <c r="AB1449" s="106" t="str">
        <f t="shared" si="4402"/>
        <v/>
      </c>
      <c r="AC1449" s="106" t="str">
        <f t="shared" si="4402"/>
        <v/>
      </c>
      <c r="AD1449" s="106" t="str">
        <f t="shared" si="4402"/>
        <v/>
      </c>
      <c r="AE1449" s="106" t="str">
        <f t="shared" si="4402"/>
        <v/>
      </c>
      <c r="AF1449" s="106" t="str">
        <f t="shared" si="4402"/>
        <v/>
      </c>
      <c r="AG1449" s="106" t="str">
        <f t="shared" si="4402"/>
        <v/>
      </c>
      <c r="AH1449" s="106" t="str">
        <f t="shared" si="4402"/>
        <v/>
      </c>
      <c r="AI1449" s="106" t="str">
        <f t="shared" si="4402"/>
        <v/>
      </c>
    </row>
    <row r="1450" spans="1:167" hidden="1" x14ac:dyDescent="0.25">
      <c r="B1450" s="128" t="e">
        <f t="shared" ref="B1450" si="4403">B1449</f>
        <v>#VALUE!</v>
      </c>
      <c r="C1450" s="128" t="e">
        <f t="shared" ref="C1450" ca="1" si="4404">C1449</f>
        <v>#NAME?</v>
      </c>
      <c r="D1450" s="127">
        <f t="shared" ca="1" si="4339"/>
        <v>1</v>
      </c>
      <c r="E1450" s="198"/>
      <c r="F1450" s="93"/>
      <c r="G1450" s="200"/>
      <c r="H1450"/>
      <c r="I1450"/>
      <c r="J1450"/>
      <c r="K1450" s="66"/>
      <c r="L1450" s="29" t="s">
        <v>360</v>
      </c>
      <c r="M1450" s="30" t="e">
        <f t="shared" ref="M1450" si="4405">AVERAGE($P1449:$XX1449)</f>
        <v>#DIV/0!</v>
      </c>
      <c r="N1450" s="71"/>
      <c r="O1450" s="27" t="str">
        <f t="shared" ref="O1450" si="4406">"1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338"/>
        <v>#VALUE!</v>
      </c>
      <c r="C1451" s="128" t="e">
        <f t="shared" ca="1" si="4339"/>
        <v>#NAME?</v>
      </c>
      <c r="D1451" s="127">
        <f t="shared" ca="1" si="4339"/>
        <v>1</v>
      </c>
      <c r="E1451" s="198"/>
      <c r="F1451" s="93"/>
      <c r="G1451" s="200"/>
      <c r="H1451" s="134">
        <f t="shared" ref="H1451" si="4407">COUNT($P1451:$XX1451)</f>
        <v>0</v>
      </c>
      <c r="I1451" s="132" t="e">
        <f t="shared" ref="I1451" si="4408">_xlfn.STDEV.P($P1450:$XX1451)/AVERAGE($P1450:$XX1451)</f>
        <v>#DIV/0!</v>
      </c>
      <c r="J1451" s="7">
        <f t="shared" ref="J1451" si="4409">IF(AND(H1451&gt;2,
OR(L1443="MÉDIA SANEADA",L1443="MEDIANA SANEADA",
AND(L1443="PREÇO ESTIMADO",NOT(AND(P1445="Orçamento",COUNTA(P1443:XX1443)=COUNTIF(P1445:XX1445,"Orçamento")))))),
ROW(),0)</f>
        <v>0</v>
      </c>
      <c r="K1451" s="66"/>
      <c r="L1451" s="29" t="s">
        <v>361</v>
      </c>
      <c r="M1451" s="30" t="e">
        <f t="shared" ref="M1451" si="4410">MEDIAN($P1449:$XX1449)</f>
        <v>#NUM!</v>
      </c>
      <c r="N1451" s="71"/>
      <c r="O1451" s="27" t="str">
        <f t="shared" ref="O1451" si="4411">"1 RODADA"</f>
        <v>1 RODADA</v>
      </c>
      <c r="P1451" s="107" t="str">
        <f t="shared" ref="P1451:AI1451" si="4412">IF(P1449="","",IF((_xlfn.STDEV.P($P1448:$XX1449)/AVERAGE($P1448:$XX1449))&lt;=25%,P1449,IF(OR(P1449&gt;(AVERAGE($P1448:$XX1449)+_xlfn.STDEV.P($P1448:$XX1449)),P1449&lt;(AVERAGE($P1448:$XX1449)-_xlfn.STDEV.P($P1448:$XX1449))),"DESCARTADO",P1449)))</f>
        <v/>
      </c>
      <c r="Q1451" s="107" t="str">
        <f t="shared" si="4412"/>
        <v/>
      </c>
      <c r="R1451" s="107" t="str">
        <f t="shared" si="4412"/>
        <v/>
      </c>
      <c r="S1451" s="107" t="str">
        <f t="shared" si="4412"/>
        <v/>
      </c>
      <c r="T1451" s="107" t="str">
        <f t="shared" si="4412"/>
        <v/>
      </c>
      <c r="U1451" s="107" t="str">
        <f t="shared" si="4412"/>
        <v/>
      </c>
      <c r="V1451" s="107" t="str">
        <f t="shared" si="4412"/>
        <v/>
      </c>
      <c r="W1451" s="107" t="str">
        <f t="shared" si="4412"/>
        <v/>
      </c>
      <c r="X1451" s="107" t="str">
        <f t="shared" si="4412"/>
        <v/>
      </c>
      <c r="Y1451" s="107" t="str">
        <f t="shared" si="4412"/>
        <v/>
      </c>
      <c r="Z1451" s="107" t="str">
        <f t="shared" si="4412"/>
        <v/>
      </c>
      <c r="AA1451" s="107" t="str">
        <f t="shared" si="4412"/>
        <v/>
      </c>
      <c r="AB1451" s="107" t="str">
        <f t="shared" si="4412"/>
        <v/>
      </c>
      <c r="AC1451" s="107" t="str">
        <f t="shared" si="4412"/>
        <v/>
      </c>
      <c r="AD1451" s="107" t="str">
        <f t="shared" si="4412"/>
        <v/>
      </c>
      <c r="AE1451" s="107" t="str">
        <f t="shared" si="4412"/>
        <v/>
      </c>
      <c r="AF1451" s="107" t="str">
        <f t="shared" si="4412"/>
        <v/>
      </c>
      <c r="AG1451" s="107" t="str">
        <f t="shared" si="4412"/>
        <v/>
      </c>
      <c r="AH1451" s="107" t="str">
        <f t="shared" si="4412"/>
        <v/>
      </c>
      <c r="AI1451" s="107" t="str">
        <f t="shared" si="4412"/>
        <v/>
      </c>
    </row>
    <row r="1452" spans="1:167" hidden="1" x14ac:dyDescent="0.25">
      <c r="B1452" s="128" t="e">
        <f t="shared" si="4338"/>
        <v>#VALUE!</v>
      </c>
      <c r="C1452" s="128" t="e">
        <f t="shared" ca="1" si="4339"/>
        <v>#NAME?</v>
      </c>
      <c r="D1452" s="127">
        <f t="shared" ca="1" si="4339"/>
        <v>1</v>
      </c>
      <c r="E1452" s="198"/>
      <c r="F1452" s="93"/>
      <c r="G1452" s="200"/>
      <c r="H1452"/>
      <c r="I1452"/>
      <c r="J1452"/>
      <c r="L1452" s="29" t="s">
        <v>38</v>
      </c>
      <c r="M1452" s="30" t="str">
        <f t="shared" ref="M1452" si="4413">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14">"2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338"/>
        <v>#VALUE!</v>
      </c>
      <c r="C1453" s="128" t="e">
        <f t="shared" ca="1" si="4339"/>
        <v>#NAME?</v>
      </c>
      <c r="D1453" s="127">
        <f t="shared" ca="1" si="4339"/>
        <v>1</v>
      </c>
      <c r="E1453" s="198"/>
      <c r="F1453" s="93"/>
      <c r="G1453" s="200"/>
      <c r="H1453" s="134">
        <f t="shared" ref="H1453" si="4415">COUNT($P1453:$XX1453)</f>
        <v>0</v>
      </c>
      <c r="I1453" s="132" t="e">
        <f t="shared" ref="I1453" si="4416">_xlfn.STDEV.P($P1452:$XX1453)/AVERAGE($P1452:$XX1453)</f>
        <v>#DIV/0!</v>
      </c>
      <c r="J1453" s="7">
        <f t="shared" ref="J1453" si="4417">IF(AND(H1453&gt;2,
OR(L1443="MÉDIA SANEADA",L1443="MEDIANA SANEADA",
AND(L1443="PREÇO ESTIMADO",NOT(AND(P1445="Orçamento",COUNTA(P1443:XX1443)=COUNTIF(P1445:XX1445,"Orçamento")))))),
ROW(),0)</f>
        <v>0</v>
      </c>
      <c r="K1453" s="66"/>
      <c r="L1453" s="29" t="s">
        <v>362</v>
      </c>
      <c r="M1453" s="30" t="e">
        <f t="shared" ref="M1453" si="4418" xml:space="preserve">
IF(H1451&gt;2,MEDIAN(P1450:XX1451),
IF(H1453&gt;2,MEDIAN(P1452:XX1453),
IF(H1455&gt;2,MEDIAN(P1454:XX1455),
IF(H1457&gt;2,MEDIAN(P1456:XX1457),
IF(H1459&gt;2,MEDIAN(P1458:XX1459),
IF(H1461&gt;2,MEDIAN(P1460:XX1461),
MEDIAN(P1448:XX1449)))))))</f>
        <v>#NUM!</v>
      </c>
      <c r="N1453" s="71"/>
      <c r="O1453" s="27" t="str">
        <f t="shared" ref="O1453" si="4419">"2 RODADA"</f>
        <v>2 RODADA</v>
      </c>
      <c r="P1453" s="107" t="str">
        <f t="shared" ref="P1453:AI1453" si="4420">IF(P1451="","",IF((_xlfn.STDEV.P($P1450:$XX1451)/AVERAGE($P1450:$XX1451))&lt;=25%,P1451,IF(OR(P1451&gt;(AVERAGE($P1450:$XX1451)+_xlfn.STDEV.P($P1450:$XX1451)),P1451&lt;(AVERAGE($P1450:$XX1451)-_xlfn.STDEV.P($P1450:$XX1451))),"DESCARTADO",P1451)))</f>
        <v/>
      </c>
      <c r="Q1453" s="107" t="str">
        <f t="shared" si="4420"/>
        <v/>
      </c>
      <c r="R1453" s="107" t="str">
        <f t="shared" si="4420"/>
        <v/>
      </c>
      <c r="S1453" s="107" t="str">
        <f t="shared" si="4420"/>
        <v/>
      </c>
      <c r="T1453" s="107" t="str">
        <f t="shared" si="4420"/>
        <v/>
      </c>
      <c r="U1453" s="107" t="str">
        <f t="shared" si="4420"/>
        <v/>
      </c>
      <c r="V1453" s="107" t="str">
        <f t="shared" si="4420"/>
        <v/>
      </c>
      <c r="W1453" s="107" t="str">
        <f t="shared" si="4420"/>
        <v/>
      </c>
      <c r="X1453" s="107" t="str">
        <f t="shared" si="4420"/>
        <v/>
      </c>
      <c r="Y1453" s="107" t="str">
        <f t="shared" si="4420"/>
        <v/>
      </c>
      <c r="Z1453" s="107" t="str">
        <f t="shared" si="4420"/>
        <v/>
      </c>
      <c r="AA1453" s="107" t="str">
        <f t="shared" si="4420"/>
        <v/>
      </c>
      <c r="AB1453" s="107" t="str">
        <f t="shared" si="4420"/>
        <v/>
      </c>
      <c r="AC1453" s="107" t="str">
        <f t="shared" si="4420"/>
        <v/>
      </c>
      <c r="AD1453" s="107" t="str">
        <f t="shared" si="4420"/>
        <v/>
      </c>
      <c r="AE1453" s="107" t="str">
        <f t="shared" si="4420"/>
        <v/>
      </c>
      <c r="AF1453" s="107" t="str">
        <f t="shared" si="4420"/>
        <v/>
      </c>
      <c r="AG1453" s="107" t="str">
        <f t="shared" si="4420"/>
        <v/>
      </c>
      <c r="AH1453" s="107" t="str">
        <f t="shared" si="4420"/>
        <v/>
      </c>
      <c r="AI1453" s="107" t="str">
        <f t="shared" si="4420"/>
        <v/>
      </c>
    </row>
    <row r="1454" spans="1:167" hidden="1" x14ac:dyDescent="0.25">
      <c r="B1454" s="128" t="e">
        <f t="shared" si="4338"/>
        <v>#VALUE!</v>
      </c>
      <c r="C1454" s="128" t="e">
        <f t="shared" ca="1" si="4339"/>
        <v>#NAME?</v>
      </c>
      <c r="D1454" s="127">
        <f t="shared" ca="1" si="4339"/>
        <v>1</v>
      </c>
      <c r="E1454" s="198"/>
      <c r="F1454" s="93"/>
      <c r="G1454" s="200"/>
      <c r="H1454"/>
      <c r="I1454"/>
      <c r="J1454"/>
      <c r="K1454" s="66"/>
      <c r="L1454" s="29" t="s">
        <v>359</v>
      </c>
      <c r="M1454" s="30" t="e">
        <f t="shared" ref="M1454" si="4421">HARMEAN($P1448:$XX1449)</f>
        <v>#N/A</v>
      </c>
      <c r="N1454" s="71"/>
      <c r="O1454" s="27" t="str">
        <f t="shared" ref="O1454" si="4422">"3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338"/>
        <v>#VALUE!</v>
      </c>
      <c r="C1455" s="128" t="e">
        <f t="shared" ca="1" si="4339"/>
        <v>#NAME?</v>
      </c>
      <c r="D1455" s="127">
        <f t="shared" ca="1" si="4339"/>
        <v>1</v>
      </c>
      <c r="E1455" s="198"/>
      <c r="F1455" s="93"/>
      <c r="G1455" s="200"/>
      <c r="H1455" s="134">
        <f t="shared" ref="H1455" si="4423">COUNT($P1455:$XX1455)</f>
        <v>0</v>
      </c>
      <c r="I1455" s="132" t="e">
        <f t="shared" ref="I1455" si="4424">_xlfn.STDEV.P($P1454:$XX1455)/AVERAGE($P1454:$XX1455)</f>
        <v>#DIV/0!</v>
      </c>
      <c r="J1455" s="7">
        <f t="shared" ref="J1455" si="4425">IF(AND(H1455&gt;2,
OR(L1443="MÉDIA SANEADA",L1443="MEDIANA SANEADA",
AND(L1443="PREÇO ESTIMADO",NOT(AND(P1445="Orçamento",COUNTA(P1443:XX1443)=COUNTIF(P1445:XX1445,"Orçamento")))))),
ROW(),0)</f>
        <v>0</v>
      </c>
      <c r="K1455" s="66"/>
      <c r="L1455" s="29" t="s">
        <v>41</v>
      </c>
      <c r="M1455" s="30" t="str">
        <f t="shared" ref="M1455" si="4426">IFERROR(_xlfn.QUARTILE.EXC($P1449:$XX1449,1),"")</f>
        <v/>
      </c>
      <c r="N1455" s="71"/>
      <c r="O1455" s="27" t="str">
        <f t="shared" ref="O1455" si="4427">"3 RODADA"</f>
        <v>3 RODADA</v>
      </c>
      <c r="P1455" s="107" t="str">
        <f t="shared" ref="P1455:AI1455" si="4428">IF(P1453="","",IF((_xlfn.STDEV.P($P1452:$XX1453)/AVERAGE($P1452:$XX1453))&lt;=25%,P1453,IF(OR(P1453&gt;(AVERAGE($P1452:$XX1453)+_xlfn.STDEV.P($P1452:$XX1453)),P1453&lt;(AVERAGE($P1452:$XX1453)-_xlfn.STDEV.P($P1452:$XX1453))),"DESCARTADO",P1453)))</f>
        <v/>
      </c>
      <c r="Q1455" s="107" t="str">
        <f t="shared" si="4428"/>
        <v/>
      </c>
      <c r="R1455" s="107" t="str">
        <f t="shared" si="4428"/>
        <v/>
      </c>
      <c r="S1455" s="107" t="str">
        <f t="shared" si="4428"/>
        <v/>
      </c>
      <c r="T1455" s="107" t="str">
        <f t="shared" si="4428"/>
        <v/>
      </c>
      <c r="U1455" s="107" t="str">
        <f t="shared" si="4428"/>
        <v/>
      </c>
      <c r="V1455" s="107" t="str">
        <f t="shared" si="4428"/>
        <v/>
      </c>
      <c r="W1455" s="107" t="str">
        <f t="shared" si="4428"/>
        <v/>
      </c>
      <c r="X1455" s="107" t="str">
        <f t="shared" si="4428"/>
        <v/>
      </c>
      <c r="Y1455" s="107" t="str">
        <f t="shared" si="4428"/>
        <v/>
      </c>
      <c r="Z1455" s="107" t="str">
        <f t="shared" si="4428"/>
        <v/>
      </c>
      <c r="AA1455" s="107" t="str">
        <f t="shared" si="4428"/>
        <v/>
      </c>
      <c r="AB1455" s="107" t="str">
        <f t="shared" si="4428"/>
        <v/>
      </c>
      <c r="AC1455" s="107" t="str">
        <f t="shared" si="4428"/>
        <v/>
      </c>
      <c r="AD1455" s="107" t="str">
        <f t="shared" si="4428"/>
        <v/>
      </c>
      <c r="AE1455" s="107" t="str">
        <f t="shared" si="4428"/>
        <v/>
      </c>
      <c r="AF1455" s="107" t="str">
        <f t="shared" si="4428"/>
        <v/>
      </c>
      <c r="AG1455" s="107" t="str">
        <f t="shared" si="4428"/>
        <v/>
      </c>
      <c r="AH1455" s="107" t="str">
        <f t="shared" si="4428"/>
        <v/>
      </c>
      <c r="AI1455" s="107" t="str">
        <f t="shared" si="4428"/>
        <v/>
      </c>
    </row>
    <row r="1456" spans="1:167" hidden="1" x14ac:dyDescent="0.25">
      <c r="B1456" s="128" t="e">
        <f t="shared" si="4338"/>
        <v>#VALUE!</v>
      </c>
      <c r="C1456" s="128" t="e">
        <f t="shared" ca="1" si="4339"/>
        <v>#NAME?</v>
      </c>
      <c r="D1456" s="127">
        <f t="shared" ca="1" si="4339"/>
        <v>1</v>
      </c>
      <c r="E1456" s="198"/>
      <c r="F1456" s="93"/>
      <c r="G1456" s="200"/>
      <c r="H1456"/>
      <c r="I1456"/>
      <c r="J1456"/>
      <c r="K1456" s="66"/>
      <c r="L1456" s="29" t="s">
        <v>39</v>
      </c>
      <c r="M1456" s="30" t="str">
        <f t="shared" ref="M1456" si="4429">IFERROR(_xlfn.QUARTILE.EXC($P1449:$XX1449,3),"")</f>
        <v/>
      </c>
      <c r="N1456" s="71"/>
      <c r="O1456" s="27" t="str">
        <f t="shared" ref="O1456" si="4430">"4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338"/>
        <v>#VALUE!</v>
      </c>
      <c r="C1457" s="128" t="e">
        <f t="shared" ca="1" si="4339"/>
        <v>#NAME?</v>
      </c>
      <c r="D1457" s="127">
        <f t="shared" ca="1" si="4339"/>
        <v>1</v>
      </c>
      <c r="E1457" s="198"/>
      <c r="F1457" s="93"/>
      <c r="G1457" s="200"/>
      <c r="H1457" s="134">
        <f t="shared" ref="H1457" si="4431">COUNT($P1457:$XX1457)</f>
        <v>0</v>
      </c>
      <c r="I1457" s="132" t="e">
        <f t="shared" ref="I1457" si="4432">_xlfn.STDEV.P($P1456:$XX1457)/AVERAGE($P1456:$XX1457)</f>
        <v>#DIV/0!</v>
      </c>
      <c r="J1457" s="7">
        <f t="shared" ref="J1457" si="4433">IF(AND(H1457&gt;2,
OR(L1443="MÉDIA SANEADA",L1443="MEDIANA SANEADA",
AND(L1443="PREÇO ESTIMADO",NOT(AND(P1445="Orçamento",COUNTA(P1443:XX1443)=COUNTIF(P1445:XX1445,"Orçamento")))))),
ROW(),0)</f>
        <v>0</v>
      </c>
      <c r="K1457" s="66"/>
      <c r="L1457" s="29" t="s">
        <v>42</v>
      </c>
      <c r="M1457" s="30">
        <f t="shared" ref="M1457" si="4434">MIN($P1449:$XX1449)</f>
        <v>0</v>
      </c>
      <c r="N1457" s="71"/>
      <c r="O1457" s="27" t="str">
        <f t="shared" ref="O1457" si="4435">"4 RODADA"</f>
        <v>4 RODADA</v>
      </c>
      <c r="P1457" s="107" t="str">
        <f t="shared" ref="P1457:AI1457" si="4436">IF(P1455="","",IF((_xlfn.STDEV.P($P1454:$XX1455)/AVERAGE($P1454:$XX1455))&lt;=25%,P1455,IF(OR(P1455&gt;(AVERAGE($P1454:$XX1455)+_xlfn.STDEV.P($P1454:$XX1455)),P1455&lt;(AVERAGE($P1454:$XX1455)-_xlfn.STDEV.P($P1454:$XX1455))),"DESCARTADO",P1455)))</f>
        <v/>
      </c>
      <c r="Q1457" s="107" t="str">
        <f t="shared" si="4436"/>
        <v/>
      </c>
      <c r="R1457" s="107" t="str">
        <f t="shared" si="4436"/>
        <v/>
      </c>
      <c r="S1457" s="107" t="str">
        <f t="shared" si="4436"/>
        <v/>
      </c>
      <c r="T1457" s="107" t="str">
        <f t="shared" si="4436"/>
        <v/>
      </c>
      <c r="U1457" s="107" t="str">
        <f t="shared" si="4436"/>
        <v/>
      </c>
      <c r="V1457" s="107" t="str">
        <f t="shared" si="4436"/>
        <v/>
      </c>
      <c r="W1457" s="107" t="str">
        <f t="shared" si="4436"/>
        <v/>
      </c>
      <c r="X1457" s="107" t="str">
        <f t="shared" si="4436"/>
        <v/>
      </c>
      <c r="Y1457" s="107" t="str">
        <f t="shared" si="4436"/>
        <v/>
      </c>
      <c r="Z1457" s="107" t="str">
        <f t="shared" si="4436"/>
        <v/>
      </c>
      <c r="AA1457" s="107" t="str">
        <f t="shared" si="4436"/>
        <v/>
      </c>
      <c r="AB1457" s="107" t="str">
        <f t="shared" si="4436"/>
        <v/>
      </c>
      <c r="AC1457" s="107" t="str">
        <f t="shared" si="4436"/>
        <v/>
      </c>
      <c r="AD1457" s="107" t="str">
        <f t="shared" si="4436"/>
        <v/>
      </c>
      <c r="AE1457" s="107" t="str">
        <f t="shared" si="4436"/>
        <v/>
      </c>
      <c r="AF1457" s="107" t="str">
        <f t="shared" si="4436"/>
        <v/>
      </c>
      <c r="AG1457" s="107" t="str">
        <f t="shared" si="4436"/>
        <v/>
      </c>
      <c r="AH1457" s="107" t="str">
        <f t="shared" si="4436"/>
        <v/>
      </c>
      <c r="AI1457" s="107" t="str">
        <f t="shared" si="4436"/>
        <v/>
      </c>
    </row>
    <row r="1458" spans="1:167" hidden="1" x14ac:dyDescent="0.25">
      <c r="B1458" s="128" t="e">
        <f t="shared" si="4338"/>
        <v>#VALUE!</v>
      </c>
      <c r="C1458" s="128" t="e">
        <f t="shared" ca="1" si="4339"/>
        <v>#NAME?</v>
      </c>
      <c r="D1458" s="127">
        <f t="shared" ca="1" si="4339"/>
        <v>1</v>
      </c>
      <c r="E1458" s="198"/>
      <c r="F1458" s="93"/>
      <c r="G1458" s="200"/>
      <c r="H1458"/>
      <c r="I1458"/>
      <c r="J1458"/>
      <c r="K1458" s="66"/>
      <c r="L1458" s="29" t="s">
        <v>40</v>
      </c>
      <c r="M1458" s="30">
        <f t="shared" ref="M1458" si="4437">MAX($P1449:$XX1449)</f>
        <v>0</v>
      </c>
      <c r="N1458" s="71"/>
      <c r="O1458" s="27" t="str">
        <f t="shared" ref="O1458" si="4438">"5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338"/>
        <v>#VALUE!</v>
      </c>
      <c r="C1459" s="128" t="e">
        <f t="shared" ca="1" si="4339"/>
        <v>#NAME?</v>
      </c>
      <c r="D1459" s="127">
        <f t="shared" ca="1" si="4339"/>
        <v>1</v>
      </c>
      <c r="E1459" s="198"/>
      <c r="F1459" s="93"/>
      <c r="G1459" s="200"/>
      <c r="H1459" s="134">
        <f t="shared" ref="H1459" si="4439">COUNT($P1459:$XX1459)</f>
        <v>0</v>
      </c>
      <c r="I1459" s="132" t="e">
        <f t="shared" ref="I1459" si="4440">_xlfn.STDEV.P($P1458:$XX1459)/AVERAGE($P1458:$XX1459)</f>
        <v>#DIV/0!</v>
      </c>
      <c r="J1459" s="7">
        <f t="shared" ref="J1459" si="4441">IF(AND(H1459&gt;2,
OR(L1443="MÉDIA SANEADA",L1443="MEDIANA SANEADA",
AND(L1443="PREÇO ESTIMADO",NOT(AND(P1445="Orçamento",COUNTA(P1443:XX1443)=COUNTIF(P1445:XX1445,"Orçamento")))))),
ROW(),0)</f>
        <v>0</v>
      </c>
      <c r="K1459" s="66"/>
      <c r="N1459" s="71"/>
      <c r="O1459" s="27" t="str">
        <f t="shared" ref="O1459" si="4442">"5 RODADA"</f>
        <v>5 RODADA</v>
      </c>
      <c r="P1459" s="107" t="str">
        <f t="shared" ref="P1459:AI1459" si="4443">IF(P1457="","",IF((_xlfn.STDEV.P($P1456:$XX1457)/AVERAGE($P1456:$XX1457))&lt;=25%,P1457,IF(OR(P1457&gt;(AVERAGE($P1456:$XX1457)+_xlfn.STDEV.P($P1456:$XX1457)),P1457&lt;(AVERAGE($P1456:$XX1457)-_xlfn.STDEV.P($P1456:$XX1457))),"DESCARTADO",P1457)))</f>
        <v/>
      </c>
      <c r="Q1459" s="107" t="str">
        <f t="shared" si="4443"/>
        <v/>
      </c>
      <c r="R1459" s="107" t="str">
        <f t="shared" si="4443"/>
        <v/>
      </c>
      <c r="S1459" s="107" t="str">
        <f t="shared" si="4443"/>
        <v/>
      </c>
      <c r="T1459" s="107" t="str">
        <f t="shared" si="4443"/>
        <v/>
      </c>
      <c r="U1459" s="107" t="str">
        <f t="shared" si="4443"/>
        <v/>
      </c>
      <c r="V1459" s="107" t="str">
        <f t="shared" si="4443"/>
        <v/>
      </c>
      <c r="W1459" s="107" t="str">
        <f t="shared" si="4443"/>
        <v/>
      </c>
      <c r="X1459" s="107" t="str">
        <f t="shared" si="4443"/>
        <v/>
      </c>
      <c r="Y1459" s="107" t="str">
        <f t="shared" si="4443"/>
        <v/>
      </c>
      <c r="Z1459" s="107" t="str">
        <f t="shared" si="4443"/>
        <v/>
      </c>
      <c r="AA1459" s="107" t="str">
        <f t="shared" si="4443"/>
        <v/>
      </c>
      <c r="AB1459" s="107" t="str">
        <f t="shared" si="4443"/>
        <v/>
      </c>
      <c r="AC1459" s="107" t="str">
        <f t="shared" si="4443"/>
        <v/>
      </c>
      <c r="AD1459" s="107" t="str">
        <f t="shared" si="4443"/>
        <v/>
      </c>
      <c r="AE1459" s="107" t="str">
        <f t="shared" si="4443"/>
        <v/>
      </c>
      <c r="AF1459" s="107" t="str">
        <f t="shared" si="4443"/>
        <v/>
      </c>
      <c r="AG1459" s="107" t="str">
        <f t="shared" si="4443"/>
        <v/>
      </c>
      <c r="AH1459" s="107" t="str">
        <f t="shared" si="4443"/>
        <v/>
      </c>
      <c r="AI1459" s="107" t="str">
        <f t="shared" si="4443"/>
        <v/>
      </c>
    </row>
    <row r="1460" spans="1:167" hidden="1" x14ac:dyDescent="0.25">
      <c r="B1460" s="128" t="e">
        <f t="shared" si="4338"/>
        <v>#VALUE!</v>
      </c>
      <c r="C1460" s="128" t="e">
        <f t="shared" ca="1" si="4339"/>
        <v>#NAME?</v>
      </c>
      <c r="D1460" s="127">
        <f t="shared" ca="1" si="4339"/>
        <v>1</v>
      </c>
      <c r="E1460" s="198"/>
      <c r="F1460" s="93"/>
      <c r="G1460" s="200"/>
      <c r="H1460"/>
      <c r="I1460"/>
      <c r="J1460"/>
      <c r="K1460" s="66"/>
      <c r="L1460" s="22"/>
      <c r="M1460" s="22"/>
      <c r="N1460" s="71"/>
      <c r="O1460" s="27" t="str">
        <f t="shared" ref="O1460" si="4444">"6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338"/>
        <v>#VALUE!</v>
      </c>
      <c r="C1461" s="128" t="e">
        <f t="shared" ca="1" si="4339"/>
        <v>#NAME?</v>
      </c>
      <c r="D1461" s="127">
        <f t="shared" ca="1" si="4339"/>
        <v>1</v>
      </c>
      <c r="E1461" s="198"/>
      <c r="F1461" s="93"/>
      <c r="G1461" s="200"/>
      <c r="H1461" s="134">
        <f t="shared" ref="H1461" si="4445">COUNT($P1461:$XX1461)</f>
        <v>0</v>
      </c>
      <c r="I1461" s="132" t="e">
        <f t="shared" ref="I1461" si="4446">_xlfn.STDEV.P($P1460:$XX1461)/AVERAGE($P1460:$XX1461)</f>
        <v>#DIV/0!</v>
      </c>
      <c r="J1461" s="7">
        <f t="shared" ref="J1461" si="4447">IF(AND(H1461&gt;2,
OR(L1443="MÉDIA SANEADA",L1443="MEDIANA SANEADA",
AND(L1443="PREÇO ESTIMADO",NOT(AND(P1445="Orçamento",COUNTA(P1443:XX1443)=COUNTIF(P1445:XX1445,"Orçamento")))))),
ROW(),0)</f>
        <v>0</v>
      </c>
      <c r="N1461" s="71"/>
      <c r="O1461" s="27" t="str">
        <f t="shared" ref="O1461" si="4448">"6 RODADA"</f>
        <v>6 RODADA</v>
      </c>
      <c r="P1461" s="107" t="str">
        <f t="shared" ref="P1461:AI1461" si="4449">IFERROR(IF(P1459="","",IF((_xlfn.STDEV.P($P1458:$XX1459)/AVERAGE($P1458:$XX1459))&lt;=25%,P1459,IF(OR(P1459&gt;(AVERAGE($P1458:$XX1459)+_xlfn.STDEV.P($P1458:$XX1459)),P1459&lt;(AVERAGE($P1458:$XX1459)-_xlfn.STDEV.P($P1458:$XX1459))),"DESCARTADO",P1459))),)</f>
        <v/>
      </c>
      <c r="Q1461" s="107" t="str">
        <f t="shared" si="4449"/>
        <v/>
      </c>
      <c r="R1461" s="107" t="str">
        <f t="shared" si="4449"/>
        <v/>
      </c>
      <c r="S1461" s="107" t="str">
        <f t="shared" si="4449"/>
        <v/>
      </c>
      <c r="T1461" s="107" t="str">
        <f t="shared" si="4449"/>
        <v/>
      </c>
      <c r="U1461" s="107" t="str">
        <f t="shared" si="4449"/>
        <v/>
      </c>
      <c r="V1461" s="107" t="str">
        <f t="shared" si="4449"/>
        <v/>
      </c>
      <c r="W1461" s="107" t="str">
        <f t="shared" si="4449"/>
        <v/>
      </c>
      <c r="X1461" s="107" t="str">
        <f t="shared" si="4449"/>
        <v/>
      </c>
      <c r="Y1461" s="107" t="str">
        <f t="shared" si="4449"/>
        <v/>
      </c>
      <c r="Z1461" s="107" t="str">
        <f t="shared" si="4449"/>
        <v/>
      </c>
      <c r="AA1461" s="107" t="str">
        <f t="shared" si="4449"/>
        <v/>
      </c>
      <c r="AB1461" s="107" t="str">
        <f t="shared" si="4449"/>
        <v/>
      </c>
      <c r="AC1461" s="107" t="str">
        <f t="shared" si="4449"/>
        <v/>
      </c>
      <c r="AD1461" s="107" t="str">
        <f t="shared" si="4449"/>
        <v/>
      </c>
      <c r="AE1461" s="107" t="str">
        <f t="shared" si="4449"/>
        <v/>
      </c>
      <c r="AF1461" s="107" t="str">
        <f t="shared" si="4449"/>
        <v/>
      </c>
      <c r="AG1461" s="107" t="str">
        <f t="shared" si="4449"/>
        <v/>
      </c>
      <c r="AH1461" s="107" t="str">
        <f t="shared" si="4449"/>
        <v/>
      </c>
      <c r="AI1461" s="107" t="str">
        <f t="shared" si="4449"/>
        <v/>
      </c>
    </row>
    <row r="1462" spans="1:167" x14ac:dyDescent="0.25">
      <c r="B1462" s="128" t="e">
        <f t="shared" si="4338"/>
        <v>#VALUE!</v>
      </c>
      <c r="C1462" s="128" t="e">
        <f t="shared" ca="1" si="4339"/>
        <v>#NAME?</v>
      </c>
      <c r="D1462" s="127">
        <f t="shared" ca="1" si="4339"/>
        <v>1</v>
      </c>
      <c r="E1462" s="198"/>
      <c r="F1462" s="136"/>
      <c r="G1462" s="200"/>
      <c r="H1462" s="203"/>
      <c r="I1462" s="203"/>
      <c r="J1462" s="204"/>
      <c r="K1462" s="67"/>
      <c r="L1462" s="1" t="s">
        <v>43</v>
      </c>
      <c r="M1462" s="143" t="str">
        <f t="shared" ref="M1462" si="4450">IFERROR(ROUND(M1443*M1445,2),"")</f>
        <v/>
      </c>
      <c r="O1462" s="27" t="s">
        <v>363</v>
      </c>
      <c r="P1462" s="107" t="str">
        <f t="shared" ref="P1462:R1462" si="4451">INDEX(P1449:P1461,MATCH(MAX($J1449:$J1461),$J1449:$J1461,0))</f>
        <v/>
      </c>
      <c r="Q1462" s="107" t="str">
        <f t="shared" si="4451"/>
        <v/>
      </c>
      <c r="R1462" s="107" t="str">
        <f t="shared" si="4451"/>
        <v/>
      </c>
      <c r="S1462" s="107" t="str">
        <f t="shared" si="4386"/>
        <v/>
      </c>
      <c r="T1462" s="107" t="str">
        <f t="shared" si="4386"/>
        <v/>
      </c>
      <c r="U1462" s="107" t="str">
        <f t="shared" si="4386"/>
        <v/>
      </c>
      <c r="V1462" s="107" t="str">
        <f t="shared" si="4386"/>
        <v/>
      </c>
      <c r="W1462" s="107" t="str">
        <f t="shared" si="4386"/>
        <v/>
      </c>
      <c r="X1462" s="107" t="str">
        <f t="shared" si="4386"/>
        <v/>
      </c>
      <c r="Y1462" s="107" t="str">
        <f t="shared" si="4386"/>
        <v/>
      </c>
      <c r="Z1462" s="107" t="str">
        <f t="shared" si="4386"/>
        <v/>
      </c>
      <c r="AA1462" s="107" t="str">
        <f t="shared" si="4386"/>
        <v/>
      </c>
      <c r="AB1462" s="107" t="str">
        <f t="shared" si="4386"/>
        <v/>
      </c>
      <c r="AC1462" s="107" t="str">
        <f t="shared" si="4386"/>
        <v/>
      </c>
      <c r="AD1462" s="107" t="str">
        <f t="shared" si="4386"/>
        <v/>
      </c>
      <c r="AE1462" s="107" t="str">
        <f t="shared" si="4386"/>
        <v/>
      </c>
      <c r="AF1462" s="107" t="str">
        <f t="shared" si="4386"/>
        <v/>
      </c>
      <c r="AG1462" s="107" t="str">
        <f t="shared" si="4386"/>
        <v/>
      </c>
      <c r="AH1462" s="107" t="str">
        <f t="shared" si="4386"/>
        <v/>
      </c>
      <c r="AI1462" s="107" t="str">
        <f t="shared" si="4386"/>
        <v/>
      </c>
    </row>
    <row r="1464" spans="1:167" s="117" customFormat="1" ht="15" customHeight="1" x14ac:dyDescent="0.25">
      <c r="A1464" s="120"/>
      <c r="B1464" s="127" t="e">
        <f t="shared" ref="B1464" si="4452">LARGE(IFERROR(IF(B1462+1&gt;$H$8,"",B1462+1),""),1)</f>
        <v>#VALUE!</v>
      </c>
      <c r="C1464" s="127" t="e">
        <f ca="1">IF(_xlfn.ISFORMULA(E1468),MAX(INDEX('BASE FORMAÇÃO'!A:A,B1464+1),1),E1468)</f>
        <v>#NAME?</v>
      </c>
      <c r="D1464" s="127">
        <f t="shared" ref="D1464" ca="1" si="4453">IFERROR(IF(C1464=C1454,D1454+1,1),1)</f>
        <v>1</v>
      </c>
      <c r="E1464" s="38" t="s">
        <v>9</v>
      </c>
      <c r="F1464" s="73"/>
      <c r="G1464" s="38" t="s">
        <v>15</v>
      </c>
      <c r="H1464" s="135" t="e">
        <f>INDEX('BASE FORMAÇÃO'!B:B,B1464+1)</f>
        <v>#VALUE!</v>
      </c>
      <c r="I1464" s="181" t="s">
        <v>16</v>
      </c>
      <c r="J1464" s="6" t="e">
        <f>INDEX('BASE FORMAÇÃO'!K:K,B1464+1)</f>
        <v>#VALUE!</v>
      </c>
      <c r="K1464" s="65"/>
      <c r="L1464" s="182" t="s">
        <v>10</v>
      </c>
      <c r="M1464" s="184" t="str">
        <f>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454">B1464</f>
        <v>#VALUE!</v>
      </c>
      <c r="C1465" s="128" t="e">
        <f t="shared" ca="1" si="4454"/>
        <v>#NAME?</v>
      </c>
      <c r="D1465" s="127">
        <f t="shared" ca="1" si="4454"/>
        <v>1</v>
      </c>
      <c r="E1465" s="186">
        <f t="shared" ref="E1465" ca="1" si="4455">D1464</f>
        <v>1</v>
      </c>
      <c r="F1465" s="92"/>
      <c r="G1465" s="188" t="s">
        <v>1</v>
      </c>
      <c r="H1465" s="191" t="e">
        <f>INDEX('BASE FORMAÇÃO'!C:C,B1464+1)</f>
        <v>#VALUE!</v>
      </c>
      <c r="I1465" s="191"/>
      <c r="J1465" s="192"/>
      <c r="K1465" s="66"/>
      <c r="L1465" s="183"/>
      <c r="M1465" s="185"/>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456">B1465</f>
        <v>#VALUE!</v>
      </c>
      <c r="C1466" s="128" t="e">
        <f t="shared" ca="1" si="4456"/>
        <v>#NAME?</v>
      </c>
      <c r="D1466" s="127">
        <f t="shared" ca="1" si="4456"/>
        <v>1</v>
      </c>
      <c r="E1466" s="187"/>
      <c r="F1466" s="93"/>
      <c r="G1466" s="189"/>
      <c r="H1466" s="193"/>
      <c r="I1466" s="193"/>
      <c r="J1466" s="194"/>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457">B1466</f>
        <v>#VALUE!</v>
      </c>
      <c r="C1467" s="128" t="e">
        <f t="shared" ca="1" si="4457"/>
        <v>#NAME?</v>
      </c>
      <c r="D1467" s="127">
        <f t="shared" ca="1" si="4339"/>
        <v>1</v>
      </c>
      <c r="E1467" s="38" t="s">
        <v>313</v>
      </c>
      <c r="F1467" s="93"/>
      <c r="G1467" s="190"/>
      <c r="H1467" s="195"/>
      <c r="I1467" s="195"/>
      <c r="J1467" s="196"/>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458">B1466</f>
        <v>#VALUE!</v>
      </c>
      <c r="C1468" s="128" t="e">
        <f t="shared" ca="1" si="4458"/>
        <v>#NAME?</v>
      </c>
      <c r="D1468" s="127">
        <f t="shared" ca="1" si="4339"/>
        <v>1</v>
      </c>
      <c r="E1468" s="197" t="e">
        <f t="shared" ref="E1468" ca="1" si="4459">C1464</f>
        <v>#NAME?</v>
      </c>
      <c r="F1468" s="93"/>
      <c r="G1468" s="199" t="s">
        <v>304</v>
      </c>
      <c r="H1468" s="201"/>
      <c r="I1468" s="202"/>
      <c r="J1468" s="202"/>
      <c r="K1468" s="67"/>
      <c r="L1468" s="28" t="s">
        <v>303</v>
      </c>
      <c r="M1468" s="133" t="str">
        <f t="shared" ref="M1468" si="4460">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461">B1468</f>
        <v>#VALUE!</v>
      </c>
      <c r="C1469" s="128" t="e">
        <f t="shared" ref="C1469" ca="1" si="4462">C1468</f>
        <v>#NAME?</v>
      </c>
      <c r="D1469" s="127">
        <f t="shared" ca="1" si="4339"/>
        <v>1</v>
      </c>
      <c r="E1469" s="198"/>
      <c r="F1469" s="93"/>
      <c r="G1469" s="200"/>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463">B1469</f>
        <v>#VALUE!</v>
      </c>
      <c r="C1470" s="128" t="e">
        <f t="shared" ca="1" si="4463"/>
        <v>#NAME?</v>
      </c>
      <c r="D1470" s="127">
        <f t="shared" ca="1" si="4339"/>
        <v>1</v>
      </c>
      <c r="E1470" s="198"/>
      <c r="F1470" s="93"/>
      <c r="G1470" s="200"/>
      <c r="H1470" s="134">
        <f t="shared" ref="H1470" si="4464">COUNT($P1470:$XX1470)</f>
        <v>0</v>
      </c>
      <c r="I1470" s="132" t="e">
        <f t="shared" ref="I1470" si="4465">_xlfn.STDEV.P($P1469:$XX1470)/AVERAGE($P1469:$XX1470)</f>
        <v>#DIV/0!</v>
      </c>
      <c r="J1470" s="7">
        <f>ROW()</f>
        <v>1470</v>
      </c>
      <c r="K1470" s="67"/>
      <c r="L1470" s="29" t="s">
        <v>10</v>
      </c>
      <c r="M1470" s="30" t="str">
        <f t="shared" ref="M1470" si="4466">IFERROR(
IF(COUNTA(P1464:AI1464)=COUNTIF(P1466:XX1466,"Orçamento"),MIN(M1475,M1472),
IF(M1473&lt;&gt;"",M1473,
IF(M1474&lt;&gt;"",M1474,
M1472
))),"")</f>
        <v/>
      </c>
      <c r="N1470" s="71"/>
      <c r="O1470" s="27" t="s">
        <v>376</v>
      </c>
      <c r="P1470" s="106" t="str">
        <f t="shared" ref="P1470:AI1470" si="4467">IFERROR(IF(P1468="",
            "",
            IF(COUNT($P1468:$XX1468)&lt;=4,
               P1468,
               IF(OR(P1468&gt;(QUARTILE($P1468:$XX1468,3)+(QUARTILE($P1468:$XX1468,3)-QUARTILE($P1468:$XX1468,1))),
                     P1468&lt;(QUARTILE($P1468:$XX1468,1)-(QUARTILE($P1468:$XX1468,3)-QUARTILE($P1468:$XX1468,1)))
                  ),
               "DESCARTADO",P1468)
             )
  ),P1468)</f>
        <v/>
      </c>
      <c r="Q1470" s="106" t="str">
        <f t="shared" si="4467"/>
        <v/>
      </c>
      <c r="R1470" s="106" t="str">
        <f t="shared" si="4467"/>
        <v/>
      </c>
      <c r="S1470" s="106" t="str">
        <f t="shared" si="4467"/>
        <v/>
      </c>
      <c r="T1470" s="106" t="str">
        <f t="shared" si="4467"/>
        <v/>
      </c>
      <c r="U1470" s="106" t="str">
        <f t="shared" si="4467"/>
        <v/>
      </c>
      <c r="V1470" s="106" t="str">
        <f t="shared" si="4467"/>
        <v/>
      </c>
      <c r="W1470" s="106" t="str">
        <f t="shared" si="4467"/>
        <v/>
      </c>
      <c r="X1470" s="106" t="str">
        <f t="shared" si="4467"/>
        <v/>
      </c>
      <c r="Y1470" s="106" t="str">
        <f t="shared" si="4467"/>
        <v/>
      </c>
      <c r="Z1470" s="106" t="str">
        <f t="shared" si="4467"/>
        <v/>
      </c>
      <c r="AA1470" s="106" t="str">
        <f t="shared" si="4467"/>
        <v/>
      </c>
      <c r="AB1470" s="106" t="str">
        <f t="shared" si="4467"/>
        <v/>
      </c>
      <c r="AC1470" s="106" t="str">
        <f t="shared" si="4467"/>
        <v/>
      </c>
      <c r="AD1470" s="106" t="str">
        <f t="shared" si="4467"/>
        <v/>
      </c>
      <c r="AE1470" s="106" t="str">
        <f t="shared" si="4467"/>
        <v/>
      </c>
      <c r="AF1470" s="106" t="str">
        <f t="shared" si="4467"/>
        <v/>
      </c>
      <c r="AG1470" s="106" t="str">
        <f t="shared" si="4467"/>
        <v/>
      </c>
      <c r="AH1470" s="106" t="str">
        <f t="shared" si="4467"/>
        <v/>
      </c>
      <c r="AI1470" s="106" t="str">
        <f t="shared" si="4467"/>
        <v/>
      </c>
    </row>
    <row r="1471" spans="1:167" hidden="1" x14ac:dyDescent="0.25">
      <c r="B1471" s="128" t="e">
        <f t="shared" ref="B1471" si="4468">B1470</f>
        <v>#VALUE!</v>
      </c>
      <c r="C1471" s="128" t="e">
        <f t="shared" ref="C1471" ca="1" si="4469">C1470</f>
        <v>#NAME?</v>
      </c>
      <c r="D1471" s="127">
        <f t="shared" ca="1" si="4339"/>
        <v>1</v>
      </c>
      <c r="E1471" s="198"/>
      <c r="F1471" s="93"/>
      <c r="G1471" s="200"/>
      <c r="H1471"/>
      <c r="I1471"/>
      <c r="J1471"/>
      <c r="K1471" s="66"/>
      <c r="L1471" s="29" t="s">
        <v>360</v>
      </c>
      <c r="M1471" s="30" t="e">
        <f t="shared" ref="M1471" si="4470">AVERAGE($P1470:$XX1470)</f>
        <v>#DIV/0!</v>
      </c>
      <c r="N1471" s="71"/>
      <c r="O1471" s="27" t="str">
        <f t="shared" ref="O1471" si="4471">"1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338"/>
        <v>#VALUE!</v>
      </c>
      <c r="C1472" s="128" t="e">
        <f t="shared" ca="1" si="4339"/>
        <v>#NAME?</v>
      </c>
      <c r="D1472" s="127">
        <f t="shared" ca="1" si="4339"/>
        <v>1</v>
      </c>
      <c r="E1472" s="198"/>
      <c r="F1472" s="93"/>
      <c r="G1472" s="200"/>
      <c r="H1472" s="134">
        <f t="shared" ref="H1472" si="4472">COUNT($P1472:$XX1472)</f>
        <v>0</v>
      </c>
      <c r="I1472" s="132" t="e">
        <f t="shared" ref="I1472" si="4473">_xlfn.STDEV.P($P1471:$XX1472)/AVERAGE($P1471:$XX1472)</f>
        <v>#DIV/0!</v>
      </c>
      <c r="J1472" s="7">
        <f t="shared" ref="J1472" si="4474">IF(AND(H1472&gt;2,
OR(L1464="MÉDIA SANEADA",L1464="MEDIANA SANEADA",
AND(L1464="PREÇO ESTIMADO",NOT(AND(P1466="Orçamento",COUNTA(P1464:XX1464)=COUNTIF(P1466:XX1466,"Orçamento")))))),
ROW(),0)</f>
        <v>0</v>
      </c>
      <c r="K1472" s="66"/>
      <c r="L1472" s="29" t="s">
        <v>361</v>
      </c>
      <c r="M1472" s="30" t="e">
        <f t="shared" ref="M1472" si="4475">MEDIAN($P1470:$XX1470)</f>
        <v>#NUM!</v>
      </c>
      <c r="N1472" s="71"/>
      <c r="O1472" s="27" t="str">
        <f t="shared" ref="O1472" si="4476">"1 RODADA"</f>
        <v>1 RODADA</v>
      </c>
      <c r="P1472" s="107" t="str">
        <f t="shared" ref="P1472:AI1472" si="4477">IF(P1470="","",IF((_xlfn.STDEV.P($P1469:$XX1470)/AVERAGE($P1469:$XX1470))&lt;=25%,P1470,IF(OR(P1470&gt;(AVERAGE($P1469:$XX1470)+_xlfn.STDEV.P($P1469:$XX1470)),P1470&lt;(AVERAGE($P1469:$XX1470)-_xlfn.STDEV.P($P1469:$XX1470))),"DESCARTADO",P1470)))</f>
        <v/>
      </c>
      <c r="Q1472" s="107" t="str">
        <f t="shared" si="4477"/>
        <v/>
      </c>
      <c r="R1472" s="107" t="str">
        <f t="shared" si="4477"/>
        <v/>
      </c>
      <c r="S1472" s="107" t="str">
        <f t="shared" si="4477"/>
        <v/>
      </c>
      <c r="T1472" s="107" t="str">
        <f t="shared" si="4477"/>
        <v/>
      </c>
      <c r="U1472" s="107" t="str">
        <f t="shared" si="4477"/>
        <v/>
      </c>
      <c r="V1472" s="107" t="str">
        <f t="shared" si="4477"/>
        <v/>
      </c>
      <c r="W1472" s="107" t="str">
        <f t="shared" si="4477"/>
        <v/>
      </c>
      <c r="X1472" s="107" t="str">
        <f t="shared" si="4477"/>
        <v/>
      </c>
      <c r="Y1472" s="107" t="str">
        <f t="shared" si="4477"/>
        <v/>
      </c>
      <c r="Z1472" s="107" t="str">
        <f t="shared" si="4477"/>
        <v/>
      </c>
      <c r="AA1472" s="107" t="str">
        <f t="shared" si="4477"/>
        <v/>
      </c>
      <c r="AB1472" s="107" t="str">
        <f t="shared" si="4477"/>
        <v/>
      </c>
      <c r="AC1472" s="107" t="str">
        <f t="shared" si="4477"/>
        <v/>
      </c>
      <c r="AD1472" s="107" t="str">
        <f t="shared" si="4477"/>
        <v/>
      </c>
      <c r="AE1472" s="107" t="str">
        <f t="shared" si="4477"/>
        <v/>
      </c>
      <c r="AF1472" s="107" t="str">
        <f t="shared" si="4477"/>
        <v/>
      </c>
      <c r="AG1472" s="107" t="str">
        <f t="shared" si="4477"/>
        <v/>
      </c>
      <c r="AH1472" s="107" t="str">
        <f t="shared" si="4477"/>
        <v/>
      </c>
      <c r="AI1472" s="107" t="str">
        <f t="shared" si="4477"/>
        <v/>
      </c>
    </row>
    <row r="1473" spans="1:167" hidden="1" x14ac:dyDescent="0.25">
      <c r="B1473" s="128" t="e">
        <f t="shared" si="4338"/>
        <v>#VALUE!</v>
      </c>
      <c r="C1473" s="128" t="e">
        <f t="shared" ca="1" si="4339"/>
        <v>#NAME?</v>
      </c>
      <c r="D1473" s="127">
        <f t="shared" ca="1" si="4339"/>
        <v>1</v>
      </c>
      <c r="E1473" s="198"/>
      <c r="F1473" s="93"/>
      <c r="G1473" s="200"/>
      <c r="H1473"/>
      <c r="I1473"/>
      <c r="J1473"/>
      <c r="L1473" s="29" t="s">
        <v>38</v>
      </c>
      <c r="M1473" s="30" t="str">
        <f t="shared" ref="M1473" si="4478">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479">"2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338"/>
        <v>#VALUE!</v>
      </c>
      <c r="C1474" s="128" t="e">
        <f t="shared" ca="1" si="4339"/>
        <v>#NAME?</v>
      </c>
      <c r="D1474" s="127">
        <f t="shared" ca="1" si="4339"/>
        <v>1</v>
      </c>
      <c r="E1474" s="198"/>
      <c r="F1474" s="93"/>
      <c r="G1474" s="200"/>
      <c r="H1474" s="134">
        <f t="shared" ref="H1474" si="4480">COUNT($P1474:$XX1474)</f>
        <v>0</v>
      </c>
      <c r="I1474" s="132" t="e">
        <f t="shared" ref="I1474" si="4481">_xlfn.STDEV.P($P1473:$XX1474)/AVERAGE($P1473:$XX1474)</f>
        <v>#DIV/0!</v>
      </c>
      <c r="J1474" s="7">
        <f t="shared" ref="J1474" si="4482">IF(AND(H1474&gt;2,
OR(L1464="MÉDIA SANEADA",L1464="MEDIANA SANEADA",
AND(L1464="PREÇO ESTIMADO",NOT(AND(P1466="Orçamento",COUNTA(P1464:XX1464)=COUNTIF(P1466:XX1466,"Orçamento")))))),
ROW(),0)</f>
        <v>0</v>
      </c>
      <c r="K1474" s="66"/>
      <c r="L1474" s="29" t="s">
        <v>362</v>
      </c>
      <c r="M1474" s="30" t="e">
        <f t="shared" ref="M1474" si="4483" xml:space="preserve">
IF(H1472&gt;2,MEDIAN(P1471:XX1472),
IF(H1474&gt;2,MEDIAN(P1473:XX1474),
IF(H1476&gt;2,MEDIAN(P1475:XX1476),
IF(H1478&gt;2,MEDIAN(P1477:XX1478),
IF(H1480&gt;2,MEDIAN(P1479:XX1480),
IF(H1482&gt;2,MEDIAN(P1481:XX1482),
MEDIAN(P1469:XX1470)))))))</f>
        <v>#NUM!</v>
      </c>
      <c r="N1474" s="71"/>
      <c r="O1474" s="27" t="str">
        <f t="shared" ref="O1474" si="4484">"2 RODADA"</f>
        <v>2 RODADA</v>
      </c>
      <c r="P1474" s="107" t="str">
        <f t="shared" ref="P1474:AI1474" si="4485">IF(P1472="","",IF((_xlfn.STDEV.P($P1471:$XX1472)/AVERAGE($P1471:$XX1472))&lt;=25%,P1472,IF(OR(P1472&gt;(AVERAGE($P1471:$XX1472)+_xlfn.STDEV.P($P1471:$XX1472)),P1472&lt;(AVERAGE($P1471:$XX1472)-_xlfn.STDEV.P($P1471:$XX1472))),"DESCARTADO",P1472)))</f>
        <v/>
      </c>
      <c r="Q1474" s="107" t="str">
        <f t="shared" si="4485"/>
        <v/>
      </c>
      <c r="R1474" s="107" t="str">
        <f t="shared" si="4485"/>
        <v/>
      </c>
      <c r="S1474" s="107" t="str">
        <f t="shared" si="4485"/>
        <v/>
      </c>
      <c r="T1474" s="107" t="str">
        <f t="shared" si="4485"/>
        <v/>
      </c>
      <c r="U1474" s="107" t="str">
        <f t="shared" si="4485"/>
        <v/>
      </c>
      <c r="V1474" s="107" t="str">
        <f t="shared" si="4485"/>
        <v/>
      </c>
      <c r="W1474" s="107" t="str">
        <f t="shared" si="4485"/>
        <v/>
      </c>
      <c r="X1474" s="107" t="str">
        <f t="shared" si="4485"/>
        <v/>
      </c>
      <c r="Y1474" s="107" t="str">
        <f t="shared" si="4485"/>
        <v/>
      </c>
      <c r="Z1474" s="107" t="str">
        <f t="shared" si="4485"/>
        <v/>
      </c>
      <c r="AA1474" s="107" t="str">
        <f t="shared" si="4485"/>
        <v/>
      </c>
      <c r="AB1474" s="107" t="str">
        <f t="shared" si="4485"/>
        <v/>
      </c>
      <c r="AC1474" s="107" t="str">
        <f t="shared" si="4485"/>
        <v/>
      </c>
      <c r="AD1474" s="107" t="str">
        <f t="shared" si="4485"/>
        <v/>
      </c>
      <c r="AE1474" s="107" t="str">
        <f t="shared" si="4485"/>
        <v/>
      </c>
      <c r="AF1474" s="107" t="str">
        <f t="shared" si="4485"/>
        <v/>
      </c>
      <c r="AG1474" s="107" t="str">
        <f t="shared" si="4485"/>
        <v/>
      </c>
      <c r="AH1474" s="107" t="str">
        <f t="shared" si="4485"/>
        <v/>
      </c>
      <c r="AI1474" s="107" t="str">
        <f t="shared" si="4485"/>
        <v/>
      </c>
    </row>
    <row r="1475" spans="1:167" hidden="1" x14ac:dyDescent="0.25">
      <c r="B1475" s="128" t="e">
        <f t="shared" si="4338"/>
        <v>#VALUE!</v>
      </c>
      <c r="C1475" s="128" t="e">
        <f t="shared" ca="1" si="4339"/>
        <v>#NAME?</v>
      </c>
      <c r="D1475" s="127">
        <f t="shared" ca="1" si="4339"/>
        <v>1</v>
      </c>
      <c r="E1475" s="198"/>
      <c r="F1475" s="93"/>
      <c r="G1475" s="200"/>
      <c r="H1475"/>
      <c r="I1475"/>
      <c r="J1475"/>
      <c r="K1475" s="66"/>
      <c r="L1475" s="29" t="s">
        <v>359</v>
      </c>
      <c r="M1475" s="30" t="e">
        <f t="shared" ref="M1475" si="4486">HARMEAN($P1469:$XX1470)</f>
        <v>#N/A</v>
      </c>
      <c r="N1475" s="71"/>
      <c r="O1475" s="27" t="str">
        <f t="shared" ref="O1475" si="4487">"3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338"/>
        <v>#VALUE!</v>
      </c>
      <c r="C1476" s="128" t="e">
        <f t="shared" ca="1" si="4339"/>
        <v>#NAME?</v>
      </c>
      <c r="D1476" s="127">
        <f t="shared" ca="1" si="4339"/>
        <v>1</v>
      </c>
      <c r="E1476" s="198"/>
      <c r="F1476" s="93"/>
      <c r="G1476" s="200"/>
      <c r="H1476" s="134">
        <f t="shared" ref="H1476" si="4488">COUNT($P1476:$XX1476)</f>
        <v>0</v>
      </c>
      <c r="I1476" s="132" t="e">
        <f t="shared" ref="I1476" si="4489">_xlfn.STDEV.P($P1475:$XX1476)/AVERAGE($P1475:$XX1476)</f>
        <v>#DIV/0!</v>
      </c>
      <c r="J1476" s="7">
        <f t="shared" ref="J1476" si="4490">IF(AND(H1476&gt;2,
OR(L1464="MÉDIA SANEADA",L1464="MEDIANA SANEADA",
AND(L1464="PREÇO ESTIMADO",NOT(AND(P1466="Orçamento",COUNTA(P1464:XX1464)=COUNTIF(P1466:XX1466,"Orçamento")))))),
ROW(),0)</f>
        <v>0</v>
      </c>
      <c r="K1476" s="66"/>
      <c r="L1476" s="29" t="s">
        <v>41</v>
      </c>
      <c r="M1476" s="30" t="str">
        <f t="shared" ref="M1476" si="4491">IFERROR(_xlfn.QUARTILE.EXC($P1470:$XX1470,1),"")</f>
        <v/>
      </c>
      <c r="N1476" s="71"/>
      <c r="O1476" s="27" t="str">
        <f t="shared" ref="O1476" si="4492">"3 RODADA"</f>
        <v>3 RODADA</v>
      </c>
      <c r="P1476" s="107" t="str">
        <f t="shared" ref="P1476:AI1476" si="4493">IF(P1474="","",IF((_xlfn.STDEV.P($P1473:$XX1474)/AVERAGE($P1473:$XX1474))&lt;=25%,P1474,IF(OR(P1474&gt;(AVERAGE($P1473:$XX1474)+_xlfn.STDEV.P($P1473:$XX1474)),P1474&lt;(AVERAGE($P1473:$XX1474)-_xlfn.STDEV.P($P1473:$XX1474))),"DESCARTADO",P1474)))</f>
        <v/>
      </c>
      <c r="Q1476" s="107" t="str">
        <f t="shared" si="4493"/>
        <v/>
      </c>
      <c r="R1476" s="107" t="str">
        <f t="shared" si="4493"/>
        <v/>
      </c>
      <c r="S1476" s="107" t="str">
        <f t="shared" si="4493"/>
        <v/>
      </c>
      <c r="T1476" s="107" t="str">
        <f t="shared" si="4493"/>
        <v/>
      </c>
      <c r="U1476" s="107" t="str">
        <f t="shared" si="4493"/>
        <v/>
      </c>
      <c r="V1476" s="107" t="str">
        <f t="shared" si="4493"/>
        <v/>
      </c>
      <c r="W1476" s="107" t="str">
        <f t="shared" si="4493"/>
        <v/>
      </c>
      <c r="X1476" s="107" t="str">
        <f t="shared" si="4493"/>
        <v/>
      </c>
      <c r="Y1476" s="107" t="str">
        <f t="shared" si="4493"/>
        <v/>
      </c>
      <c r="Z1476" s="107" t="str">
        <f t="shared" si="4493"/>
        <v/>
      </c>
      <c r="AA1476" s="107" t="str">
        <f t="shared" si="4493"/>
        <v/>
      </c>
      <c r="AB1476" s="107" t="str">
        <f t="shared" si="4493"/>
        <v/>
      </c>
      <c r="AC1476" s="107" t="str">
        <f t="shared" si="4493"/>
        <v/>
      </c>
      <c r="AD1476" s="107" t="str">
        <f t="shared" si="4493"/>
        <v/>
      </c>
      <c r="AE1476" s="107" t="str">
        <f t="shared" si="4493"/>
        <v/>
      </c>
      <c r="AF1476" s="107" t="str">
        <f t="shared" si="4493"/>
        <v/>
      </c>
      <c r="AG1476" s="107" t="str">
        <f t="shared" si="4493"/>
        <v/>
      </c>
      <c r="AH1476" s="107" t="str">
        <f t="shared" si="4493"/>
        <v/>
      </c>
      <c r="AI1476" s="107" t="str">
        <f t="shared" si="4493"/>
        <v/>
      </c>
    </row>
    <row r="1477" spans="1:167" hidden="1" x14ac:dyDescent="0.25">
      <c r="B1477" s="128" t="e">
        <f t="shared" si="4338"/>
        <v>#VALUE!</v>
      </c>
      <c r="C1477" s="128" t="e">
        <f t="shared" ca="1" si="4339"/>
        <v>#NAME?</v>
      </c>
      <c r="D1477" s="127">
        <f t="shared" ca="1" si="4339"/>
        <v>1</v>
      </c>
      <c r="E1477" s="198"/>
      <c r="F1477" s="93"/>
      <c r="G1477" s="200"/>
      <c r="H1477"/>
      <c r="I1477"/>
      <c r="J1477"/>
      <c r="K1477" s="66"/>
      <c r="L1477" s="29" t="s">
        <v>39</v>
      </c>
      <c r="M1477" s="30" t="str">
        <f t="shared" ref="M1477" si="4494">IFERROR(_xlfn.QUARTILE.EXC($P1470:$XX1470,3),"")</f>
        <v/>
      </c>
      <c r="N1477" s="71"/>
      <c r="O1477" s="27" t="str">
        <f t="shared" ref="O1477" si="4495">"4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338"/>
        <v>#VALUE!</v>
      </c>
      <c r="C1478" s="128" t="e">
        <f t="shared" ca="1" si="4339"/>
        <v>#NAME?</v>
      </c>
      <c r="D1478" s="127">
        <f t="shared" ca="1" si="4339"/>
        <v>1</v>
      </c>
      <c r="E1478" s="198"/>
      <c r="F1478" s="93"/>
      <c r="G1478" s="200"/>
      <c r="H1478" s="134">
        <f t="shared" ref="H1478" si="4496">COUNT($P1478:$XX1478)</f>
        <v>0</v>
      </c>
      <c r="I1478" s="132" t="e">
        <f t="shared" ref="I1478" si="4497">_xlfn.STDEV.P($P1477:$XX1478)/AVERAGE($P1477:$XX1478)</f>
        <v>#DIV/0!</v>
      </c>
      <c r="J1478" s="7">
        <f t="shared" ref="J1478" si="4498">IF(AND(H1478&gt;2,
OR(L1464="MÉDIA SANEADA",L1464="MEDIANA SANEADA",
AND(L1464="PREÇO ESTIMADO",NOT(AND(P1466="Orçamento",COUNTA(P1464:XX1464)=COUNTIF(P1466:XX1466,"Orçamento")))))),
ROW(),0)</f>
        <v>0</v>
      </c>
      <c r="K1478" s="66"/>
      <c r="L1478" s="29" t="s">
        <v>42</v>
      </c>
      <c r="M1478" s="30">
        <f t="shared" ref="M1478" si="4499">MIN($P1470:$XX1470)</f>
        <v>0</v>
      </c>
      <c r="N1478" s="71"/>
      <c r="O1478" s="27" t="str">
        <f t="shared" ref="O1478" si="4500">"4 RODADA"</f>
        <v>4 RODADA</v>
      </c>
      <c r="P1478" s="107" t="str">
        <f t="shared" ref="P1478:AI1478" si="4501">IF(P1476="","",IF((_xlfn.STDEV.P($P1475:$XX1476)/AVERAGE($P1475:$XX1476))&lt;=25%,P1476,IF(OR(P1476&gt;(AVERAGE($P1475:$XX1476)+_xlfn.STDEV.P($P1475:$XX1476)),P1476&lt;(AVERAGE($P1475:$XX1476)-_xlfn.STDEV.P($P1475:$XX1476))),"DESCARTADO",P1476)))</f>
        <v/>
      </c>
      <c r="Q1478" s="107" t="str">
        <f t="shared" si="4501"/>
        <v/>
      </c>
      <c r="R1478" s="107" t="str">
        <f t="shared" si="4501"/>
        <v/>
      </c>
      <c r="S1478" s="107" t="str">
        <f t="shared" si="4501"/>
        <v/>
      </c>
      <c r="T1478" s="107" t="str">
        <f t="shared" si="4501"/>
        <v/>
      </c>
      <c r="U1478" s="107" t="str">
        <f t="shared" si="4501"/>
        <v/>
      </c>
      <c r="V1478" s="107" t="str">
        <f t="shared" si="4501"/>
        <v/>
      </c>
      <c r="W1478" s="107" t="str">
        <f t="shared" si="4501"/>
        <v/>
      </c>
      <c r="X1478" s="107" t="str">
        <f t="shared" si="4501"/>
        <v/>
      </c>
      <c r="Y1478" s="107" t="str">
        <f t="shared" si="4501"/>
        <v/>
      </c>
      <c r="Z1478" s="107" t="str">
        <f t="shared" si="4501"/>
        <v/>
      </c>
      <c r="AA1478" s="107" t="str">
        <f t="shared" si="4501"/>
        <v/>
      </c>
      <c r="AB1478" s="107" t="str">
        <f t="shared" si="4501"/>
        <v/>
      </c>
      <c r="AC1478" s="107" t="str">
        <f t="shared" si="4501"/>
        <v/>
      </c>
      <c r="AD1478" s="107" t="str">
        <f t="shared" si="4501"/>
        <v/>
      </c>
      <c r="AE1478" s="107" t="str">
        <f t="shared" si="4501"/>
        <v/>
      </c>
      <c r="AF1478" s="107" t="str">
        <f t="shared" si="4501"/>
        <v/>
      </c>
      <c r="AG1478" s="107" t="str">
        <f t="shared" si="4501"/>
        <v/>
      </c>
      <c r="AH1478" s="107" t="str">
        <f t="shared" si="4501"/>
        <v/>
      </c>
      <c r="AI1478" s="107" t="str">
        <f t="shared" si="4501"/>
        <v/>
      </c>
    </row>
    <row r="1479" spans="1:167" hidden="1" x14ac:dyDescent="0.25">
      <c r="B1479" s="128" t="e">
        <f t="shared" si="4338"/>
        <v>#VALUE!</v>
      </c>
      <c r="C1479" s="128" t="e">
        <f t="shared" ca="1" si="4339"/>
        <v>#NAME?</v>
      </c>
      <c r="D1479" s="127">
        <f t="shared" ca="1" si="4339"/>
        <v>1</v>
      </c>
      <c r="E1479" s="198"/>
      <c r="F1479" s="93"/>
      <c r="G1479" s="200"/>
      <c r="H1479"/>
      <c r="I1479"/>
      <c r="J1479"/>
      <c r="K1479" s="66"/>
      <c r="L1479" s="29" t="s">
        <v>40</v>
      </c>
      <c r="M1479" s="30">
        <f t="shared" ref="M1479" si="4502">MAX($P1470:$XX1470)</f>
        <v>0</v>
      </c>
      <c r="N1479" s="71"/>
      <c r="O1479" s="27" t="str">
        <f t="shared" ref="O1479" si="4503">"5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338"/>
        <v>#VALUE!</v>
      </c>
      <c r="C1480" s="128" t="e">
        <f t="shared" ca="1" si="4339"/>
        <v>#NAME?</v>
      </c>
      <c r="D1480" s="127">
        <f t="shared" ca="1" si="4339"/>
        <v>1</v>
      </c>
      <c r="E1480" s="198"/>
      <c r="F1480" s="93"/>
      <c r="G1480" s="200"/>
      <c r="H1480" s="134">
        <f t="shared" ref="H1480" si="4504">COUNT($P1480:$XX1480)</f>
        <v>0</v>
      </c>
      <c r="I1480" s="132" t="e">
        <f t="shared" ref="I1480" si="4505">_xlfn.STDEV.P($P1479:$XX1480)/AVERAGE($P1479:$XX1480)</f>
        <v>#DIV/0!</v>
      </c>
      <c r="J1480" s="7">
        <f t="shared" ref="J1480" si="4506">IF(AND(H1480&gt;2,
OR(L1464="MÉDIA SANEADA",L1464="MEDIANA SANEADA",
AND(L1464="PREÇO ESTIMADO",NOT(AND(P1466="Orçamento",COUNTA(P1464:XX1464)=COUNTIF(P1466:XX1466,"Orçamento")))))),
ROW(),0)</f>
        <v>0</v>
      </c>
      <c r="K1480" s="66"/>
      <c r="N1480" s="71"/>
      <c r="O1480" s="27" t="str">
        <f t="shared" ref="O1480" si="4507">"5 RODADA"</f>
        <v>5 RODADA</v>
      </c>
      <c r="P1480" s="107" t="str">
        <f t="shared" ref="P1480:AI1480" si="4508">IF(P1478="","",IF((_xlfn.STDEV.P($P1477:$XX1478)/AVERAGE($P1477:$XX1478))&lt;=25%,P1478,IF(OR(P1478&gt;(AVERAGE($P1477:$XX1478)+_xlfn.STDEV.P($P1477:$XX1478)),P1478&lt;(AVERAGE($P1477:$XX1478)-_xlfn.STDEV.P($P1477:$XX1478))),"DESCARTADO",P1478)))</f>
        <v/>
      </c>
      <c r="Q1480" s="107" t="str">
        <f t="shared" si="4508"/>
        <v/>
      </c>
      <c r="R1480" s="107" t="str">
        <f t="shared" si="4508"/>
        <v/>
      </c>
      <c r="S1480" s="107" t="str">
        <f t="shared" si="4508"/>
        <v/>
      </c>
      <c r="T1480" s="107" t="str">
        <f t="shared" si="4508"/>
        <v/>
      </c>
      <c r="U1480" s="107" t="str">
        <f t="shared" si="4508"/>
        <v/>
      </c>
      <c r="V1480" s="107" t="str">
        <f t="shared" si="4508"/>
        <v/>
      </c>
      <c r="W1480" s="107" t="str">
        <f t="shared" si="4508"/>
        <v/>
      </c>
      <c r="X1480" s="107" t="str">
        <f t="shared" si="4508"/>
        <v/>
      </c>
      <c r="Y1480" s="107" t="str">
        <f t="shared" si="4508"/>
        <v/>
      </c>
      <c r="Z1480" s="107" t="str">
        <f t="shared" si="4508"/>
        <v/>
      </c>
      <c r="AA1480" s="107" t="str">
        <f t="shared" si="4508"/>
        <v/>
      </c>
      <c r="AB1480" s="107" t="str">
        <f t="shared" si="4508"/>
        <v/>
      </c>
      <c r="AC1480" s="107" t="str">
        <f t="shared" si="4508"/>
        <v/>
      </c>
      <c r="AD1480" s="107" t="str">
        <f t="shared" si="4508"/>
        <v/>
      </c>
      <c r="AE1480" s="107" t="str">
        <f t="shared" si="4508"/>
        <v/>
      </c>
      <c r="AF1480" s="107" t="str">
        <f t="shared" si="4508"/>
        <v/>
      </c>
      <c r="AG1480" s="107" t="str">
        <f t="shared" si="4508"/>
        <v/>
      </c>
      <c r="AH1480" s="107" t="str">
        <f t="shared" si="4508"/>
        <v/>
      </c>
      <c r="AI1480" s="107" t="str">
        <f t="shared" si="4508"/>
        <v/>
      </c>
    </row>
    <row r="1481" spans="1:167" hidden="1" x14ac:dyDescent="0.25">
      <c r="B1481" s="128" t="e">
        <f t="shared" si="4338"/>
        <v>#VALUE!</v>
      </c>
      <c r="C1481" s="128" t="e">
        <f t="shared" ca="1" si="4339"/>
        <v>#NAME?</v>
      </c>
      <c r="D1481" s="127">
        <f t="shared" ca="1" si="4339"/>
        <v>1</v>
      </c>
      <c r="E1481" s="198"/>
      <c r="F1481" s="93"/>
      <c r="G1481" s="200"/>
      <c r="H1481"/>
      <c r="I1481"/>
      <c r="J1481"/>
      <c r="K1481" s="66"/>
      <c r="L1481" s="22"/>
      <c r="M1481" s="22"/>
      <c r="N1481" s="71"/>
      <c r="O1481" s="27" t="str">
        <f t="shared" ref="O1481" si="4509">"6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338"/>
        <v>#VALUE!</v>
      </c>
      <c r="C1482" s="128" t="e">
        <f t="shared" ca="1" si="4339"/>
        <v>#NAME?</v>
      </c>
      <c r="D1482" s="127">
        <f t="shared" ca="1" si="4339"/>
        <v>1</v>
      </c>
      <c r="E1482" s="198"/>
      <c r="F1482" s="93"/>
      <c r="G1482" s="200"/>
      <c r="H1482" s="134">
        <f t="shared" ref="H1482" si="4510">COUNT($P1482:$XX1482)</f>
        <v>0</v>
      </c>
      <c r="I1482" s="132" t="e">
        <f t="shared" ref="I1482" si="4511">_xlfn.STDEV.P($P1481:$XX1482)/AVERAGE($P1481:$XX1482)</f>
        <v>#DIV/0!</v>
      </c>
      <c r="J1482" s="7">
        <f t="shared" ref="J1482" si="4512">IF(AND(H1482&gt;2,
OR(L1464="MÉDIA SANEADA",L1464="MEDIANA SANEADA",
AND(L1464="PREÇO ESTIMADO",NOT(AND(P1466="Orçamento",COUNTA(P1464:XX1464)=COUNTIF(P1466:XX1466,"Orçamento")))))),
ROW(),0)</f>
        <v>0</v>
      </c>
      <c r="N1482" s="71"/>
      <c r="O1482" s="27" t="str">
        <f t="shared" ref="O1482" si="4513">"6 RODADA"</f>
        <v>6 RODADA</v>
      </c>
      <c r="P1482" s="107" t="str">
        <f t="shared" ref="P1482:AI1482" si="4514">IFERROR(IF(P1480="","",IF((_xlfn.STDEV.P($P1479:$XX1480)/AVERAGE($P1479:$XX1480))&lt;=25%,P1480,IF(OR(P1480&gt;(AVERAGE($P1479:$XX1480)+_xlfn.STDEV.P($P1479:$XX1480)),P1480&lt;(AVERAGE($P1479:$XX1480)-_xlfn.STDEV.P($P1479:$XX1480))),"DESCARTADO",P1480))),)</f>
        <v/>
      </c>
      <c r="Q1482" s="107" t="str">
        <f t="shared" si="4514"/>
        <v/>
      </c>
      <c r="R1482" s="107" t="str">
        <f t="shared" si="4514"/>
        <v/>
      </c>
      <c r="S1482" s="107" t="str">
        <f t="shared" si="4514"/>
        <v/>
      </c>
      <c r="T1482" s="107" t="str">
        <f t="shared" si="4514"/>
        <v/>
      </c>
      <c r="U1482" s="107" t="str">
        <f t="shared" si="4514"/>
        <v/>
      </c>
      <c r="V1482" s="107" t="str">
        <f t="shared" si="4514"/>
        <v/>
      </c>
      <c r="W1482" s="107" t="str">
        <f t="shared" si="4514"/>
        <v/>
      </c>
      <c r="X1482" s="107" t="str">
        <f t="shared" si="4514"/>
        <v/>
      </c>
      <c r="Y1482" s="107" t="str">
        <f t="shared" si="4514"/>
        <v/>
      </c>
      <c r="Z1482" s="107" t="str">
        <f t="shared" si="4514"/>
        <v/>
      </c>
      <c r="AA1482" s="107" t="str">
        <f t="shared" si="4514"/>
        <v/>
      </c>
      <c r="AB1482" s="107" t="str">
        <f t="shared" si="4514"/>
        <v/>
      </c>
      <c r="AC1482" s="107" t="str">
        <f t="shared" si="4514"/>
        <v/>
      </c>
      <c r="AD1482" s="107" t="str">
        <f t="shared" si="4514"/>
        <v/>
      </c>
      <c r="AE1482" s="107" t="str">
        <f t="shared" si="4514"/>
        <v/>
      </c>
      <c r="AF1482" s="107" t="str">
        <f t="shared" si="4514"/>
        <v/>
      </c>
      <c r="AG1482" s="107" t="str">
        <f t="shared" si="4514"/>
        <v/>
      </c>
      <c r="AH1482" s="107" t="str">
        <f t="shared" si="4514"/>
        <v/>
      </c>
      <c r="AI1482" s="107" t="str">
        <f t="shared" si="4514"/>
        <v/>
      </c>
    </row>
    <row r="1483" spans="1:167" x14ac:dyDescent="0.25">
      <c r="B1483" s="128" t="e">
        <f t="shared" si="4338"/>
        <v>#VALUE!</v>
      </c>
      <c r="C1483" s="128" t="e">
        <f t="shared" ca="1" si="4339"/>
        <v>#NAME?</v>
      </c>
      <c r="D1483" s="127">
        <f t="shared" ca="1" si="4339"/>
        <v>1</v>
      </c>
      <c r="E1483" s="198"/>
      <c r="F1483" s="136"/>
      <c r="G1483" s="200"/>
      <c r="H1483" s="203"/>
      <c r="I1483" s="203"/>
      <c r="J1483" s="204"/>
      <c r="K1483" s="67"/>
      <c r="L1483" s="1" t="s">
        <v>43</v>
      </c>
      <c r="M1483" s="143" t="str">
        <f t="shared" ref="M1483" si="4515">IFERROR(ROUND(M1464*M1466,2),"")</f>
        <v/>
      </c>
      <c r="O1483" s="27" t="s">
        <v>363</v>
      </c>
      <c r="P1483" s="107" t="str">
        <f t="shared" ref="P1483:AI1504" si="4516">INDEX(P1470:P1482,MATCH(MAX($J1470:$J1482),$J1470:$J1482,0))</f>
        <v/>
      </c>
      <c r="Q1483" s="107" t="str">
        <f t="shared" si="4516"/>
        <v/>
      </c>
      <c r="R1483" s="107" t="str">
        <f t="shared" si="4516"/>
        <v/>
      </c>
      <c r="S1483" s="107" t="str">
        <f t="shared" si="4516"/>
        <v/>
      </c>
      <c r="T1483" s="107" t="str">
        <f t="shared" si="4516"/>
        <v/>
      </c>
      <c r="U1483" s="107" t="str">
        <f t="shared" si="4516"/>
        <v/>
      </c>
      <c r="V1483" s="107" t="str">
        <f t="shared" si="4516"/>
        <v/>
      </c>
      <c r="W1483" s="107" t="str">
        <f t="shared" si="4516"/>
        <v/>
      </c>
      <c r="X1483" s="107" t="str">
        <f t="shared" si="4516"/>
        <v/>
      </c>
      <c r="Y1483" s="107" t="str">
        <f t="shared" si="4516"/>
        <v/>
      </c>
      <c r="Z1483" s="107" t="str">
        <f t="shared" si="4516"/>
        <v/>
      </c>
      <c r="AA1483" s="107" t="str">
        <f t="shared" si="4516"/>
        <v/>
      </c>
      <c r="AB1483" s="107" t="str">
        <f t="shared" si="4516"/>
        <v/>
      </c>
      <c r="AC1483" s="107" t="str">
        <f t="shared" si="4516"/>
        <v/>
      </c>
      <c r="AD1483" s="107" t="str">
        <f t="shared" si="4516"/>
        <v/>
      </c>
      <c r="AE1483" s="107" t="str">
        <f t="shared" si="4516"/>
        <v/>
      </c>
      <c r="AF1483" s="107" t="str">
        <f t="shared" si="4516"/>
        <v/>
      </c>
      <c r="AG1483" s="107" t="str">
        <f t="shared" si="4516"/>
        <v/>
      </c>
      <c r="AH1483" s="107" t="str">
        <f t="shared" si="4516"/>
        <v/>
      </c>
      <c r="AI1483" s="107" t="str">
        <f t="shared" si="4516"/>
        <v/>
      </c>
    </row>
    <row r="1485" spans="1:167" s="117" customFormat="1" ht="15" customHeight="1" x14ac:dyDescent="0.25">
      <c r="A1485" s="120"/>
      <c r="B1485" s="127" t="e">
        <f t="shared" ref="B1485" si="4517">LARGE(IFERROR(IF(B1483+1&gt;$H$8,"",B1483+1),""),1)</f>
        <v>#VALUE!</v>
      </c>
      <c r="C1485" s="127" t="e">
        <f ca="1">IF(_xlfn.ISFORMULA(E1489),MAX(INDEX('BASE FORMAÇÃO'!A:A,B1485+1),1),E1489)</f>
        <v>#NAME?</v>
      </c>
      <c r="D1485" s="127">
        <f t="shared" ref="D1485" ca="1" si="4518">IFERROR(IF(C1485=C1475,D1475+1,1),1)</f>
        <v>1</v>
      </c>
      <c r="E1485" s="38" t="s">
        <v>9</v>
      </c>
      <c r="F1485" s="73"/>
      <c r="G1485" s="38" t="s">
        <v>15</v>
      </c>
      <c r="H1485" s="135" t="e">
        <f>INDEX('BASE FORMAÇÃO'!B:B,B1485+1)</f>
        <v>#VALUE!</v>
      </c>
      <c r="I1485" s="181" t="s">
        <v>16</v>
      </c>
      <c r="J1485" s="6" t="e">
        <f>INDEX('BASE FORMAÇÃO'!K:K,B1485+1)</f>
        <v>#VALUE!</v>
      </c>
      <c r="K1485" s="65"/>
      <c r="L1485" s="182" t="s">
        <v>10</v>
      </c>
      <c r="M1485" s="184" t="str">
        <f>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19">B1485</f>
        <v>#VALUE!</v>
      </c>
      <c r="C1486" s="128" t="e">
        <f t="shared" ca="1" si="4519"/>
        <v>#NAME?</v>
      </c>
      <c r="D1486" s="127">
        <f t="shared" ca="1" si="4519"/>
        <v>1</v>
      </c>
      <c r="E1486" s="186">
        <f t="shared" ref="E1486" ca="1" si="4520">D1485</f>
        <v>1</v>
      </c>
      <c r="F1486" s="92"/>
      <c r="G1486" s="188" t="s">
        <v>1</v>
      </c>
      <c r="H1486" s="191" t="e">
        <f>INDEX('BASE FORMAÇÃO'!C:C,B1485+1)</f>
        <v>#VALUE!</v>
      </c>
      <c r="I1486" s="191"/>
      <c r="J1486" s="192"/>
      <c r="K1486" s="66"/>
      <c r="L1486" s="183"/>
      <c r="M1486" s="185"/>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21">B1486</f>
        <v>#VALUE!</v>
      </c>
      <c r="C1487" s="128" t="e">
        <f t="shared" ca="1" si="4521"/>
        <v>#NAME?</v>
      </c>
      <c r="D1487" s="127">
        <f t="shared" ca="1" si="4521"/>
        <v>1</v>
      </c>
      <c r="E1487" s="187"/>
      <c r="F1487" s="93"/>
      <c r="G1487" s="189"/>
      <c r="H1487" s="193"/>
      <c r="I1487" s="193"/>
      <c r="J1487" s="194"/>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22">B1487</f>
        <v>#VALUE!</v>
      </c>
      <c r="C1488" s="128" t="e">
        <f t="shared" ca="1" si="4522"/>
        <v>#NAME?</v>
      </c>
      <c r="D1488" s="127">
        <f t="shared" ca="1" si="4339"/>
        <v>1</v>
      </c>
      <c r="E1488" s="38" t="s">
        <v>313</v>
      </c>
      <c r="F1488" s="93"/>
      <c r="G1488" s="190"/>
      <c r="H1488" s="195"/>
      <c r="I1488" s="195"/>
      <c r="J1488" s="196"/>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23">B1487</f>
        <v>#VALUE!</v>
      </c>
      <c r="C1489" s="128" t="e">
        <f t="shared" ca="1" si="4523"/>
        <v>#NAME?</v>
      </c>
      <c r="D1489" s="127">
        <f t="shared" ca="1" si="4339"/>
        <v>1</v>
      </c>
      <c r="E1489" s="197" t="e">
        <f t="shared" ref="E1489" ca="1" si="4524">C1485</f>
        <v>#NAME?</v>
      </c>
      <c r="F1489" s="93"/>
      <c r="G1489" s="199" t="s">
        <v>304</v>
      </c>
      <c r="H1489" s="201"/>
      <c r="I1489" s="202"/>
      <c r="J1489" s="202"/>
      <c r="K1489" s="67"/>
      <c r="L1489" s="28" t="s">
        <v>303</v>
      </c>
      <c r="M1489" s="133" t="str">
        <f t="shared" ref="M1489" si="452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26">B1489</f>
        <v>#VALUE!</v>
      </c>
      <c r="C1490" s="128" t="e">
        <f t="shared" ref="C1490" ca="1" si="4527">C1489</f>
        <v>#NAME?</v>
      </c>
      <c r="D1490" s="127">
        <f t="shared" ca="1" si="4339"/>
        <v>1</v>
      </c>
      <c r="E1490" s="198"/>
      <c r="F1490" s="93"/>
      <c r="G1490" s="200"/>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28">B1490</f>
        <v>#VALUE!</v>
      </c>
      <c r="C1491" s="128" t="e">
        <f t="shared" ca="1" si="4528"/>
        <v>#NAME?</v>
      </c>
      <c r="D1491" s="127">
        <f t="shared" ca="1" si="4339"/>
        <v>1</v>
      </c>
      <c r="E1491" s="198"/>
      <c r="F1491" s="93"/>
      <c r="G1491" s="200"/>
      <c r="H1491" s="134">
        <f t="shared" ref="H1491" si="4529">COUNT($P1491:$XX1491)</f>
        <v>0</v>
      </c>
      <c r="I1491" s="132" t="e">
        <f t="shared" ref="I1491" si="4530">_xlfn.STDEV.P($P1490:$XX1491)/AVERAGE($P1490:$XX1491)</f>
        <v>#DIV/0!</v>
      </c>
      <c r="J1491" s="7">
        <f>ROW()</f>
        <v>1491</v>
      </c>
      <c r="K1491" s="67"/>
      <c r="L1491" s="29" t="s">
        <v>10</v>
      </c>
      <c r="M1491" s="30" t="str">
        <f t="shared" ref="M1491" si="4531">IFERROR(
IF(COUNTA(P1485:AI1485)=COUNTIF(P1487:XX1487,"Orçamento"),MIN(M1496,M1493),
IF(M1494&lt;&gt;"",M1494,
IF(M1495&lt;&gt;"",M1495,
M1493
))),"")</f>
        <v/>
      </c>
      <c r="N1491" s="71"/>
      <c r="O1491" s="27" t="s">
        <v>376</v>
      </c>
      <c r="P1491" s="106" t="str">
        <f t="shared" ref="P1491:AI1491" si="4532">IFERROR(IF(P1489="",
            "",
            IF(COUNT($P1489:$XX1489)&lt;=4,
               P1489,
               IF(OR(P1489&gt;(QUARTILE($P1489:$XX1489,3)+(QUARTILE($P1489:$XX1489,3)-QUARTILE($P1489:$XX1489,1))),
                     P1489&lt;(QUARTILE($P1489:$XX1489,1)-(QUARTILE($P1489:$XX1489,3)-QUARTILE($P1489:$XX1489,1)))
                  ),
               "DESCARTADO",P1489)
             )
  ),P1489)</f>
        <v/>
      </c>
      <c r="Q1491" s="106" t="str">
        <f t="shared" si="4532"/>
        <v/>
      </c>
      <c r="R1491" s="106" t="str">
        <f t="shared" si="4532"/>
        <v/>
      </c>
      <c r="S1491" s="106" t="str">
        <f t="shared" si="4532"/>
        <v/>
      </c>
      <c r="T1491" s="106" t="str">
        <f t="shared" si="4532"/>
        <v/>
      </c>
      <c r="U1491" s="106" t="str">
        <f t="shared" si="4532"/>
        <v/>
      </c>
      <c r="V1491" s="106" t="str">
        <f t="shared" si="4532"/>
        <v/>
      </c>
      <c r="W1491" s="106" t="str">
        <f t="shared" si="4532"/>
        <v/>
      </c>
      <c r="X1491" s="106" t="str">
        <f t="shared" si="4532"/>
        <v/>
      </c>
      <c r="Y1491" s="106" t="str">
        <f t="shared" si="4532"/>
        <v/>
      </c>
      <c r="Z1491" s="106" t="str">
        <f t="shared" si="4532"/>
        <v/>
      </c>
      <c r="AA1491" s="106" t="str">
        <f t="shared" si="4532"/>
        <v/>
      </c>
      <c r="AB1491" s="106" t="str">
        <f t="shared" si="4532"/>
        <v/>
      </c>
      <c r="AC1491" s="106" t="str">
        <f t="shared" si="4532"/>
        <v/>
      </c>
      <c r="AD1491" s="106" t="str">
        <f t="shared" si="4532"/>
        <v/>
      </c>
      <c r="AE1491" s="106" t="str">
        <f t="shared" si="4532"/>
        <v/>
      </c>
      <c r="AF1491" s="106" t="str">
        <f t="shared" si="4532"/>
        <v/>
      </c>
      <c r="AG1491" s="106" t="str">
        <f t="shared" si="4532"/>
        <v/>
      </c>
      <c r="AH1491" s="106" t="str">
        <f t="shared" si="4532"/>
        <v/>
      </c>
      <c r="AI1491" s="106" t="str">
        <f t="shared" si="4532"/>
        <v/>
      </c>
    </row>
    <row r="1492" spans="2:35" hidden="1" x14ac:dyDescent="0.25">
      <c r="B1492" s="128" t="e">
        <f t="shared" ref="B1492:B1546" si="4533">B1491</f>
        <v>#VALUE!</v>
      </c>
      <c r="C1492" s="128" t="e">
        <f t="shared" ref="C1492:D1555" ca="1" si="4534">C1491</f>
        <v>#NAME?</v>
      </c>
      <c r="D1492" s="127">
        <f t="shared" ca="1" si="4339"/>
        <v>1</v>
      </c>
      <c r="E1492" s="198"/>
      <c r="F1492" s="93"/>
      <c r="G1492" s="200"/>
      <c r="H1492"/>
      <c r="I1492"/>
      <c r="J1492"/>
      <c r="K1492" s="66"/>
      <c r="L1492" s="29" t="s">
        <v>360</v>
      </c>
      <c r="M1492" s="30" t="e">
        <f t="shared" ref="M1492" si="4535">AVERAGE($P1491:$XX1491)</f>
        <v>#DIV/0!</v>
      </c>
      <c r="N1492" s="71"/>
      <c r="O1492" s="27" t="str">
        <f t="shared" ref="O1492" si="453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533"/>
        <v>#VALUE!</v>
      </c>
      <c r="C1493" s="128" t="e">
        <f t="shared" ca="1" si="4534"/>
        <v>#NAME?</v>
      </c>
      <c r="D1493" s="127">
        <f t="shared" ca="1" si="4534"/>
        <v>1</v>
      </c>
      <c r="E1493" s="198"/>
      <c r="F1493" s="93"/>
      <c r="G1493" s="200"/>
      <c r="H1493" s="134">
        <f t="shared" ref="H1493" si="4537">COUNT($P1493:$XX1493)</f>
        <v>0</v>
      </c>
      <c r="I1493" s="132" t="e">
        <f t="shared" ref="I1493" si="4538">_xlfn.STDEV.P($P1492:$XX1493)/AVERAGE($P1492:$XX1493)</f>
        <v>#DIV/0!</v>
      </c>
      <c r="J1493" s="7">
        <f t="shared" ref="J1493" si="4539">IF(AND(H1493&gt;2,
OR(L1485="MÉDIA SANEADA",L1485="MEDIANA SANEADA",
AND(L1485="PREÇO ESTIMADO",NOT(AND(P1487="Orçamento",COUNTA(P1485:XX1485)=COUNTIF(P1487:XX1487,"Orçamento")))))),
ROW(),0)</f>
        <v>0</v>
      </c>
      <c r="K1493" s="66"/>
      <c r="L1493" s="29" t="s">
        <v>361</v>
      </c>
      <c r="M1493" s="30" t="e">
        <f t="shared" ref="M1493" si="4540">MEDIAN($P1491:$XX1491)</f>
        <v>#NUM!</v>
      </c>
      <c r="N1493" s="71"/>
      <c r="O1493" s="27" t="str">
        <f t="shared" ref="O1493" si="4541">"1 RODADA"</f>
        <v>1 RODADA</v>
      </c>
      <c r="P1493" s="107" t="str">
        <f t="shared" ref="P1493:AI1493" si="4542">IF(P1491="","",IF((_xlfn.STDEV.P($P1490:$XX1491)/AVERAGE($P1490:$XX1491))&lt;=25%,P1491,IF(OR(P1491&gt;(AVERAGE($P1490:$XX1491)+_xlfn.STDEV.P($P1490:$XX1491)),P1491&lt;(AVERAGE($P1490:$XX1491)-_xlfn.STDEV.P($P1490:$XX1491))),"DESCARTADO",P1491)))</f>
        <v/>
      </c>
      <c r="Q1493" s="107" t="str">
        <f t="shared" si="4542"/>
        <v/>
      </c>
      <c r="R1493" s="107" t="str">
        <f t="shared" si="4542"/>
        <v/>
      </c>
      <c r="S1493" s="107" t="str">
        <f t="shared" si="4542"/>
        <v/>
      </c>
      <c r="T1493" s="107" t="str">
        <f t="shared" si="4542"/>
        <v/>
      </c>
      <c r="U1493" s="107" t="str">
        <f t="shared" si="4542"/>
        <v/>
      </c>
      <c r="V1493" s="107" t="str">
        <f t="shared" si="4542"/>
        <v/>
      </c>
      <c r="W1493" s="107" t="str">
        <f t="shared" si="4542"/>
        <v/>
      </c>
      <c r="X1493" s="107" t="str">
        <f t="shared" si="4542"/>
        <v/>
      </c>
      <c r="Y1493" s="107" t="str">
        <f t="shared" si="4542"/>
        <v/>
      </c>
      <c r="Z1493" s="107" t="str">
        <f t="shared" si="4542"/>
        <v/>
      </c>
      <c r="AA1493" s="107" t="str">
        <f t="shared" si="4542"/>
        <v/>
      </c>
      <c r="AB1493" s="107" t="str">
        <f t="shared" si="4542"/>
        <v/>
      </c>
      <c r="AC1493" s="107" t="str">
        <f t="shared" si="4542"/>
        <v/>
      </c>
      <c r="AD1493" s="107" t="str">
        <f t="shared" si="4542"/>
        <v/>
      </c>
      <c r="AE1493" s="107" t="str">
        <f t="shared" si="4542"/>
        <v/>
      </c>
      <c r="AF1493" s="107" t="str">
        <f t="shared" si="4542"/>
        <v/>
      </c>
      <c r="AG1493" s="107" t="str">
        <f t="shared" si="4542"/>
        <v/>
      </c>
      <c r="AH1493" s="107" t="str">
        <f t="shared" si="4542"/>
        <v/>
      </c>
      <c r="AI1493" s="107" t="str">
        <f t="shared" si="4542"/>
        <v/>
      </c>
    </row>
    <row r="1494" spans="2:35" hidden="1" x14ac:dyDescent="0.25">
      <c r="B1494" s="128" t="e">
        <f t="shared" si="4533"/>
        <v>#VALUE!</v>
      </c>
      <c r="C1494" s="128" t="e">
        <f t="shared" ca="1" si="4534"/>
        <v>#NAME?</v>
      </c>
      <c r="D1494" s="127">
        <f t="shared" ca="1" si="4534"/>
        <v>1</v>
      </c>
      <c r="E1494" s="198"/>
      <c r="F1494" s="93"/>
      <c r="G1494" s="200"/>
      <c r="H1494"/>
      <c r="I1494"/>
      <c r="J1494"/>
      <c r="L1494" s="29" t="s">
        <v>38</v>
      </c>
      <c r="M1494" s="30" t="str">
        <f t="shared" ref="M1494" si="454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54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533"/>
        <v>#VALUE!</v>
      </c>
      <c r="C1495" s="128" t="e">
        <f t="shared" ca="1" si="4534"/>
        <v>#NAME?</v>
      </c>
      <c r="D1495" s="127">
        <f t="shared" ca="1" si="4534"/>
        <v>1</v>
      </c>
      <c r="E1495" s="198"/>
      <c r="F1495" s="93"/>
      <c r="G1495" s="200"/>
      <c r="H1495" s="134">
        <f t="shared" ref="H1495" si="4545">COUNT($P1495:$XX1495)</f>
        <v>0</v>
      </c>
      <c r="I1495" s="132" t="e">
        <f t="shared" ref="I1495" si="4546">_xlfn.STDEV.P($P1494:$XX1495)/AVERAGE($P1494:$XX1495)</f>
        <v>#DIV/0!</v>
      </c>
      <c r="J1495" s="7">
        <f t="shared" ref="J1495" si="4547">IF(AND(H1495&gt;2,
OR(L1485="MÉDIA SANEADA",L1485="MEDIANA SANEADA",
AND(L1485="PREÇO ESTIMADO",NOT(AND(P1487="Orçamento",COUNTA(P1485:XX1485)=COUNTIF(P1487:XX1487,"Orçamento")))))),
ROW(),0)</f>
        <v>0</v>
      </c>
      <c r="K1495" s="66"/>
      <c r="L1495" s="29" t="s">
        <v>362</v>
      </c>
      <c r="M1495" s="30" t="e">
        <f t="shared" ref="M1495" si="4548" xml:space="preserve">
IF(H1493&gt;2,MEDIAN(P1492:XX1493),
IF(H1495&gt;2,MEDIAN(P1494:XX1495),
IF(H1497&gt;2,MEDIAN(P1496:XX1497),
IF(H1499&gt;2,MEDIAN(P1498:XX1499),
IF(H1501&gt;2,MEDIAN(P1500:XX1501),
IF(H1503&gt;2,MEDIAN(P1502:XX1503),
MEDIAN(P1490:XX1491)))))))</f>
        <v>#NUM!</v>
      </c>
      <c r="N1495" s="71"/>
      <c r="O1495" s="27" t="str">
        <f t="shared" ref="O1495" si="4549">"2 RODADA"</f>
        <v>2 RODADA</v>
      </c>
      <c r="P1495" s="107" t="str">
        <f t="shared" ref="P1495:AI1495" si="4550">IF(P1493="","",IF((_xlfn.STDEV.P($P1492:$XX1493)/AVERAGE($P1492:$XX1493))&lt;=25%,P1493,IF(OR(P1493&gt;(AVERAGE($P1492:$XX1493)+_xlfn.STDEV.P($P1492:$XX1493)),P1493&lt;(AVERAGE($P1492:$XX1493)-_xlfn.STDEV.P($P1492:$XX1493))),"DESCARTADO",P1493)))</f>
        <v/>
      </c>
      <c r="Q1495" s="107" t="str">
        <f t="shared" si="4550"/>
        <v/>
      </c>
      <c r="R1495" s="107" t="str">
        <f t="shared" si="4550"/>
        <v/>
      </c>
      <c r="S1495" s="107" t="str">
        <f t="shared" si="4550"/>
        <v/>
      </c>
      <c r="T1495" s="107" t="str">
        <f t="shared" si="4550"/>
        <v/>
      </c>
      <c r="U1495" s="107" t="str">
        <f t="shared" si="4550"/>
        <v/>
      </c>
      <c r="V1495" s="107" t="str">
        <f t="shared" si="4550"/>
        <v/>
      </c>
      <c r="W1495" s="107" t="str">
        <f t="shared" si="4550"/>
        <v/>
      </c>
      <c r="X1495" s="107" t="str">
        <f t="shared" si="4550"/>
        <v/>
      </c>
      <c r="Y1495" s="107" t="str">
        <f t="shared" si="4550"/>
        <v/>
      </c>
      <c r="Z1495" s="107" t="str">
        <f t="shared" si="4550"/>
        <v/>
      </c>
      <c r="AA1495" s="107" t="str">
        <f t="shared" si="4550"/>
        <v/>
      </c>
      <c r="AB1495" s="107" t="str">
        <f t="shared" si="4550"/>
        <v/>
      </c>
      <c r="AC1495" s="107" t="str">
        <f t="shared" si="4550"/>
        <v/>
      </c>
      <c r="AD1495" s="107" t="str">
        <f t="shared" si="4550"/>
        <v/>
      </c>
      <c r="AE1495" s="107" t="str">
        <f t="shared" si="4550"/>
        <v/>
      </c>
      <c r="AF1495" s="107" t="str">
        <f t="shared" si="4550"/>
        <v/>
      </c>
      <c r="AG1495" s="107" t="str">
        <f t="shared" si="4550"/>
        <v/>
      </c>
      <c r="AH1495" s="107" t="str">
        <f t="shared" si="4550"/>
        <v/>
      </c>
      <c r="AI1495" s="107" t="str">
        <f t="shared" si="4550"/>
        <v/>
      </c>
    </row>
    <row r="1496" spans="2:35" hidden="1" x14ac:dyDescent="0.25">
      <c r="B1496" s="128" t="e">
        <f t="shared" si="4533"/>
        <v>#VALUE!</v>
      </c>
      <c r="C1496" s="128" t="e">
        <f t="shared" ca="1" si="4534"/>
        <v>#NAME?</v>
      </c>
      <c r="D1496" s="127">
        <f t="shared" ca="1" si="4534"/>
        <v>1</v>
      </c>
      <c r="E1496" s="198"/>
      <c r="F1496" s="93"/>
      <c r="G1496" s="200"/>
      <c r="H1496"/>
      <c r="I1496"/>
      <c r="J1496"/>
      <c r="K1496" s="66"/>
      <c r="L1496" s="29" t="s">
        <v>359</v>
      </c>
      <c r="M1496" s="30" t="e">
        <f t="shared" ref="M1496" si="4551">HARMEAN($P1490:$XX1491)</f>
        <v>#N/A</v>
      </c>
      <c r="N1496" s="71"/>
      <c r="O1496" s="27" t="str">
        <f t="shared" ref="O1496" si="455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533"/>
        <v>#VALUE!</v>
      </c>
      <c r="C1497" s="128" t="e">
        <f t="shared" ca="1" si="4534"/>
        <v>#NAME?</v>
      </c>
      <c r="D1497" s="127">
        <f t="shared" ca="1" si="4534"/>
        <v>1</v>
      </c>
      <c r="E1497" s="198"/>
      <c r="F1497" s="93"/>
      <c r="G1497" s="200"/>
      <c r="H1497" s="134">
        <f t="shared" ref="H1497" si="4553">COUNT($P1497:$XX1497)</f>
        <v>0</v>
      </c>
      <c r="I1497" s="132" t="e">
        <f t="shared" ref="I1497" si="4554">_xlfn.STDEV.P($P1496:$XX1497)/AVERAGE($P1496:$XX1497)</f>
        <v>#DIV/0!</v>
      </c>
      <c r="J1497" s="7">
        <f t="shared" ref="J1497" si="4555">IF(AND(H1497&gt;2,
OR(L1485="MÉDIA SANEADA",L1485="MEDIANA SANEADA",
AND(L1485="PREÇO ESTIMADO",NOT(AND(P1487="Orçamento",COUNTA(P1485:XX1485)=COUNTIF(P1487:XX1487,"Orçamento")))))),
ROW(),0)</f>
        <v>0</v>
      </c>
      <c r="K1497" s="66"/>
      <c r="L1497" s="29" t="s">
        <v>41</v>
      </c>
      <c r="M1497" s="30" t="str">
        <f t="shared" ref="M1497" si="4556">IFERROR(_xlfn.QUARTILE.EXC($P1491:$XX1491,1),"")</f>
        <v/>
      </c>
      <c r="N1497" s="71"/>
      <c r="O1497" s="27" t="str">
        <f t="shared" ref="O1497" si="4557">"3 RODADA"</f>
        <v>3 RODADA</v>
      </c>
      <c r="P1497" s="107" t="str">
        <f t="shared" ref="P1497:AI1497" si="4558">IF(P1495="","",IF((_xlfn.STDEV.P($P1494:$XX1495)/AVERAGE($P1494:$XX1495))&lt;=25%,P1495,IF(OR(P1495&gt;(AVERAGE($P1494:$XX1495)+_xlfn.STDEV.P($P1494:$XX1495)),P1495&lt;(AVERAGE($P1494:$XX1495)-_xlfn.STDEV.P($P1494:$XX1495))),"DESCARTADO",P1495)))</f>
        <v/>
      </c>
      <c r="Q1497" s="107" t="str">
        <f t="shared" si="4558"/>
        <v/>
      </c>
      <c r="R1497" s="107" t="str">
        <f t="shared" si="4558"/>
        <v/>
      </c>
      <c r="S1497" s="107" t="str">
        <f t="shared" si="4558"/>
        <v/>
      </c>
      <c r="T1497" s="107" t="str">
        <f t="shared" si="4558"/>
        <v/>
      </c>
      <c r="U1497" s="107" t="str">
        <f t="shared" si="4558"/>
        <v/>
      </c>
      <c r="V1497" s="107" t="str">
        <f t="shared" si="4558"/>
        <v/>
      </c>
      <c r="W1497" s="107" t="str">
        <f t="shared" si="4558"/>
        <v/>
      </c>
      <c r="X1497" s="107" t="str">
        <f t="shared" si="4558"/>
        <v/>
      </c>
      <c r="Y1497" s="107" t="str">
        <f t="shared" si="4558"/>
        <v/>
      </c>
      <c r="Z1497" s="107" t="str">
        <f t="shared" si="4558"/>
        <v/>
      </c>
      <c r="AA1497" s="107" t="str">
        <f t="shared" si="4558"/>
        <v/>
      </c>
      <c r="AB1497" s="107" t="str">
        <f t="shared" si="4558"/>
        <v/>
      </c>
      <c r="AC1497" s="107" t="str">
        <f t="shared" si="4558"/>
        <v/>
      </c>
      <c r="AD1497" s="107" t="str">
        <f t="shared" si="4558"/>
        <v/>
      </c>
      <c r="AE1497" s="107" t="str">
        <f t="shared" si="4558"/>
        <v/>
      </c>
      <c r="AF1497" s="107" t="str">
        <f t="shared" si="4558"/>
        <v/>
      </c>
      <c r="AG1497" s="107" t="str">
        <f t="shared" si="4558"/>
        <v/>
      </c>
      <c r="AH1497" s="107" t="str">
        <f t="shared" si="4558"/>
        <v/>
      </c>
      <c r="AI1497" s="107" t="str">
        <f t="shared" si="4558"/>
        <v/>
      </c>
    </row>
    <row r="1498" spans="2:35" hidden="1" x14ac:dyDescent="0.25">
      <c r="B1498" s="128" t="e">
        <f t="shared" si="4533"/>
        <v>#VALUE!</v>
      </c>
      <c r="C1498" s="128" t="e">
        <f t="shared" ca="1" si="4534"/>
        <v>#NAME?</v>
      </c>
      <c r="D1498" s="127">
        <f t="shared" ca="1" si="4534"/>
        <v>1</v>
      </c>
      <c r="E1498" s="198"/>
      <c r="F1498" s="93"/>
      <c r="G1498" s="200"/>
      <c r="H1498"/>
      <c r="I1498"/>
      <c r="J1498"/>
      <c r="K1498" s="66"/>
      <c r="L1498" s="29" t="s">
        <v>39</v>
      </c>
      <c r="M1498" s="30" t="str">
        <f t="shared" ref="M1498" si="4559">IFERROR(_xlfn.QUARTILE.EXC($P1491:$XX1491,3),"")</f>
        <v/>
      </c>
      <c r="N1498" s="71"/>
      <c r="O1498" s="27" t="str">
        <f t="shared" ref="O1498" si="456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533"/>
        <v>#VALUE!</v>
      </c>
      <c r="C1499" s="128" t="e">
        <f t="shared" ca="1" si="4534"/>
        <v>#NAME?</v>
      </c>
      <c r="D1499" s="127">
        <f t="shared" ca="1" si="4534"/>
        <v>1</v>
      </c>
      <c r="E1499" s="198"/>
      <c r="F1499" s="93"/>
      <c r="G1499" s="200"/>
      <c r="H1499" s="134">
        <f t="shared" ref="H1499" si="4561">COUNT($P1499:$XX1499)</f>
        <v>0</v>
      </c>
      <c r="I1499" s="132" t="e">
        <f t="shared" ref="I1499" si="4562">_xlfn.STDEV.P($P1498:$XX1499)/AVERAGE($P1498:$XX1499)</f>
        <v>#DIV/0!</v>
      </c>
      <c r="J1499" s="7">
        <f t="shared" ref="J1499" si="4563">IF(AND(H1499&gt;2,
OR(L1485="MÉDIA SANEADA",L1485="MEDIANA SANEADA",
AND(L1485="PREÇO ESTIMADO",NOT(AND(P1487="Orçamento",COUNTA(P1485:XX1485)=COUNTIF(P1487:XX1487,"Orçamento")))))),
ROW(),0)</f>
        <v>0</v>
      </c>
      <c r="K1499" s="66"/>
      <c r="L1499" s="29" t="s">
        <v>42</v>
      </c>
      <c r="M1499" s="30">
        <f t="shared" ref="M1499" si="4564">MIN($P1491:$XX1491)</f>
        <v>0</v>
      </c>
      <c r="N1499" s="71"/>
      <c r="O1499" s="27" t="str">
        <f t="shared" ref="O1499" si="4565">"4 RODADA"</f>
        <v>4 RODADA</v>
      </c>
      <c r="P1499" s="107" t="str">
        <f t="shared" ref="P1499:AI1499" si="4566">IF(P1497="","",IF((_xlfn.STDEV.P($P1496:$XX1497)/AVERAGE($P1496:$XX1497))&lt;=25%,P1497,IF(OR(P1497&gt;(AVERAGE($P1496:$XX1497)+_xlfn.STDEV.P($P1496:$XX1497)),P1497&lt;(AVERAGE($P1496:$XX1497)-_xlfn.STDEV.P($P1496:$XX1497))),"DESCARTADO",P1497)))</f>
        <v/>
      </c>
      <c r="Q1499" s="107" t="str">
        <f t="shared" si="4566"/>
        <v/>
      </c>
      <c r="R1499" s="107" t="str">
        <f t="shared" si="4566"/>
        <v/>
      </c>
      <c r="S1499" s="107" t="str">
        <f t="shared" si="4566"/>
        <v/>
      </c>
      <c r="T1499" s="107" t="str">
        <f t="shared" si="4566"/>
        <v/>
      </c>
      <c r="U1499" s="107" t="str">
        <f t="shared" si="4566"/>
        <v/>
      </c>
      <c r="V1499" s="107" t="str">
        <f t="shared" si="4566"/>
        <v/>
      </c>
      <c r="W1499" s="107" t="str">
        <f t="shared" si="4566"/>
        <v/>
      </c>
      <c r="X1499" s="107" t="str">
        <f t="shared" si="4566"/>
        <v/>
      </c>
      <c r="Y1499" s="107" t="str">
        <f t="shared" si="4566"/>
        <v/>
      </c>
      <c r="Z1499" s="107" t="str">
        <f t="shared" si="4566"/>
        <v/>
      </c>
      <c r="AA1499" s="107" t="str">
        <f t="shared" si="4566"/>
        <v/>
      </c>
      <c r="AB1499" s="107" t="str">
        <f t="shared" si="4566"/>
        <v/>
      </c>
      <c r="AC1499" s="107" t="str">
        <f t="shared" si="4566"/>
        <v/>
      </c>
      <c r="AD1499" s="107" t="str">
        <f t="shared" si="4566"/>
        <v/>
      </c>
      <c r="AE1499" s="107" t="str">
        <f t="shared" si="4566"/>
        <v/>
      </c>
      <c r="AF1499" s="107" t="str">
        <f t="shared" si="4566"/>
        <v/>
      </c>
      <c r="AG1499" s="107" t="str">
        <f t="shared" si="4566"/>
        <v/>
      </c>
      <c r="AH1499" s="107" t="str">
        <f t="shared" si="4566"/>
        <v/>
      </c>
      <c r="AI1499" s="107" t="str">
        <f t="shared" si="4566"/>
        <v/>
      </c>
    </row>
    <row r="1500" spans="2:35" hidden="1" x14ac:dyDescent="0.25">
      <c r="B1500" s="128" t="e">
        <f t="shared" si="4533"/>
        <v>#VALUE!</v>
      </c>
      <c r="C1500" s="128" t="e">
        <f t="shared" ca="1" si="4534"/>
        <v>#NAME?</v>
      </c>
      <c r="D1500" s="127">
        <f t="shared" ca="1" si="4534"/>
        <v>1</v>
      </c>
      <c r="E1500" s="198"/>
      <c r="F1500" s="93"/>
      <c r="G1500" s="200"/>
      <c r="H1500"/>
      <c r="I1500"/>
      <c r="J1500"/>
      <c r="K1500" s="66"/>
      <c r="L1500" s="29" t="s">
        <v>40</v>
      </c>
      <c r="M1500" s="30">
        <f t="shared" ref="M1500" si="4567">MAX($P1491:$XX1491)</f>
        <v>0</v>
      </c>
      <c r="N1500" s="71"/>
      <c r="O1500" s="27" t="str">
        <f t="shared" ref="O1500" si="456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533"/>
        <v>#VALUE!</v>
      </c>
      <c r="C1501" s="128" t="e">
        <f t="shared" ca="1" si="4534"/>
        <v>#NAME?</v>
      </c>
      <c r="D1501" s="127">
        <f t="shared" ca="1" si="4534"/>
        <v>1</v>
      </c>
      <c r="E1501" s="198"/>
      <c r="F1501" s="93"/>
      <c r="G1501" s="200"/>
      <c r="H1501" s="134">
        <f t="shared" ref="H1501" si="4569">COUNT($P1501:$XX1501)</f>
        <v>0</v>
      </c>
      <c r="I1501" s="132" t="e">
        <f t="shared" ref="I1501" si="4570">_xlfn.STDEV.P($P1500:$XX1501)/AVERAGE($P1500:$XX1501)</f>
        <v>#DIV/0!</v>
      </c>
      <c r="J1501" s="7">
        <f t="shared" ref="J1501" si="4571">IF(AND(H1501&gt;2,
OR(L1485="MÉDIA SANEADA",L1485="MEDIANA SANEADA",
AND(L1485="PREÇO ESTIMADO",NOT(AND(P1487="Orçamento",COUNTA(P1485:XX1485)=COUNTIF(P1487:XX1487,"Orçamento")))))),
ROW(),0)</f>
        <v>0</v>
      </c>
      <c r="K1501" s="66"/>
      <c r="N1501" s="71"/>
      <c r="O1501" s="27" t="str">
        <f t="shared" ref="O1501" si="4572">"5 RODADA"</f>
        <v>5 RODADA</v>
      </c>
      <c r="P1501" s="107" t="str">
        <f t="shared" ref="P1501:AI1501" si="4573">IF(P1499="","",IF((_xlfn.STDEV.P($P1498:$XX1499)/AVERAGE($P1498:$XX1499))&lt;=25%,P1499,IF(OR(P1499&gt;(AVERAGE($P1498:$XX1499)+_xlfn.STDEV.P($P1498:$XX1499)),P1499&lt;(AVERAGE($P1498:$XX1499)-_xlfn.STDEV.P($P1498:$XX1499))),"DESCARTADO",P1499)))</f>
        <v/>
      </c>
      <c r="Q1501" s="107" t="str">
        <f t="shared" si="4573"/>
        <v/>
      </c>
      <c r="R1501" s="107" t="str">
        <f t="shared" si="4573"/>
        <v/>
      </c>
      <c r="S1501" s="107" t="str">
        <f t="shared" si="4573"/>
        <v/>
      </c>
      <c r="T1501" s="107" t="str">
        <f t="shared" si="4573"/>
        <v/>
      </c>
      <c r="U1501" s="107" t="str">
        <f t="shared" si="4573"/>
        <v/>
      </c>
      <c r="V1501" s="107" t="str">
        <f t="shared" si="4573"/>
        <v/>
      </c>
      <c r="W1501" s="107" t="str">
        <f t="shared" si="4573"/>
        <v/>
      </c>
      <c r="X1501" s="107" t="str">
        <f t="shared" si="4573"/>
        <v/>
      </c>
      <c r="Y1501" s="107" t="str">
        <f t="shared" si="4573"/>
        <v/>
      </c>
      <c r="Z1501" s="107" t="str">
        <f t="shared" si="4573"/>
        <v/>
      </c>
      <c r="AA1501" s="107" t="str">
        <f t="shared" si="4573"/>
        <v/>
      </c>
      <c r="AB1501" s="107" t="str">
        <f t="shared" si="4573"/>
        <v/>
      </c>
      <c r="AC1501" s="107" t="str">
        <f t="shared" si="4573"/>
        <v/>
      </c>
      <c r="AD1501" s="107" t="str">
        <f t="shared" si="4573"/>
        <v/>
      </c>
      <c r="AE1501" s="107" t="str">
        <f t="shared" si="4573"/>
        <v/>
      </c>
      <c r="AF1501" s="107" t="str">
        <f t="shared" si="4573"/>
        <v/>
      </c>
      <c r="AG1501" s="107" t="str">
        <f t="shared" si="4573"/>
        <v/>
      </c>
      <c r="AH1501" s="107" t="str">
        <f t="shared" si="4573"/>
        <v/>
      </c>
      <c r="AI1501" s="107" t="str">
        <f t="shared" si="4573"/>
        <v/>
      </c>
    </row>
    <row r="1502" spans="2:35" hidden="1" x14ac:dyDescent="0.25">
      <c r="B1502" s="128" t="e">
        <f t="shared" si="4533"/>
        <v>#VALUE!</v>
      </c>
      <c r="C1502" s="128" t="e">
        <f t="shared" ca="1" si="4534"/>
        <v>#NAME?</v>
      </c>
      <c r="D1502" s="127">
        <f t="shared" ca="1" si="4534"/>
        <v>1</v>
      </c>
      <c r="E1502" s="198"/>
      <c r="F1502" s="93"/>
      <c r="G1502" s="200"/>
      <c r="H1502"/>
      <c r="I1502"/>
      <c r="J1502"/>
      <c r="K1502" s="66"/>
      <c r="L1502" s="22"/>
      <c r="M1502" s="22"/>
      <c r="N1502" s="71"/>
      <c r="O1502" s="27" t="str">
        <f t="shared" ref="O1502" si="457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533"/>
        <v>#VALUE!</v>
      </c>
      <c r="C1503" s="128" t="e">
        <f t="shared" ca="1" si="4534"/>
        <v>#NAME?</v>
      </c>
      <c r="D1503" s="127">
        <f t="shared" ca="1" si="4534"/>
        <v>1</v>
      </c>
      <c r="E1503" s="198"/>
      <c r="F1503" s="93"/>
      <c r="G1503" s="200"/>
      <c r="H1503" s="134">
        <f t="shared" ref="H1503" si="4575">COUNT($P1503:$XX1503)</f>
        <v>0</v>
      </c>
      <c r="I1503" s="132" t="e">
        <f t="shared" ref="I1503" si="4576">_xlfn.STDEV.P($P1502:$XX1503)/AVERAGE($P1502:$XX1503)</f>
        <v>#DIV/0!</v>
      </c>
      <c r="J1503" s="7">
        <f t="shared" ref="J1503" si="4577">IF(AND(H1503&gt;2,
OR(L1485="MÉDIA SANEADA",L1485="MEDIANA SANEADA",
AND(L1485="PREÇO ESTIMADO",NOT(AND(P1487="Orçamento",COUNTA(P1485:XX1485)=COUNTIF(P1487:XX1487,"Orçamento")))))),
ROW(),0)</f>
        <v>0</v>
      </c>
      <c r="N1503" s="71"/>
      <c r="O1503" s="27" t="str">
        <f t="shared" ref="O1503" si="4578">"6 RODADA"</f>
        <v>6 RODADA</v>
      </c>
      <c r="P1503" s="107" t="str">
        <f t="shared" ref="P1503:AI1503" si="4579">IFERROR(IF(P1501="","",IF((_xlfn.STDEV.P($P1500:$XX1501)/AVERAGE($P1500:$XX1501))&lt;=25%,P1501,IF(OR(P1501&gt;(AVERAGE($P1500:$XX1501)+_xlfn.STDEV.P($P1500:$XX1501)),P1501&lt;(AVERAGE($P1500:$XX1501)-_xlfn.STDEV.P($P1500:$XX1501))),"DESCARTADO",P1501))),)</f>
        <v/>
      </c>
      <c r="Q1503" s="107" t="str">
        <f t="shared" si="4579"/>
        <v/>
      </c>
      <c r="R1503" s="107" t="str">
        <f t="shared" si="4579"/>
        <v/>
      </c>
      <c r="S1503" s="107" t="str">
        <f t="shared" si="4579"/>
        <v/>
      </c>
      <c r="T1503" s="107" t="str">
        <f t="shared" si="4579"/>
        <v/>
      </c>
      <c r="U1503" s="107" t="str">
        <f t="shared" si="4579"/>
        <v/>
      </c>
      <c r="V1503" s="107" t="str">
        <f t="shared" si="4579"/>
        <v/>
      </c>
      <c r="W1503" s="107" t="str">
        <f t="shared" si="4579"/>
        <v/>
      </c>
      <c r="X1503" s="107" t="str">
        <f t="shared" si="4579"/>
        <v/>
      </c>
      <c r="Y1503" s="107" t="str">
        <f t="shared" si="4579"/>
        <v/>
      </c>
      <c r="Z1503" s="107" t="str">
        <f t="shared" si="4579"/>
        <v/>
      </c>
      <c r="AA1503" s="107" t="str">
        <f t="shared" si="4579"/>
        <v/>
      </c>
      <c r="AB1503" s="107" t="str">
        <f t="shared" si="4579"/>
        <v/>
      </c>
      <c r="AC1503" s="107" t="str">
        <f t="shared" si="4579"/>
        <v/>
      </c>
      <c r="AD1503" s="107" t="str">
        <f t="shared" si="4579"/>
        <v/>
      </c>
      <c r="AE1503" s="107" t="str">
        <f t="shared" si="4579"/>
        <v/>
      </c>
      <c r="AF1503" s="107" t="str">
        <f t="shared" si="4579"/>
        <v/>
      </c>
      <c r="AG1503" s="107" t="str">
        <f t="shared" si="4579"/>
        <v/>
      </c>
      <c r="AH1503" s="107" t="str">
        <f t="shared" si="4579"/>
        <v/>
      </c>
      <c r="AI1503" s="107" t="str">
        <f t="shared" si="4579"/>
        <v/>
      </c>
    </row>
    <row r="1504" spans="2:35" x14ac:dyDescent="0.25">
      <c r="B1504" s="128" t="e">
        <f t="shared" si="4533"/>
        <v>#VALUE!</v>
      </c>
      <c r="C1504" s="128" t="e">
        <f t="shared" ca="1" si="4534"/>
        <v>#NAME?</v>
      </c>
      <c r="D1504" s="127">
        <f t="shared" ca="1" si="4534"/>
        <v>1</v>
      </c>
      <c r="E1504" s="198"/>
      <c r="F1504" s="136"/>
      <c r="G1504" s="200"/>
      <c r="H1504" s="203"/>
      <c r="I1504" s="203"/>
      <c r="J1504" s="204"/>
      <c r="K1504" s="67"/>
      <c r="L1504" s="1" t="s">
        <v>43</v>
      </c>
      <c r="M1504" s="143" t="str">
        <f t="shared" ref="M1504" si="4580">IFERROR(ROUND(M1485*M1487,2),"")</f>
        <v/>
      </c>
      <c r="O1504" s="27" t="s">
        <v>363</v>
      </c>
      <c r="P1504" s="107" t="str">
        <f t="shared" ref="P1504:R1504" si="4581">INDEX(P1491:P1503,MATCH(MAX($J1491:$J1503),$J1491:$J1503,0))</f>
        <v/>
      </c>
      <c r="Q1504" s="107" t="str">
        <f t="shared" si="4581"/>
        <v/>
      </c>
      <c r="R1504" s="107" t="str">
        <f t="shared" si="4581"/>
        <v/>
      </c>
      <c r="S1504" s="107" t="str">
        <f t="shared" si="4516"/>
        <v/>
      </c>
      <c r="T1504" s="107" t="str">
        <f t="shared" si="4516"/>
        <v/>
      </c>
      <c r="U1504" s="107" t="str">
        <f t="shared" si="4516"/>
        <v/>
      </c>
      <c r="V1504" s="107" t="str">
        <f t="shared" si="4516"/>
        <v/>
      </c>
      <c r="W1504" s="107" t="str">
        <f t="shared" si="4516"/>
        <v/>
      </c>
      <c r="X1504" s="107" t="str">
        <f t="shared" si="4516"/>
        <v/>
      </c>
      <c r="Y1504" s="107" t="str">
        <f t="shared" si="4516"/>
        <v/>
      </c>
      <c r="Z1504" s="107" t="str">
        <f t="shared" si="4516"/>
        <v/>
      </c>
      <c r="AA1504" s="107" t="str">
        <f t="shared" si="4516"/>
        <v/>
      </c>
      <c r="AB1504" s="107" t="str">
        <f t="shared" si="4516"/>
        <v/>
      </c>
      <c r="AC1504" s="107" t="str">
        <f t="shared" si="4516"/>
        <v/>
      </c>
      <c r="AD1504" s="107" t="str">
        <f t="shared" si="4516"/>
        <v/>
      </c>
      <c r="AE1504" s="107" t="str">
        <f t="shared" si="4516"/>
        <v/>
      </c>
      <c r="AF1504" s="107" t="str">
        <f t="shared" si="4516"/>
        <v/>
      </c>
      <c r="AG1504" s="107" t="str">
        <f t="shared" si="4516"/>
        <v/>
      </c>
      <c r="AH1504" s="107" t="str">
        <f t="shared" si="4516"/>
        <v/>
      </c>
      <c r="AI1504" s="107" t="str">
        <f t="shared" si="4516"/>
        <v/>
      </c>
    </row>
    <row r="1506" spans="1:167" s="117" customFormat="1" ht="15" customHeight="1" x14ac:dyDescent="0.25">
      <c r="A1506" s="120"/>
      <c r="B1506" s="127" t="e">
        <f t="shared" ref="B1506" si="4582">LARGE(IFERROR(IF(B1504+1&gt;$H$8,"",B1504+1),""),1)</f>
        <v>#VALUE!</v>
      </c>
      <c r="C1506" s="127" t="e">
        <f ca="1">IF(_xlfn.ISFORMULA(E1510),MAX(INDEX('BASE FORMAÇÃO'!A:A,B1506+1),1),E1510)</f>
        <v>#NAME?</v>
      </c>
      <c r="D1506" s="127">
        <f t="shared" ref="D1506" ca="1" si="4583">IFERROR(IF(C1506=C1496,D1496+1,1),1)</f>
        <v>1</v>
      </c>
      <c r="E1506" s="38" t="s">
        <v>9</v>
      </c>
      <c r="F1506" s="73"/>
      <c r="G1506" s="38" t="s">
        <v>15</v>
      </c>
      <c r="H1506" s="135" t="e">
        <f>INDEX('BASE FORMAÇÃO'!B:B,B1506+1)</f>
        <v>#VALUE!</v>
      </c>
      <c r="I1506" s="181" t="s">
        <v>16</v>
      </c>
      <c r="J1506" s="6" t="e">
        <f>INDEX('BASE FORMAÇÃO'!K:K,B1506+1)</f>
        <v>#VALUE!</v>
      </c>
      <c r="K1506" s="65"/>
      <c r="L1506" s="182" t="s">
        <v>10</v>
      </c>
      <c r="M1506" s="184" t="str">
        <f>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584">B1506</f>
        <v>#VALUE!</v>
      </c>
      <c r="C1507" s="128" t="e">
        <f t="shared" ca="1" si="4584"/>
        <v>#NAME?</v>
      </c>
      <c r="D1507" s="127">
        <f t="shared" ca="1" si="4584"/>
        <v>1</v>
      </c>
      <c r="E1507" s="186">
        <f t="shared" ref="E1507" ca="1" si="4585">D1506</f>
        <v>1</v>
      </c>
      <c r="F1507" s="92"/>
      <c r="G1507" s="188" t="s">
        <v>1</v>
      </c>
      <c r="H1507" s="191" t="e">
        <f>INDEX('BASE FORMAÇÃO'!C:C,B1506+1)</f>
        <v>#VALUE!</v>
      </c>
      <c r="I1507" s="191"/>
      <c r="J1507" s="192"/>
      <c r="K1507" s="66"/>
      <c r="L1507" s="183"/>
      <c r="M1507" s="185"/>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586">B1507</f>
        <v>#VALUE!</v>
      </c>
      <c r="C1508" s="128" t="e">
        <f t="shared" ca="1" si="4586"/>
        <v>#NAME?</v>
      </c>
      <c r="D1508" s="127">
        <f t="shared" ca="1" si="4586"/>
        <v>1</v>
      </c>
      <c r="E1508" s="187"/>
      <c r="F1508" s="93"/>
      <c r="G1508" s="189"/>
      <c r="H1508" s="193"/>
      <c r="I1508" s="193"/>
      <c r="J1508" s="194"/>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587">B1508</f>
        <v>#VALUE!</v>
      </c>
      <c r="C1509" s="128" t="e">
        <f t="shared" ca="1" si="4587"/>
        <v>#NAME?</v>
      </c>
      <c r="D1509" s="127">
        <f t="shared" ca="1" si="4534"/>
        <v>1</v>
      </c>
      <c r="E1509" s="38" t="s">
        <v>313</v>
      </c>
      <c r="F1509" s="93"/>
      <c r="G1509" s="190"/>
      <c r="H1509" s="195"/>
      <c r="I1509" s="195"/>
      <c r="J1509" s="196"/>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588">B1508</f>
        <v>#VALUE!</v>
      </c>
      <c r="C1510" s="128" t="e">
        <f t="shared" ca="1" si="4588"/>
        <v>#NAME?</v>
      </c>
      <c r="D1510" s="127">
        <f t="shared" ca="1" si="4534"/>
        <v>1</v>
      </c>
      <c r="E1510" s="197" t="e">
        <f t="shared" ref="E1510" ca="1" si="4589">C1506</f>
        <v>#NAME?</v>
      </c>
      <c r="F1510" s="93"/>
      <c r="G1510" s="199" t="s">
        <v>304</v>
      </c>
      <c r="H1510" s="201"/>
      <c r="I1510" s="202"/>
      <c r="J1510" s="202"/>
      <c r="K1510" s="67"/>
      <c r="L1510" s="28" t="s">
        <v>303</v>
      </c>
      <c r="M1510" s="133" t="str">
        <f t="shared" ref="M1510" si="4590">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591">B1510</f>
        <v>#VALUE!</v>
      </c>
      <c r="C1511" s="128" t="e">
        <f t="shared" ref="C1511" ca="1" si="4592">C1510</f>
        <v>#NAME?</v>
      </c>
      <c r="D1511" s="127">
        <f t="shared" ca="1" si="4534"/>
        <v>1</v>
      </c>
      <c r="E1511" s="198"/>
      <c r="F1511" s="93"/>
      <c r="G1511" s="200"/>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593">B1511</f>
        <v>#VALUE!</v>
      </c>
      <c r="C1512" s="128" t="e">
        <f t="shared" ca="1" si="4593"/>
        <v>#NAME?</v>
      </c>
      <c r="D1512" s="127">
        <f t="shared" ca="1" si="4534"/>
        <v>1</v>
      </c>
      <c r="E1512" s="198"/>
      <c r="F1512" s="93"/>
      <c r="G1512" s="200"/>
      <c r="H1512" s="134">
        <f t="shared" ref="H1512" si="4594">COUNT($P1512:$XX1512)</f>
        <v>0</v>
      </c>
      <c r="I1512" s="132" t="e">
        <f t="shared" ref="I1512" si="4595">_xlfn.STDEV.P($P1511:$XX1512)/AVERAGE($P1511:$XX1512)</f>
        <v>#DIV/0!</v>
      </c>
      <c r="J1512" s="7">
        <f>ROW()</f>
        <v>1512</v>
      </c>
      <c r="K1512" s="67"/>
      <c r="L1512" s="29" t="s">
        <v>10</v>
      </c>
      <c r="M1512" s="30" t="str">
        <f t="shared" ref="M1512" si="4596">IFERROR(
IF(COUNTA(P1506:AI1506)=COUNTIF(P1508:XX1508,"Orçamento"),MIN(M1517,M1514),
IF(M1515&lt;&gt;"",M1515,
IF(M1516&lt;&gt;"",M1516,
M1514
))),"")</f>
        <v/>
      </c>
      <c r="N1512" s="71"/>
      <c r="O1512" s="27" t="s">
        <v>376</v>
      </c>
      <c r="P1512" s="106" t="str">
        <f t="shared" ref="P1512:AI1512" si="4597">IFERROR(IF(P1510="",
            "",
            IF(COUNT($P1510:$XX1510)&lt;=4,
               P1510,
               IF(OR(P1510&gt;(QUARTILE($P1510:$XX1510,3)+(QUARTILE($P1510:$XX1510,3)-QUARTILE($P1510:$XX1510,1))),
                     P1510&lt;(QUARTILE($P1510:$XX1510,1)-(QUARTILE($P1510:$XX1510,3)-QUARTILE($P1510:$XX1510,1)))
                  ),
               "DESCARTADO",P1510)
             )
  ),P1510)</f>
        <v/>
      </c>
      <c r="Q1512" s="106" t="str">
        <f t="shared" si="4597"/>
        <v/>
      </c>
      <c r="R1512" s="106" t="str">
        <f t="shared" si="4597"/>
        <v/>
      </c>
      <c r="S1512" s="106" t="str">
        <f t="shared" si="4597"/>
        <v/>
      </c>
      <c r="T1512" s="106" t="str">
        <f t="shared" si="4597"/>
        <v/>
      </c>
      <c r="U1512" s="106" t="str">
        <f t="shared" si="4597"/>
        <v/>
      </c>
      <c r="V1512" s="106" t="str">
        <f t="shared" si="4597"/>
        <v/>
      </c>
      <c r="W1512" s="106" t="str">
        <f t="shared" si="4597"/>
        <v/>
      </c>
      <c r="X1512" s="106" t="str">
        <f t="shared" si="4597"/>
        <v/>
      </c>
      <c r="Y1512" s="106" t="str">
        <f t="shared" si="4597"/>
        <v/>
      </c>
      <c r="Z1512" s="106" t="str">
        <f t="shared" si="4597"/>
        <v/>
      </c>
      <c r="AA1512" s="106" t="str">
        <f t="shared" si="4597"/>
        <v/>
      </c>
      <c r="AB1512" s="106" t="str">
        <f t="shared" si="4597"/>
        <v/>
      </c>
      <c r="AC1512" s="106" t="str">
        <f t="shared" si="4597"/>
        <v/>
      </c>
      <c r="AD1512" s="106" t="str">
        <f t="shared" si="4597"/>
        <v/>
      </c>
      <c r="AE1512" s="106" t="str">
        <f t="shared" si="4597"/>
        <v/>
      </c>
      <c r="AF1512" s="106" t="str">
        <f t="shared" si="4597"/>
        <v/>
      </c>
      <c r="AG1512" s="106" t="str">
        <f t="shared" si="4597"/>
        <v/>
      </c>
      <c r="AH1512" s="106" t="str">
        <f t="shared" si="4597"/>
        <v/>
      </c>
      <c r="AI1512" s="106" t="str">
        <f t="shared" si="4597"/>
        <v/>
      </c>
    </row>
    <row r="1513" spans="1:167" hidden="1" x14ac:dyDescent="0.25">
      <c r="B1513" s="128" t="e">
        <f t="shared" ref="B1513" si="4598">B1512</f>
        <v>#VALUE!</v>
      </c>
      <c r="C1513" s="128" t="e">
        <f t="shared" ref="C1513" ca="1" si="4599">C1512</f>
        <v>#NAME?</v>
      </c>
      <c r="D1513" s="127">
        <f t="shared" ca="1" si="4534"/>
        <v>1</v>
      </c>
      <c r="E1513" s="198"/>
      <c r="F1513" s="93"/>
      <c r="G1513" s="200"/>
      <c r="H1513"/>
      <c r="I1513"/>
      <c r="J1513"/>
      <c r="K1513" s="66"/>
      <c r="L1513" s="29" t="s">
        <v>360</v>
      </c>
      <c r="M1513" s="30" t="e">
        <f t="shared" ref="M1513" si="4600">AVERAGE($P1512:$XX1512)</f>
        <v>#DIV/0!</v>
      </c>
      <c r="N1513" s="71"/>
      <c r="O1513" s="27" t="str">
        <f t="shared" ref="O1513" si="4601">"1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533"/>
        <v>#VALUE!</v>
      </c>
      <c r="C1514" s="128" t="e">
        <f t="shared" ca="1" si="4534"/>
        <v>#NAME?</v>
      </c>
      <c r="D1514" s="127">
        <f t="shared" ca="1" si="4534"/>
        <v>1</v>
      </c>
      <c r="E1514" s="198"/>
      <c r="F1514" s="93"/>
      <c r="G1514" s="200"/>
      <c r="H1514" s="134">
        <f t="shared" ref="H1514" si="4602">COUNT($P1514:$XX1514)</f>
        <v>0</v>
      </c>
      <c r="I1514" s="132" t="e">
        <f t="shared" ref="I1514" si="4603">_xlfn.STDEV.P($P1513:$XX1514)/AVERAGE($P1513:$XX1514)</f>
        <v>#DIV/0!</v>
      </c>
      <c r="J1514" s="7">
        <f t="shared" ref="J1514" si="4604">IF(AND(H1514&gt;2,
OR(L1506="MÉDIA SANEADA",L1506="MEDIANA SANEADA",
AND(L1506="PREÇO ESTIMADO",NOT(AND(P1508="Orçamento",COUNTA(P1506:XX1506)=COUNTIF(P1508:XX1508,"Orçamento")))))),
ROW(),0)</f>
        <v>0</v>
      </c>
      <c r="K1514" s="66"/>
      <c r="L1514" s="29" t="s">
        <v>361</v>
      </c>
      <c r="M1514" s="30" t="e">
        <f t="shared" ref="M1514" si="4605">MEDIAN($P1512:$XX1512)</f>
        <v>#NUM!</v>
      </c>
      <c r="N1514" s="71"/>
      <c r="O1514" s="27" t="str">
        <f t="shared" ref="O1514" si="4606">"1 RODADA"</f>
        <v>1 RODADA</v>
      </c>
      <c r="P1514" s="107" t="str">
        <f t="shared" ref="P1514:AI1514" si="4607">IF(P1512="","",IF((_xlfn.STDEV.P($P1511:$XX1512)/AVERAGE($P1511:$XX1512))&lt;=25%,P1512,IF(OR(P1512&gt;(AVERAGE($P1511:$XX1512)+_xlfn.STDEV.P($P1511:$XX1512)),P1512&lt;(AVERAGE($P1511:$XX1512)-_xlfn.STDEV.P($P1511:$XX1512))),"DESCARTADO",P1512)))</f>
        <v/>
      </c>
      <c r="Q1514" s="107" t="str">
        <f t="shared" si="4607"/>
        <v/>
      </c>
      <c r="R1514" s="107" t="str">
        <f t="shared" si="4607"/>
        <v/>
      </c>
      <c r="S1514" s="107" t="str">
        <f t="shared" si="4607"/>
        <v/>
      </c>
      <c r="T1514" s="107" t="str">
        <f t="shared" si="4607"/>
        <v/>
      </c>
      <c r="U1514" s="107" t="str">
        <f t="shared" si="4607"/>
        <v/>
      </c>
      <c r="V1514" s="107" t="str">
        <f t="shared" si="4607"/>
        <v/>
      </c>
      <c r="W1514" s="107" t="str">
        <f t="shared" si="4607"/>
        <v/>
      </c>
      <c r="X1514" s="107" t="str">
        <f t="shared" si="4607"/>
        <v/>
      </c>
      <c r="Y1514" s="107" t="str">
        <f t="shared" si="4607"/>
        <v/>
      </c>
      <c r="Z1514" s="107" t="str">
        <f t="shared" si="4607"/>
        <v/>
      </c>
      <c r="AA1514" s="107" t="str">
        <f t="shared" si="4607"/>
        <v/>
      </c>
      <c r="AB1514" s="107" t="str">
        <f t="shared" si="4607"/>
        <v/>
      </c>
      <c r="AC1514" s="107" t="str">
        <f t="shared" si="4607"/>
        <v/>
      </c>
      <c r="AD1514" s="107" t="str">
        <f t="shared" si="4607"/>
        <v/>
      </c>
      <c r="AE1514" s="107" t="str">
        <f t="shared" si="4607"/>
        <v/>
      </c>
      <c r="AF1514" s="107" t="str">
        <f t="shared" si="4607"/>
        <v/>
      </c>
      <c r="AG1514" s="107" t="str">
        <f t="shared" si="4607"/>
        <v/>
      </c>
      <c r="AH1514" s="107" t="str">
        <f t="shared" si="4607"/>
        <v/>
      </c>
      <c r="AI1514" s="107" t="str">
        <f t="shared" si="4607"/>
        <v/>
      </c>
    </row>
    <row r="1515" spans="1:167" hidden="1" x14ac:dyDescent="0.25">
      <c r="B1515" s="128" t="e">
        <f t="shared" si="4533"/>
        <v>#VALUE!</v>
      </c>
      <c r="C1515" s="128" t="e">
        <f t="shared" ca="1" si="4534"/>
        <v>#NAME?</v>
      </c>
      <c r="D1515" s="127">
        <f t="shared" ca="1" si="4534"/>
        <v>1</v>
      </c>
      <c r="E1515" s="198"/>
      <c r="F1515" s="93"/>
      <c r="G1515" s="200"/>
      <c r="H1515"/>
      <c r="I1515"/>
      <c r="J1515"/>
      <c r="L1515" s="29" t="s">
        <v>38</v>
      </c>
      <c r="M1515" s="30" t="str">
        <f t="shared" ref="M1515" si="4608">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09">"2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533"/>
        <v>#VALUE!</v>
      </c>
      <c r="C1516" s="128" t="e">
        <f t="shared" ca="1" si="4534"/>
        <v>#NAME?</v>
      </c>
      <c r="D1516" s="127">
        <f t="shared" ca="1" si="4534"/>
        <v>1</v>
      </c>
      <c r="E1516" s="198"/>
      <c r="F1516" s="93"/>
      <c r="G1516" s="200"/>
      <c r="H1516" s="134">
        <f t="shared" ref="H1516" si="4610">COUNT($P1516:$XX1516)</f>
        <v>0</v>
      </c>
      <c r="I1516" s="132" t="e">
        <f t="shared" ref="I1516" si="4611">_xlfn.STDEV.P($P1515:$XX1516)/AVERAGE($P1515:$XX1516)</f>
        <v>#DIV/0!</v>
      </c>
      <c r="J1516" s="7">
        <f t="shared" ref="J1516" si="4612">IF(AND(H1516&gt;2,
OR(L1506="MÉDIA SANEADA",L1506="MEDIANA SANEADA",
AND(L1506="PREÇO ESTIMADO",NOT(AND(P1508="Orçamento",COUNTA(P1506:XX1506)=COUNTIF(P1508:XX1508,"Orçamento")))))),
ROW(),0)</f>
        <v>0</v>
      </c>
      <c r="K1516" s="66"/>
      <c r="L1516" s="29" t="s">
        <v>362</v>
      </c>
      <c r="M1516" s="30" t="e">
        <f t="shared" ref="M1516" si="4613" xml:space="preserve">
IF(H1514&gt;2,MEDIAN(P1513:XX1514),
IF(H1516&gt;2,MEDIAN(P1515:XX1516),
IF(H1518&gt;2,MEDIAN(P1517:XX1518),
IF(H1520&gt;2,MEDIAN(P1519:XX1520),
IF(H1522&gt;2,MEDIAN(P1521:XX1522),
IF(H1524&gt;2,MEDIAN(P1523:XX1524),
MEDIAN(P1511:XX1512)))))))</f>
        <v>#NUM!</v>
      </c>
      <c r="N1516" s="71"/>
      <c r="O1516" s="27" t="str">
        <f t="shared" ref="O1516" si="4614">"2 RODADA"</f>
        <v>2 RODADA</v>
      </c>
      <c r="P1516" s="107" t="str">
        <f t="shared" ref="P1516:AI1516" si="4615">IF(P1514="","",IF((_xlfn.STDEV.P($P1513:$XX1514)/AVERAGE($P1513:$XX1514))&lt;=25%,P1514,IF(OR(P1514&gt;(AVERAGE($P1513:$XX1514)+_xlfn.STDEV.P($P1513:$XX1514)),P1514&lt;(AVERAGE($P1513:$XX1514)-_xlfn.STDEV.P($P1513:$XX1514))),"DESCARTADO",P1514)))</f>
        <v/>
      </c>
      <c r="Q1516" s="107" t="str">
        <f t="shared" si="4615"/>
        <v/>
      </c>
      <c r="R1516" s="107" t="str">
        <f t="shared" si="4615"/>
        <v/>
      </c>
      <c r="S1516" s="107" t="str">
        <f t="shared" si="4615"/>
        <v/>
      </c>
      <c r="T1516" s="107" t="str">
        <f t="shared" si="4615"/>
        <v/>
      </c>
      <c r="U1516" s="107" t="str">
        <f t="shared" si="4615"/>
        <v/>
      </c>
      <c r="V1516" s="107" t="str">
        <f t="shared" si="4615"/>
        <v/>
      </c>
      <c r="W1516" s="107" t="str">
        <f t="shared" si="4615"/>
        <v/>
      </c>
      <c r="X1516" s="107" t="str">
        <f t="shared" si="4615"/>
        <v/>
      </c>
      <c r="Y1516" s="107" t="str">
        <f t="shared" si="4615"/>
        <v/>
      </c>
      <c r="Z1516" s="107" t="str">
        <f t="shared" si="4615"/>
        <v/>
      </c>
      <c r="AA1516" s="107" t="str">
        <f t="shared" si="4615"/>
        <v/>
      </c>
      <c r="AB1516" s="107" t="str">
        <f t="shared" si="4615"/>
        <v/>
      </c>
      <c r="AC1516" s="107" t="str">
        <f t="shared" si="4615"/>
        <v/>
      </c>
      <c r="AD1516" s="107" t="str">
        <f t="shared" si="4615"/>
        <v/>
      </c>
      <c r="AE1516" s="107" t="str">
        <f t="shared" si="4615"/>
        <v/>
      </c>
      <c r="AF1516" s="107" t="str">
        <f t="shared" si="4615"/>
        <v/>
      </c>
      <c r="AG1516" s="107" t="str">
        <f t="shared" si="4615"/>
        <v/>
      </c>
      <c r="AH1516" s="107" t="str">
        <f t="shared" si="4615"/>
        <v/>
      </c>
      <c r="AI1516" s="107" t="str">
        <f t="shared" si="4615"/>
        <v/>
      </c>
    </row>
    <row r="1517" spans="1:167" hidden="1" x14ac:dyDescent="0.25">
      <c r="B1517" s="128" t="e">
        <f t="shared" si="4533"/>
        <v>#VALUE!</v>
      </c>
      <c r="C1517" s="128" t="e">
        <f t="shared" ca="1" si="4534"/>
        <v>#NAME?</v>
      </c>
      <c r="D1517" s="127">
        <f t="shared" ca="1" si="4534"/>
        <v>1</v>
      </c>
      <c r="E1517" s="198"/>
      <c r="F1517" s="93"/>
      <c r="G1517" s="200"/>
      <c r="H1517"/>
      <c r="I1517"/>
      <c r="J1517"/>
      <c r="K1517" s="66"/>
      <c r="L1517" s="29" t="s">
        <v>359</v>
      </c>
      <c r="M1517" s="30" t="e">
        <f t="shared" ref="M1517" si="4616">HARMEAN($P1511:$XX1512)</f>
        <v>#N/A</v>
      </c>
      <c r="N1517" s="71"/>
      <c r="O1517" s="27" t="str">
        <f t="shared" ref="O1517" si="4617">"3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533"/>
        <v>#VALUE!</v>
      </c>
      <c r="C1518" s="128" t="e">
        <f t="shared" ca="1" si="4534"/>
        <v>#NAME?</v>
      </c>
      <c r="D1518" s="127">
        <f t="shared" ca="1" si="4534"/>
        <v>1</v>
      </c>
      <c r="E1518" s="198"/>
      <c r="F1518" s="93"/>
      <c r="G1518" s="200"/>
      <c r="H1518" s="134">
        <f t="shared" ref="H1518" si="4618">COUNT($P1518:$XX1518)</f>
        <v>0</v>
      </c>
      <c r="I1518" s="132" t="e">
        <f t="shared" ref="I1518" si="4619">_xlfn.STDEV.P($P1517:$XX1518)/AVERAGE($P1517:$XX1518)</f>
        <v>#DIV/0!</v>
      </c>
      <c r="J1518" s="7">
        <f t="shared" ref="J1518" si="4620">IF(AND(H1518&gt;2,
OR(L1506="MÉDIA SANEADA",L1506="MEDIANA SANEADA",
AND(L1506="PREÇO ESTIMADO",NOT(AND(P1508="Orçamento",COUNTA(P1506:XX1506)=COUNTIF(P1508:XX1508,"Orçamento")))))),
ROW(),0)</f>
        <v>0</v>
      </c>
      <c r="K1518" s="66"/>
      <c r="L1518" s="29" t="s">
        <v>41</v>
      </c>
      <c r="M1518" s="30" t="str">
        <f t="shared" ref="M1518" si="4621">IFERROR(_xlfn.QUARTILE.EXC($P1512:$XX1512,1),"")</f>
        <v/>
      </c>
      <c r="N1518" s="71"/>
      <c r="O1518" s="27" t="str">
        <f t="shared" ref="O1518" si="4622">"3 RODADA"</f>
        <v>3 RODADA</v>
      </c>
      <c r="P1518" s="107" t="str">
        <f t="shared" ref="P1518:AI1518" si="4623">IF(P1516="","",IF((_xlfn.STDEV.P($P1515:$XX1516)/AVERAGE($P1515:$XX1516))&lt;=25%,P1516,IF(OR(P1516&gt;(AVERAGE($P1515:$XX1516)+_xlfn.STDEV.P($P1515:$XX1516)),P1516&lt;(AVERAGE($P1515:$XX1516)-_xlfn.STDEV.P($P1515:$XX1516))),"DESCARTADO",P1516)))</f>
        <v/>
      </c>
      <c r="Q1518" s="107" t="str">
        <f t="shared" si="4623"/>
        <v/>
      </c>
      <c r="R1518" s="107" t="str">
        <f t="shared" si="4623"/>
        <v/>
      </c>
      <c r="S1518" s="107" t="str">
        <f t="shared" si="4623"/>
        <v/>
      </c>
      <c r="T1518" s="107" t="str">
        <f t="shared" si="4623"/>
        <v/>
      </c>
      <c r="U1518" s="107" t="str">
        <f t="shared" si="4623"/>
        <v/>
      </c>
      <c r="V1518" s="107" t="str">
        <f t="shared" si="4623"/>
        <v/>
      </c>
      <c r="W1518" s="107" t="str">
        <f t="shared" si="4623"/>
        <v/>
      </c>
      <c r="X1518" s="107" t="str">
        <f t="shared" si="4623"/>
        <v/>
      </c>
      <c r="Y1518" s="107" t="str">
        <f t="shared" si="4623"/>
        <v/>
      </c>
      <c r="Z1518" s="107" t="str">
        <f t="shared" si="4623"/>
        <v/>
      </c>
      <c r="AA1518" s="107" t="str">
        <f t="shared" si="4623"/>
        <v/>
      </c>
      <c r="AB1518" s="107" t="str">
        <f t="shared" si="4623"/>
        <v/>
      </c>
      <c r="AC1518" s="107" t="str">
        <f t="shared" si="4623"/>
        <v/>
      </c>
      <c r="AD1518" s="107" t="str">
        <f t="shared" si="4623"/>
        <v/>
      </c>
      <c r="AE1518" s="107" t="str">
        <f t="shared" si="4623"/>
        <v/>
      </c>
      <c r="AF1518" s="107" t="str">
        <f t="shared" si="4623"/>
        <v/>
      </c>
      <c r="AG1518" s="107" t="str">
        <f t="shared" si="4623"/>
        <v/>
      </c>
      <c r="AH1518" s="107" t="str">
        <f t="shared" si="4623"/>
        <v/>
      </c>
      <c r="AI1518" s="107" t="str">
        <f t="shared" si="4623"/>
        <v/>
      </c>
    </row>
    <row r="1519" spans="1:167" hidden="1" x14ac:dyDescent="0.25">
      <c r="B1519" s="128" t="e">
        <f t="shared" si="4533"/>
        <v>#VALUE!</v>
      </c>
      <c r="C1519" s="128" t="e">
        <f t="shared" ca="1" si="4534"/>
        <v>#NAME?</v>
      </c>
      <c r="D1519" s="127">
        <f t="shared" ca="1" si="4534"/>
        <v>1</v>
      </c>
      <c r="E1519" s="198"/>
      <c r="F1519" s="93"/>
      <c r="G1519" s="200"/>
      <c r="H1519"/>
      <c r="I1519"/>
      <c r="J1519"/>
      <c r="K1519" s="66"/>
      <c r="L1519" s="29" t="s">
        <v>39</v>
      </c>
      <c r="M1519" s="30" t="str">
        <f t="shared" ref="M1519" si="4624">IFERROR(_xlfn.QUARTILE.EXC($P1512:$XX1512,3),"")</f>
        <v/>
      </c>
      <c r="N1519" s="71"/>
      <c r="O1519" s="27" t="str">
        <f t="shared" ref="O1519" si="4625">"4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533"/>
        <v>#VALUE!</v>
      </c>
      <c r="C1520" s="128" t="e">
        <f t="shared" ca="1" si="4534"/>
        <v>#NAME?</v>
      </c>
      <c r="D1520" s="127">
        <f t="shared" ca="1" si="4534"/>
        <v>1</v>
      </c>
      <c r="E1520" s="198"/>
      <c r="F1520" s="93"/>
      <c r="G1520" s="200"/>
      <c r="H1520" s="134">
        <f t="shared" ref="H1520" si="4626">COUNT($P1520:$XX1520)</f>
        <v>0</v>
      </c>
      <c r="I1520" s="132" t="e">
        <f t="shared" ref="I1520" si="4627">_xlfn.STDEV.P($P1519:$XX1520)/AVERAGE($P1519:$XX1520)</f>
        <v>#DIV/0!</v>
      </c>
      <c r="J1520" s="7">
        <f t="shared" ref="J1520" si="4628">IF(AND(H1520&gt;2,
OR(L1506="MÉDIA SANEADA",L1506="MEDIANA SANEADA",
AND(L1506="PREÇO ESTIMADO",NOT(AND(P1508="Orçamento",COUNTA(P1506:XX1506)=COUNTIF(P1508:XX1508,"Orçamento")))))),
ROW(),0)</f>
        <v>0</v>
      </c>
      <c r="K1520" s="66"/>
      <c r="L1520" s="29" t="s">
        <v>42</v>
      </c>
      <c r="M1520" s="30">
        <f t="shared" ref="M1520" si="4629">MIN($P1512:$XX1512)</f>
        <v>0</v>
      </c>
      <c r="N1520" s="71"/>
      <c r="O1520" s="27" t="str">
        <f t="shared" ref="O1520" si="4630">"4 RODADA"</f>
        <v>4 RODADA</v>
      </c>
      <c r="P1520" s="107" t="str">
        <f t="shared" ref="P1520:AI1520" si="4631">IF(P1518="","",IF((_xlfn.STDEV.P($P1517:$XX1518)/AVERAGE($P1517:$XX1518))&lt;=25%,P1518,IF(OR(P1518&gt;(AVERAGE($P1517:$XX1518)+_xlfn.STDEV.P($P1517:$XX1518)),P1518&lt;(AVERAGE($P1517:$XX1518)-_xlfn.STDEV.P($P1517:$XX1518))),"DESCARTADO",P1518)))</f>
        <v/>
      </c>
      <c r="Q1520" s="107" t="str">
        <f t="shared" si="4631"/>
        <v/>
      </c>
      <c r="R1520" s="107" t="str">
        <f t="shared" si="4631"/>
        <v/>
      </c>
      <c r="S1520" s="107" t="str">
        <f t="shared" si="4631"/>
        <v/>
      </c>
      <c r="T1520" s="107" t="str">
        <f t="shared" si="4631"/>
        <v/>
      </c>
      <c r="U1520" s="107" t="str">
        <f t="shared" si="4631"/>
        <v/>
      </c>
      <c r="V1520" s="107" t="str">
        <f t="shared" si="4631"/>
        <v/>
      </c>
      <c r="W1520" s="107" t="str">
        <f t="shared" si="4631"/>
        <v/>
      </c>
      <c r="X1520" s="107" t="str">
        <f t="shared" si="4631"/>
        <v/>
      </c>
      <c r="Y1520" s="107" t="str">
        <f t="shared" si="4631"/>
        <v/>
      </c>
      <c r="Z1520" s="107" t="str">
        <f t="shared" si="4631"/>
        <v/>
      </c>
      <c r="AA1520" s="107" t="str">
        <f t="shared" si="4631"/>
        <v/>
      </c>
      <c r="AB1520" s="107" t="str">
        <f t="shared" si="4631"/>
        <v/>
      </c>
      <c r="AC1520" s="107" t="str">
        <f t="shared" si="4631"/>
        <v/>
      </c>
      <c r="AD1520" s="107" t="str">
        <f t="shared" si="4631"/>
        <v/>
      </c>
      <c r="AE1520" s="107" t="str">
        <f t="shared" si="4631"/>
        <v/>
      </c>
      <c r="AF1520" s="107" t="str">
        <f t="shared" si="4631"/>
        <v/>
      </c>
      <c r="AG1520" s="107" t="str">
        <f t="shared" si="4631"/>
        <v/>
      </c>
      <c r="AH1520" s="107" t="str">
        <f t="shared" si="4631"/>
        <v/>
      </c>
      <c r="AI1520" s="107" t="str">
        <f t="shared" si="4631"/>
        <v/>
      </c>
    </row>
    <row r="1521" spans="1:167" hidden="1" x14ac:dyDescent="0.25">
      <c r="B1521" s="128" t="e">
        <f t="shared" si="4533"/>
        <v>#VALUE!</v>
      </c>
      <c r="C1521" s="128" t="e">
        <f t="shared" ca="1" si="4534"/>
        <v>#NAME?</v>
      </c>
      <c r="D1521" s="127">
        <f t="shared" ca="1" si="4534"/>
        <v>1</v>
      </c>
      <c r="E1521" s="198"/>
      <c r="F1521" s="93"/>
      <c r="G1521" s="200"/>
      <c r="H1521"/>
      <c r="I1521"/>
      <c r="J1521"/>
      <c r="K1521" s="66"/>
      <c r="L1521" s="29" t="s">
        <v>40</v>
      </c>
      <c r="M1521" s="30">
        <f t="shared" ref="M1521" si="4632">MAX($P1512:$XX1512)</f>
        <v>0</v>
      </c>
      <c r="N1521" s="71"/>
      <c r="O1521" s="27" t="str">
        <f t="shared" ref="O1521" si="4633">"5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533"/>
        <v>#VALUE!</v>
      </c>
      <c r="C1522" s="128" t="e">
        <f t="shared" ca="1" si="4534"/>
        <v>#NAME?</v>
      </c>
      <c r="D1522" s="127">
        <f t="shared" ca="1" si="4534"/>
        <v>1</v>
      </c>
      <c r="E1522" s="198"/>
      <c r="F1522" s="93"/>
      <c r="G1522" s="200"/>
      <c r="H1522" s="134">
        <f t="shared" ref="H1522" si="4634">COUNT($P1522:$XX1522)</f>
        <v>0</v>
      </c>
      <c r="I1522" s="132" t="e">
        <f t="shared" ref="I1522" si="4635">_xlfn.STDEV.P($P1521:$XX1522)/AVERAGE($P1521:$XX1522)</f>
        <v>#DIV/0!</v>
      </c>
      <c r="J1522" s="7">
        <f t="shared" ref="J1522" si="4636">IF(AND(H1522&gt;2,
OR(L1506="MÉDIA SANEADA",L1506="MEDIANA SANEADA",
AND(L1506="PREÇO ESTIMADO",NOT(AND(P1508="Orçamento",COUNTA(P1506:XX1506)=COUNTIF(P1508:XX1508,"Orçamento")))))),
ROW(),0)</f>
        <v>0</v>
      </c>
      <c r="K1522" s="66"/>
      <c r="N1522" s="71"/>
      <c r="O1522" s="27" t="str">
        <f t="shared" ref="O1522" si="4637">"5 RODADA"</f>
        <v>5 RODADA</v>
      </c>
      <c r="P1522" s="107" t="str">
        <f t="shared" ref="P1522:AI1522" si="4638">IF(P1520="","",IF((_xlfn.STDEV.P($P1519:$XX1520)/AVERAGE($P1519:$XX1520))&lt;=25%,P1520,IF(OR(P1520&gt;(AVERAGE($P1519:$XX1520)+_xlfn.STDEV.P($P1519:$XX1520)),P1520&lt;(AVERAGE($P1519:$XX1520)-_xlfn.STDEV.P($P1519:$XX1520))),"DESCARTADO",P1520)))</f>
        <v/>
      </c>
      <c r="Q1522" s="107" t="str">
        <f t="shared" si="4638"/>
        <v/>
      </c>
      <c r="R1522" s="107" t="str">
        <f t="shared" si="4638"/>
        <v/>
      </c>
      <c r="S1522" s="107" t="str">
        <f t="shared" si="4638"/>
        <v/>
      </c>
      <c r="T1522" s="107" t="str">
        <f t="shared" si="4638"/>
        <v/>
      </c>
      <c r="U1522" s="107" t="str">
        <f t="shared" si="4638"/>
        <v/>
      </c>
      <c r="V1522" s="107" t="str">
        <f t="shared" si="4638"/>
        <v/>
      </c>
      <c r="W1522" s="107" t="str">
        <f t="shared" si="4638"/>
        <v/>
      </c>
      <c r="X1522" s="107" t="str">
        <f t="shared" si="4638"/>
        <v/>
      </c>
      <c r="Y1522" s="107" t="str">
        <f t="shared" si="4638"/>
        <v/>
      </c>
      <c r="Z1522" s="107" t="str">
        <f t="shared" si="4638"/>
        <v/>
      </c>
      <c r="AA1522" s="107" t="str">
        <f t="shared" si="4638"/>
        <v/>
      </c>
      <c r="AB1522" s="107" t="str">
        <f t="shared" si="4638"/>
        <v/>
      </c>
      <c r="AC1522" s="107" t="str">
        <f t="shared" si="4638"/>
        <v/>
      </c>
      <c r="AD1522" s="107" t="str">
        <f t="shared" si="4638"/>
        <v/>
      </c>
      <c r="AE1522" s="107" t="str">
        <f t="shared" si="4638"/>
        <v/>
      </c>
      <c r="AF1522" s="107" t="str">
        <f t="shared" si="4638"/>
        <v/>
      </c>
      <c r="AG1522" s="107" t="str">
        <f t="shared" si="4638"/>
        <v/>
      </c>
      <c r="AH1522" s="107" t="str">
        <f t="shared" si="4638"/>
        <v/>
      </c>
      <c r="AI1522" s="107" t="str">
        <f t="shared" si="4638"/>
        <v/>
      </c>
    </row>
    <row r="1523" spans="1:167" hidden="1" x14ac:dyDescent="0.25">
      <c r="B1523" s="128" t="e">
        <f t="shared" si="4533"/>
        <v>#VALUE!</v>
      </c>
      <c r="C1523" s="128" t="e">
        <f t="shared" ca="1" si="4534"/>
        <v>#NAME?</v>
      </c>
      <c r="D1523" s="127">
        <f t="shared" ca="1" si="4534"/>
        <v>1</v>
      </c>
      <c r="E1523" s="198"/>
      <c r="F1523" s="93"/>
      <c r="G1523" s="200"/>
      <c r="H1523"/>
      <c r="I1523"/>
      <c r="J1523"/>
      <c r="K1523" s="66"/>
      <c r="L1523" s="22"/>
      <c r="M1523" s="22"/>
      <c r="N1523" s="71"/>
      <c r="O1523" s="27" t="str">
        <f t="shared" ref="O1523" si="4639">"6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533"/>
        <v>#VALUE!</v>
      </c>
      <c r="C1524" s="128" t="e">
        <f t="shared" ca="1" si="4534"/>
        <v>#NAME?</v>
      </c>
      <c r="D1524" s="127">
        <f t="shared" ca="1" si="4534"/>
        <v>1</v>
      </c>
      <c r="E1524" s="198"/>
      <c r="F1524" s="93"/>
      <c r="G1524" s="200"/>
      <c r="H1524" s="134">
        <f t="shared" ref="H1524" si="4640">COUNT($P1524:$XX1524)</f>
        <v>0</v>
      </c>
      <c r="I1524" s="132" t="e">
        <f t="shared" ref="I1524" si="4641">_xlfn.STDEV.P($P1523:$XX1524)/AVERAGE($P1523:$XX1524)</f>
        <v>#DIV/0!</v>
      </c>
      <c r="J1524" s="7">
        <f t="shared" ref="J1524" si="4642">IF(AND(H1524&gt;2,
OR(L1506="MÉDIA SANEADA",L1506="MEDIANA SANEADA",
AND(L1506="PREÇO ESTIMADO",NOT(AND(P1508="Orçamento",COUNTA(P1506:XX1506)=COUNTIF(P1508:XX1508,"Orçamento")))))),
ROW(),0)</f>
        <v>0</v>
      </c>
      <c r="N1524" s="71"/>
      <c r="O1524" s="27" t="str">
        <f t="shared" ref="O1524" si="4643">"6 RODADA"</f>
        <v>6 RODADA</v>
      </c>
      <c r="P1524" s="107" t="str">
        <f t="shared" ref="P1524:AI1524" si="4644">IFERROR(IF(P1522="","",IF((_xlfn.STDEV.P($P1521:$XX1522)/AVERAGE($P1521:$XX1522))&lt;=25%,P1522,IF(OR(P1522&gt;(AVERAGE($P1521:$XX1522)+_xlfn.STDEV.P($P1521:$XX1522)),P1522&lt;(AVERAGE($P1521:$XX1522)-_xlfn.STDEV.P($P1521:$XX1522))),"DESCARTADO",P1522))),)</f>
        <v/>
      </c>
      <c r="Q1524" s="107" t="str">
        <f t="shared" si="4644"/>
        <v/>
      </c>
      <c r="R1524" s="107" t="str">
        <f t="shared" si="4644"/>
        <v/>
      </c>
      <c r="S1524" s="107" t="str">
        <f t="shared" si="4644"/>
        <v/>
      </c>
      <c r="T1524" s="107" t="str">
        <f t="shared" si="4644"/>
        <v/>
      </c>
      <c r="U1524" s="107" t="str">
        <f t="shared" si="4644"/>
        <v/>
      </c>
      <c r="V1524" s="107" t="str">
        <f t="shared" si="4644"/>
        <v/>
      </c>
      <c r="W1524" s="107" t="str">
        <f t="shared" si="4644"/>
        <v/>
      </c>
      <c r="X1524" s="107" t="str">
        <f t="shared" si="4644"/>
        <v/>
      </c>
      <c r="Y1524" s="107" t="str">
        <f t="shared" si="4644"/>
        <v/>
      </c>
      <c r="Z1524" s="107" t="str">
        <f t="shared" si="4644"/>
        <v/>
      </c>
      <c r="AA1524" s="107" t="str">
        <f t="shared" si="4644"/>
        <v/>
      </c>
      <c r="AB1524" s="107" t="str">
        <f t="shared" si="4644"/>
        <v/>
      </c>
      <c r="AC1524" s="107" t="str">
        <f t="shared" si="4644"/>
        <v/>
      </c>
      <c r="AD1524" s="107" t="str">
        <f t="shared" si="4644"/>
        <v/>
      </c>
      <c r="AE1524" s="107" t="str">
        <f t="shared" si="4644"/>
        <v/>
      </c>
      <c r="AF1524" s="107" t="str">
        <f t="shared" si="4644"/>
        <v/>
      </c>
      <c r="AG1524" s="107" t="str">
        <f t="shared" si="4644"/>
        <v/>
      </c>
      <c r="AH1524" s="107" t="str">
        <f t="shared" si="4644"/>
        <v/>
      </c>
      <c r="AI1524" s="107" t="str">
        <f t="shared" si="4644"/>
        <v/>
      </c>
    </row>
    <row r="1525" spans="1:167" x14ac:dyDescent="0.25">
      <c r="B1525" s="128" t="e">
        <f t="shared" si="4533"/>
        <v>#VALUE!</v>
      </c>
      <c r="C1525" s="128" t="e">
        <f t="shared" ca="1" si="4534"/>
        <v>#NAME?</v>
      </c>
      <c r="D1525" s="127">
        <f t="shared" ca="1" si="4534"/>
        <v>1</v>
      </c>
      <c r="E1525" s="198"/>
      <c r="F1525" s="136"/>
      <c r="G1525" s="200"/>
      <c r="H1525" s="203"/>
      <c r="I1525" s="203"/>
      <c r="J1525" s="204"/>
      <c r="K1525" s="67"/>
      <c r="L1525" s="1" t="s">
        <v>43</v>
      </c>
      <c r="M1525" s="143" t="str">
        <f t="shared" ref="M1525" si="4645">IFERROR(ROUND(M1506*M1508,2),"")</f>
        <v/>
      </c>
      <c r="O1525" s="27" t="s">
        <v>363</v>
      </c>
      <c r="P1525" s="107" t="str">
        <f t="shared" ref="P1525:AI1546" si="4646">INDEX(P1512:P1524,MATCH(MAX($J1512:$J1524),$J1512:$J1524,0))</f>
        <v/>
      </c>
      <c r="Q1525" s="107" t="str">
        <f t="shared" si="4646"/>
        <v/>
      </c>
      <c r="R1525" s="107" t="str">
        <f t="shared" si="4646"/>
        <v/>
      </c>
      <c r="S1525" s="107" t="str">
        <f t="shared" si="4646"/>
        <v/>
      </c>
      <c r="T1525" s="107" t="str">
        <f t="shared" si="4646"/>
        <v/>
      </c>
      <c r="U1525" s="107" t="str">
        <f t="shared" si="4646"/>
        <v/>
      </c>
      <c r="V1525" s="107" t="str">
        <f t="shared" si="4646"/>
        <v/>
      </c>
      <c r="W1525" s="107" t="str">
        <f t="shared" si="4646"/>
        <v/>
      </c>
      <c r="X1525" s="107" t="str">
        <f t="shared" si="4646"/>
        <v/>
      </c>
      <c r="Y1525" s="107" t="str">
        <f t="shared" si="4646"/>
        <v/>
      </c>
      <c r="Z1525" s="107" t="str">
        <f t="shared" si="4646"/>
        <v/>
      </c>
      <c r="AA1525" s="107" t="str">
        <f t="shared" si="4646"/>
        <v/>
      </c>
      <c r="AB1525" s="107" t="str">
        <f t="shared" si="4646"/>
        <v/>
      </c>
      <c r="AC1525" s="107" t="str">
        <f t="shared" si="4646"/>
        <v/>
      </c>
      <c r="AD1525" s="107" t="str">
        <f t="shared" si="4646"/>
        <v/>
      </c>
      <c r="AE1525" s="107" t="str">
        <f t="shared" si="4646"/>
        <v/>
      </c>
      <c r="AF1525" s="107" t="str">
        <f t="shared" si="4646"/>
        <v/>
      </c>
      <c r="AG1525" s="107" t="str">
        <f t="shared" si="4646"/>
        <v/>
      </c>
      <c r="AH1525" s="107" t="str">
        <f t="shared" si="4646"/>
        <v/>
      </c>
      <c r="AI1525" s="107" t="str">
        <f t="shared" si="4646"/>
        <v/>
      </c>
    </row>
    <row r="1527" spans="1:167" s="117" customFormat="1" ht="15" customHeight="1" x14ac:dyDescent="0.25">
      <c r="A1527" s="120"/>
      <c r="B1527" s="127" t="e">
        <f t="shared" ref="B1527" si="4647">LARGE(IFERROR(IF(B1525+1&gt;$H$8,"",B1525+1),""),1)</f>
        <v>#VALUE!</v>
      </c>
      <c r="C1527" s="127" t="e">
        <f ca="1">IF(_xlfn.ISFORMULA(E1531),MAX(INDEX('BASE FORMAÇÃO'!A:A,B1527+1),1),E1531)</f>
        <v>#NAME?</v>
      </c>
      <c r="D1527" s="127">
        <f t="shared" ref="D1527" ca="1" si="4648">IFERROR(IF(C1527=C1517,D1517+1,1),1)</f>
        <v>1</v>
      </c>
      <c r="E1527" s="38" t="s">
        <v>9</v>
      </c>
      <c r="F1527" s="73"/>
      <c r="G1527" s="38" t="s">
        <v>15</v>
      </c>
      <c r="H1527" s="135" t="e">
        <f>INDEX('BASE FORMAÇÃO'!B:B,B1527+1)</f>
        <v>#VALUE!</v>
      </c>
      <c r="I1527" s="181" t="s">
        <v>16</v>
      </c>
      <c r="J1527" s="6" t="e">
        <f>INDEX('BASE FORMAÇÃO'!K:K,B1527+1)</f>
        <v>#VALUE!</v>
      </c>
      <c r="K1527" s="65"/>
      <c r="L1527" s="182" t="s">
        <v>10</v>
      </c>
      <c r="M1527" s="184" t="str">
        <f>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649">B1527</f>
        <v>#VALUE!</v>
      </c>
      <c r="C1528" s="128" t="e">
        <f t="shared" ca="1" si="4649"/>
        <v>#NAME?</v>
      </c>
      <c r="D1528" s="127">
        <f t="shared" ca="1" si="4649"/>
        <v>1</v>
      </c>
      <c r="E1528" s="186">
        <f t="shared" ref="E1528" ca="1" si="4650">D1527</f>
        <v>1</v>
      </c>
      <c r="F1528" s="92"/>
      <c r="G1528" s="188" t="s">
        <v>1</v>
      </c>
      <c r="H1528" s="191" t="e">
        <f>INDEX('BASE FORMAÇÃO'!C:C,B1527+1)</f>
        <v>#VALUE!</v>
      </c>
      <c r="I1528" s="191"/>
      <c r="J1528" s="192"/>
      <c r="K1528" s="66"/>
      <c r="L1528" s="183"/>
      <c r="M1528" s="185"/>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651">B1528</f>
        <v>#VALUE!</v>
      </c>
      <c r="C1529" s="128" t="e">
        <f t="shared" ca="1" si="4651"/>
        <v>#NAME?</v>
      </c>
      <c r="D1529" s="127">
        <f t="shared" ca="1" si="4651"/>
        <v>1</v>
      </c>
      <c r="E1529" s="187"/>
      <c r="F1529" s="93"/>
      <c r="G1529" s="189"/>
      <c r="H1529" s="193"/>
      <c r="I1529" s="193"/>
      <c r="J1529" s="194"/>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652">B1529</f>
        <v>#VALUE!</v>
      </c>
      <c r="C1530" s="128" t="e">
        <f t="shared" ca="1" si="4652"/>
        <v>#NAME?</v>
      </c>
      <c r="D1530" s="127">
        <f t="shared" ca="1" si="4534"/>
        <v>1</v>
      </c>
      <c r="E1530" s="38" t="s">
        <v>313</v>
      </c>
      <c r="F1530" s="93"/>
      <c r="G1530" s="190"/>
      <c r="H1530" s="195"/>
      <c r="I1530" s="195"/>
      <c r="J1530" s="196"/>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653">B1529</f>
        <v>#VALUE!</v>
      </c>
      <c r="C1531" s="128" t="e">
        <f t="shared" ca="1" si="4653"/>
        <v>#NAME?</v>
      </c>
      <c r="D1531" s="127">
        <f t="shared" ca="1" si="4534"/>
        <v>1</v>
      </c>
      <c r="E1531" s="197" t="e">
        <f t="shared" ref="E1531" ca="1" si="4654">C1527</f>
        <v>#NAME?</v>
      </c>
      <c r="F1531" s="93"/>
      <c r="G1531" s="199" t="s">
        <v>304</v>
      </c>
      <c r="H1531" s="201"/>
      <c r="I1531" s="202"/>
      <c r="J1531" s="202"/>
      <c r="K1531" s="67"/>
      <c r="L1531" s="28" t="s">
        <v>303</v>
      </c>
      <c r="M1531" s="133" t="str">
        <f t="shared" ref="M1531" si="4655">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656">B1531</f>
        <v>#VALUE!</v>
      </c>
      <c r="C1532" s="128" t="e">
        <f t="shared" ref="C1532" ca="1" si="4657">C1531</f>
        <v>#NAME?</v>
      </c>
      <c r="D1532" s="127">
        <f t="shared" ca="1" si="4534"/>
        <v>1</v>
      </c>
      <c r="E1532" s="198"/>
      <c r="F1532" s="93"/>
      <c r="G1532" s="200"/>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658">B1532</f>
        <v>#VALUE!</v>
      </c>
      <c r="C1533" s="128" t="e">
        <f t="shared" ca="1" si="4658"/>
        <v>#NAME?</v>
      </c>
      <c r="D1533" s="127">
        <f t="shared" ca="1" si="4534"/>
        <v>1</v>
      </c>
      <c r="E1533" s="198"/>
      <c r="F1533" s="93"/>
      <c r="G1533" s="200"/>
      <c r="H1533" s="134">
        <f t="shared" ref="H1533" si="4659">COUNT($P1533:$XX1533)</f>
        <v>0</v>
      </c>
      <c r="I1533" s="132" t="e">
        <f t="shared" ref="I1533" si="4660">_xlfn.STDEV.P($P1532:$XX1533)/AVERAGE($P1532:$XX1533)</f>
        <v>#DIV/0!</v>
      </c>
      <c r="J1533" s="7">
        <f>ROW()</f>
        <v>1533</v>
      </c>
      <c r="K1533" s="67"/>
      <c r="L1533" s="29" t="s">
        <v>10</v>
      </c>
      <c r="M1533" s="30" t="str">
        <f t="shared" ref="M1533" si="4661">IFERROR(
IF(COUNTA(P1527:AI1527)=COUNTIF(P1529:XX1529,"Orçamento"),MIN(M1538,M1535),
IF(M1536&lt;&gt;"",M1536,
IF(M1537&lt;&gt;"",M1537,
M1535
))),"")</f>
        <v/>
      </c>
      <c r="N1533" s="71"/>
      <c r="O1533" s="27" t="s">
        <v>376</v>
      </c>
      <c r="P1533" s="106" t="str">
        <f t="shared" ref="P1533:AI1533" si="4662">IFERROR(IF(P1531="",
            "",
            IF(COUNT($P1531:$XX1531)&lt;=4,
               P1531,
               IF(OR(P1531&gt;(QUARTILE($P1531:$XX1531,3)+(QUARTILE($P1531:$XX1531,3)-QUARTILE($P1531:$XX1531,1))),
                     P1531&lt;(QUARTILE($P1531:$XX1531,1)-(QUARTILE($P1531:$XX1531,3)-QUARTILE($P1531:$XX1531,1)))
                  ),
               "DESCARTADO",P1531)
             )
  ),P1531)</f>
        <v/>
      </c>
      <c r="Q1533" s="106" t="str">
        <f t="shared" si="4662"/>
        <v/>
      </c>
      <c r="R1533" s="106" t="str">
        <f t="shared" si="4662"/>
        <v/>
      </c>
      <c r="S1533" s="106" t="str">
        <f t="shared" si="4662"/>
        <v/>
      </c>
      <c r="T1533" s="106" t="str">
        <f t="shared" si="4662"/>
        <v/>
      </c>
      <c r="U1533" s="106" t="str">
        <f t="shared" si="4662"/>
        <v/>
      </c>
      <c r="V1533" s="106" t="str">
        <f t="shared" si="4662"/>
        <v/>
      </c>
      <c r="W1533" s="106" t="str">
        <f t="shared" si="4662"/>
        <v/>
      </c>
      <c r="X1533" s="106" t="str">
        <f t="shared" si="4662"/>
        <v/>
      </c>
      <c r="Y1533" s="106" t="str">
        <f t="shared" si="4662"/>
        <v/>
      </c>
      <c r="Z1533" s="106" t="str">
        <f t="shared" si="4662"/>
        <v/>
      </c>
      <c r="AA1533" s="106" t="str">
        <f t="shared" si="4662"/>
        <v/>
      </c>
      <c r="AB1533" s="106" t="str">
        <f t="shared" si="4662"/>
        <v/>
      </c>
      <c r="AC1533" s="106" t="str">
        <f t="shared" si="4662"/>
        <v/>
      </c>
      <c r="AD1533" s="106" t="str">
        <f t="shared" si="4662"/>
        <v/>
      </c>
      <c r="AE1533" s="106" t="str">
        <f t="shared" si="4662"/>
        <v/>
      </c>
      <c r="AF1533" s="106" t="str">
        <f t="shared" si="4662"/>
        <v/>
      </c>
      <c r="AG1533" s="106" t="str">
        <f t="shared" si="4662"/>
        <v/>
      </c>
      <c r="AH1533" s="106" t="str">
        <f t="shared" si="4662"/>
        <v/>
      </c>
      <c r="AI1533" s="106" t="str">
        <f t="shared" si="4662"/>
        <v/>
      </c>
    </row>
    <row r="1534" spans="1:167" hidden="1" x14ac:dyDescent="0.25">
      <c r="B1534" s="128" t="e">
        <f t="shared" ref="B1534" si="4663">B1533</f>
        <v>#VALUE!</v>
      </c>
      <c r="C1534" s="128" t="e">
        <f t="shared" ref="C1534" ca="1" si="4664">C1533</f>
        <v>#NAME?</v>
      </c>
      <c r="D1534" s="127">
        <f t="shared" ca="1" si="4534"/>
        <v>1</v>
      </c>
      <c r="E1534" s="198"/>
      <c r="F1534" s="93"/>
      <c r="G1534" s="200"/>
      <c r="H1534"/>
      <c r="I1534"/>
      <c r="J1534"/>
      <c r="K1534" s="66"/>
      <c r="L1534" s="29" t="s">
        <v>360</v>
      </c>
      <c r="M1534" s="30" t="e">
        <f t="shared" ref="M1534" si="4665">AVERAGE($P1533:$XX1533)</f>
        <v>#DIV/0!</v>
      </c>
      <c r="N1534" s="71"/>
      <c r="O1534" s="27" t="str">
        <f t="shared" ref="O1534" si="4666">"1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533"/>
        <v>#VALUE!</v>
      </c>
      <c r="C1535" s="128" t="e">
        <f t="shared" ca="1" si="4534"/>
        <v>#NAME?</v>
      </c>
      <c r="D1535" s="127">
        <f t="shared" ca="1" si="4534"/>
        <v>1</v>
      </c>
      <c r="E1535" s="198"/>
      <c r="F1535" s="93"/>
      <c r="G1535" s="200"/>
      <c r="H1535" s="134">
        <f t="shared" ref="H1535" si="4667">COUNT($P1535:$XX1535)</f>
        <v>0</v>
      </c>
      <c r="I1535" s="132" t="e">
        <f t="shared" ref="I1535" si="4668">_xlfn.STDEV.P($P1534:$XX1535)/AVERAGE($P1534:$XX1535)</f>
        <v>#DIV/0!</v>
      </c>
      <c r="J1535" s="7">
        <f t="shared" ref="J1535" si="4669">IF(AND(H1535&gt;2,
OR(L1527="MÉDIA SANEADA",L1527="MEDIANA SANEADA",
AND(L1527="PREÇO ESTIMADO",NOT(AND(P1529="Orçamento",COUNTA(P1527:XX1527)=COUNTIF(P1529:XX1529,"Orçamento")))))),
ROW(),0)</f>
        <v>0</v>
      </c>
      <c r="K1535" s="66"/>
      <c r="L1535" s="29" t="s">
        <v>361</v>
      </c>
      <c r="M1535" s="30" t="e">
        <f t="shared" ref="M1535" si="4670">MEDIAN($P1533:$XX1533)</f>
        <v>#NUM!</v>
      </c>
      <c r="N1535" s="71"/>
      <c r="O1535" s="27" t="str">
        <f t="shared" ref="O1535" si="4671">"1 RODADA"</f>
        <v>1 RODADA</v>
      </c>
      <c r="P1535" s="107" t="str">
        <f t="shared" ref="P1535:AI1535" si="4672">IF(P1533="","",IF((_xlfn.STDEV.P($P1532:$XX1533)/AVERAGE($P1532:$XX1533))&lt;=25%,P1533,IF(OR(P1533&gt;(AVERAGE($P1532:$XX1533)+_xlfn.STDEV.P($P1532:$XX1533)),P1533&lt;(AVERAGE($P1532:$XX1533)-_xlfn.STDEV.P($P1532:$XX1533))),"DESCARTADO",P1533)))</f>
        <v/>
      </c>
      <c r="Q1535" s="107" t="str">
        <f t="shared" si="4672"/>
        <v/>
      </c>
      <c r="R1535" s="107" t="str">
        <f t="shared" si="4672"/>
        <v/>
      </c>
      <c r="S1535" s="107" t="str">
        <f t="shared" si="4672"/>
        <v/>
      </c>
      <c r="T1535" s="107" t="str">
        <f t="shared" si="4672"/>
        <v/>
      </c>
      <c r="U1535" s="107" t="str">
        <f t="shared" si="4672"/>
        <v/>
      </c>
      <c r="V1535" s="107" t="str">
        <f t="shared" si="4672"/>
        <v/>
      </c>
      <c r="W1535" s="107" t="str">
        <f t="shared" si="4672"/>
        <v/>
      </c>
      <c r="X1535" s="107" t="str">
        <f t="shared" si="4672"/>
        <v/>
      </c>
      <c r="Y1535" s="107" t="str">
        <f t="shared" si="4672"/>
        <v/>
      </c>
      <c r="Z1535" s="107" t="str">
        <f t="shared" si="4672"/>
        <v/>
      </c>
      <c r="AA1535" s="107" t="str">
        <f t="shared" si="4672"/>
        <v/>
      </c>
      <c r="AB1535" s="107" t="str">
        <f t="shared" si="4672"/>
        <v/>
      </c>
      <c r="AC1535" s="107" t="str">
        <f t="shared" si="4672"/>
        <v/>
      </c>
      <c r="AD1535" s="107" t="str">
        <f t="shared" si="4672"/>
        <v/>
      </c>
      <c r="AE1535" s="107" t="str">
        <f t="shared" si="4672"/>
        <v/>
      </c>
      <c r="AF1535" s="107" t="str">
        <f t="shared" si="4672"/>
        <v/>
      </c>
      <c r="AG1535" s="107" t="str">
        <f t="shared" si="4672"/>
        <v/>
      </c>
      <c r="AH1535" s="107" t="str">
        <f t="shared" si="4672"/>
        <v/>
      </c>
      <c r="AI1535" s="107" t="str">
        <f t="shared" si="4672"/>
        <v/>
      </c>
    </row>
    <row r="1536" spans="1:167" hidden="1" x14ac:dyDescent="0.25">
      <c r="B1536" s="128" t="e">
        <f t="shared" si="4533"/>
        <v>#VALUE!</v>
      </c>
      <c r="C1536" s="128" t="e">
        <f t="shared" ca="1" si="4534"/>
        <v>#NAME?</v>
      </c>
      <c r="D1536" s="127">
        <f t="shared" ca="1" si="4534"/>
        <v>1</v>
      </c>
      <c r="E1536" s="198"/>
      <c r="F1536" s="93"/>
      <c r="G1536" s="200"/>
      <c r="H1536"/>
      <c r="I1536"/>
      <c r="J1536"/>
      <c r="L1536" s="29" t="s">
        <v>38</v>
      </c>
      <c r="M1536" s="30" t="str">
        <f t="shared" ref="M1536" si="4673">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674">"2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533"/>
        <v>#VALUE!</v>
      </c>
      <c r="C1537" s="128" t="e">
        <f t="shared" ca="1" si="4534"/>
        <v>#NAME?</v>
      </c>
      <c r="D1537" s="127">
        <f t="shared" ca="1" si="4534"/>
        <v>1</v>
      </c>
      <c r="E1537" s="198"/>
      <c r="F1537" s="93"/>
      <c r="G1537" s="200"/>
      <c r="H1537" s="134">
        <f t="shared" ref="H1537" si="4675">COUNT($P1537:$XX1537)</f>
        <v>0</v>
      </c>
      <c r="I1537" s="132" t="e">
        <f t="shared" ref="I1537" si="4676">_xlfn.STDEV.P($P1536:$XX1537)/AVERAGE($P1536:$XX1537)</f>
        <v>#DIV/0!</v>
      </c>
      <c r="J1537" s="7">
        <f t="shared" ref="J1537" si="4677">IF(AND(H1537&gt;2,
OR(L1527="MÉDIA SANEADA",L1527="MEDIANA SANEADA",
AND(L1527="PREÇO ESTIMADO",NOT(AND(P1529="Orçamento",COUNTA(P1527:XX1527)=COUNTIF(P1529:XX1529,"Orçamento")))))),
ROW(),0)</f>
        <v>0</v>
      </c>
      <c r="K1537" s="66"/>
      <c r="L1537" s="29" t="s">
        <v>362</v>
      </c>
      <c r="M1537" s="30" t="e">
        <f t="shared" ref="M1537" si="4678" xml:space="preserve">
IF(H1535&gt;2,MEDIAN(P1534:XX1535),
IF(H1537&gt;2,MEDIAN(P1536:XX1537),
IF(H1539&gt;2,MEDIAN(P1538:XX1539),
IF(H1541&gt;2,MEDIAN(P1540:XX1541),
IF(H1543&gt;2,MEDIAN(P1542:XX1543),
IF(H1545&gt;2,MEDIAN(P1544:XX1545),
MEDIAN(P1532:XX1533)))))))</f>
        <v>#NUM!</v>
      </c>
      <c r="N1537" s="71"/>
      <c r="O1537" s="27" t="str">
        <f t="shared" ref="O1537" si="4679">"2 RODADA"</f>
        <v>2 RODADA</v>
      </c>
      <c r="P1537" s="107" t="str">
        <f t="shared" ref="P1537:AI1537" si="4680">IF(P1535="","",IF((_xlfn.STDEV.P($P1534:$XX1535)/AVERAGE($P1534:$XX1535))&lt;=25%,P1535,IF(OR(P1535&gt;(AVERAGE($P1534:$XX1535)+_xlfn.STDEV.P($P1534:$XX1535)),P1535&lt;(AVERAGE($P1534:$XX1535)-_xlfn.STDEV.P($P1534:$XX1535))),"DESCARTADO",P1535)))</f>
        <v/>
      </c>
      <c r="Q1537" s="107" t="str">
        <f t="shared" si="4680"/>
        <v/>
      </c>
      <c r="R1537" s="107" t="str">
        <f t="shared" si="4680"/>
        <v/>
      </c>
      <c r="S1537" s="107" t="str">
        <f t="shared" si="4680"/>
        <v/>
      </c>
      <c r="T1537" s="107" t="str">
        <f t="shared" si="4680"/>
        <v/>
      </c>
      <c r="U1537" s="107" t="str">
        <f t="shared" si="4680"/>
        <v/>
      </c>
      <c r="V1537" s="107" t="str">
        <f t="shared" si="4680"/>
        <v/>
      </c>
      <c r="W1537" s="107" t="str">
        <f t="shared" si="4680"/>
        <v/>
      </c>
      <c r="X1537" s="107" t="str">
        <f t="shared" si="4680"/>
        <v/>
      </c>
      <c r="Y1537" s="107" t="str">
        <f t="shared" si="4680"/>
        <v/>
      </c>
      <c r="Z1537" s="107" t="str">
        <f t="shared" si="4680"/>
        <v/>
      </c>
      <c r="AA1537" s="107" t="str">
        <f t="shared" si="4680"/>
        <v/>
      </c>
      <c r="AB1537" s="107" t="str">
        <f t="shared" si="4680"/>
        <v/>
      </c>
      <c r="AC1537" s="107" t="str">
        <f t="shared" si="4680"/>
        <v/>
      </c>
      <c r="AD1537" s="107" t="str">
        <f t="shared" si="4680"/>
        <v/>
      </c>
      <c r="AE1537" s="107" t="str">
        <f t="shared" si="4680"/>
        <v/>
      </c>
      <c r="AF1537" s="107" t="str">
        <f t="shared" si="4680"/>
        <v/>
      </c>
      <c r="AG1537" s="107" t="str">
        <f t="shared" si="4680"/>
        <v/>
      </c>
      <c r="AH1537" s="107" t="str">
        <f t="shared" si="4680"/>
        <v/>
      </c>
      <c r="AI1537" s="107" t="str">
        <f t="shared" si="4680"/>
        <v/>
      </c>
    </row>
    <row r="1538" spans="1:167" hidden="1" x14ac:dyDescent="0.25">
      <c r="B1538" s="128" t="e">
        <f t="shared" si="4533"/>
        <v>#VALUE!</v>
      </c>
      <c r="C1538" s="128" t="e">
        <f t="shared" ca="1" si="4534"/>
        <v>#NAME?</v>
      </c>
      <c r="D1538" s="127">
        <f t="shared" ca="1" si="4534"/>
        <v>1</v>
      </c>
      <c r="E1538" s="198"/>
      <c r="F1538" s="93"/>
      <c r="G1538" s="200"/>
      <c r="H1538"/>
      <c r="I1538"/>
      <c r="J1538"/>
      <c r="K1538" s="66"/>
      <c r="L1538" s="29" t="s">
        <v>359</v>
      </c>
      <c r="M1538" s="30" t="e">
        <f t="shared" ref="M1538" si="4681">HARMEAN($P1532:$XX1533)</f>
        <v>#N/A</v>
      </c>
      <c r="N1538" s="71"/>
      <c r="O1538" s="27" t="str">
        <f t="shared" ref="O1538" si="4682">"3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533"/>
        <v>#VALUE!</v>
      </c>
      <c r="C1539" s="128" t="e">
        <f t="shared" ca="1" si="4534"/>
        <v>#NAME?</v>
      </c>
      <c r="D1539" s="127">
        <f t="shared" ca="1" si="4534"/>
        <v>1</v>
      </c>
      <c r="E1539" s="198"/>
      <c r="F1539" s="93"/>
      <c r="G1539" s="200"/>
      <c r="H1539" s="134">
        <f t="shared" ref="H1539" si="4683">COUNT($P1539:$XX1539)</f>
        <v>0</v>
      </c>
      <c r="I1539" s="132" t="e">
        <f t="shared" ref="I1539" si="4684">_xlfn.STDEV.P($P1538:$XX1539)/AVERAGE($P1538:$XX1539)</f>
        <v>#DIV/0!</v>
      </c>
      <c r="J1539" s="7">
        <f t="shared" ref="J1539" si="4685">IF(AND(H1539&gt;2,
OR(L1527="MÉDIA SANEADA",L1527="MEDIANA SANEADA",
AND(L1527="PREÇO ESTIMADO",NOT(AND(P1529="Orçamento",COUNTA(P1527:XX1527)=COUNTIF(P1529:XX1529,"Orçamento")))))),
ROW(),0)</f>
        <v>0</v>
      </c>
      <c r="K1539" s="66"/>
      <c r="L1539" s="29" t="s">
        <v>41</v>
      </c>
      <c r="M1539" s="30" t="str">
        <f t="shared" ref="M1539" si="4686">IFERROR(_xlfn.QUARTILE.EXC($P1533:$XX1533,1),"")</f>
        <v/>
      </c>
      <c r="N1539" s="71"/>
      <c r="O1539" s="27" t="str">
        <f t="shared" ref="O1539" si="4687">"3 RODADA"</f>
        <v>3 RODADA</v>
      </c>
      <c r="P1539" s="107" t="str">
        <f t="shared" ref="P1539:AI1539" si="4688">IF(P1537="","",IF((_xlfn.STDEV.P($P1536:$XX1537)/AVERAGE($P1536:$XX1537))&lt;=25%,P1537,IF(OR(P1537&gt;(AVERAGE($P1536:$XX1537)+_xlfn.STDEV.P($P1536:$XX1537)),P1537&lt;(AVERAGE($P1536:$XX1537)-_xlfn.STDEV.P($P1536:$XX1537))),"DESCARTADO",P1537)))</f>
        <v/>
      </c>
      <c r="Q1539" s="107" t="str">
        <f t="shared" si="4688"/>
        <v/>
      </c>
      <c r="R1539" s="107" t="str">
        <f t="shared" si="4688"/>
        <v/>
      </c>
      <c r="S1539" s="107" t="str">
        <f t="shared" si="4688"/>
        <v/>
      </c>
      <c r="T1539" s="107" t="str">
        <f t="shared" si="4688"/>
        <v/>
      </c>
      <c r="U1539" s="107" t="str">
        <f t="shared" si="4688"/>
        <v/>
      </c>
      <c r="V1539" s="107" t="str">
        <f t="shared" si="4688"/>
        <v/>
      </c>
      <c r="W1539" s="107" t="str">
        <f t="shared" si="4688"/>
        <v/>
      </c>
      <c r="X1539" s="107" t="str">
        <f t="shared" si="4688"/>
        <v/>
      </c>
      <c r="Y1539" s="107" t="str">
        <f t="shared" si="4688"/>
        <v/>
      </c>
      <c r="Z1539" s="107" t="str">
        <f t="shared" si="4688"/>
        <v/>
      </c>
      <c r="AA1539" s="107" t="str">
        <f t="shared" si="4688"/>
        <v/>
      </c>
      <c r="AB1539" s="107" t="str">
        <f t="shared" si="4688"/>
        <v/>
      </c>
      <c r="AC1539" s="107" t="str">
        <f t="shared" si="4688"/>
        <v/>
      </c>
      <c r="AD1539" s="107" t="str">
        <f t="shared" si="4688"/>
        <v/>
      </c>
      <c r="AE1539" s="107" t="str">
        <f t="shared" si="4688"/>
        <v/>
      </c>
      <c r="AF1539" s="107" t="str">
        <f t="shared" si="4688"/>
        <v/>
      </c>
      <c r="AG1539" s="107" t="str">
        <f t="shared" si="4688"/>
        <v/>
      </c>
      <c r="AH1539" s="107" t="str">
        <f t="shared" si="4688"/>
        <v/>
      </c>
      <c r="AI1539" s="107" t="str">
        <f t="shared" si="4688"/>
        <v/>
      </c>
    </row>
    <row r="1540" spans="1:167" hidden="1" x14ac:dyDescent="0.25">
      <c r="B1540" s="128" t="e">
        <f t="shared" si="4533"/>
        <v>#VALUE!</v>
      </c>
      <c r="C1540" s="128" t="e">
        <f t="shared" ca="1" si="4534"/>
        <v>#NAME?</v>
      </c>
      <c r="D1540" s="127">
        <f t="shared" ca="1" si="4534"/>
        <v>1</v>
      </c>
      <c r="E1540" s="198"/>
      <c r="F1540" s="93"/>
      <c r="G1540" s="200"/>
      <c r="H1540"/>
      <c r="I1540"/>
      <c r="J1540"/>
      <c r="K1540" s="66"/>
      <c r="L1540" s="29" t="s">
        <v>39</v>
      </c>
      <c r="M1540" s="30" t="str">
        <f t="shared" ref="M1540" si="4689">IFERROR(_xlfn.QUARTILE.EXC($P1533:$XX1533,3),"")</f>
        <v/>
      </c>
      <c r="N1540" s="71"/>
      <c r="O1540" s="27" t="str">
        <f t="shared" ref="O1540" si="4690">"4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533"/>
        <v>#VALUE!</v>
      </c>
      <c r="C1541" s="128" t="e">
        <f t="shared" ca="1" si="4534"/>
        <v>#NAME?</v>
      </c>
      <c r="D1541" s="127">
        <f t="shared" ca="1" si="4534"/>
        <v>1</v>
      </c>
      <c r="E1541" s="198"/>
      <c r="F1541" s="93"/>
      <c r="G1541" s="200"/>
      <c r="H1541" s="134">
        <f t="shared" ref="H1541" si="4691">COUNT($P1541:$XX1541)</f>
        <v>0</v>
      </c>
      <c r="I1541" s="132" t="e">
        <f t="shared" ref="I1541" si="4692">_xlfn.STDEV.P($P1540:$XX1541)/AVERAGE($P1540:$XX1541)</f>
        <v>#DIV/0!</v>
      </c>
      <c r="J1541" s="7">
        <f t="shared" ref="J1541" si="4693">IF(AND(H1541&gt;2,
OR(L1527="MÉDIA SANEADA",L1527="MEDIANA SANEADA",
AND(L1527="PREÇO ESTIMADO",NOT(AND(P1529="Orçamento",COUNTA(P1527:XX1527)=COUNTIF(P1529:XX1529,"Orçamento")))))),
ROW(),0)</f>
        <v>0</v>
      </c>
      <c r="K1541" s="66"/>
      <c r="L1541" s="29" t="s">
        <v>42</v>
      </c>
      <c r="M1541" s="30">
        <f t="shared" ref="M1541" si="4694">MIN($P1533:$XX1533)</f>
        <v>0</v>
      </c>
      <c r="N1541" s="71"/>
      <c r="O1541" s="27" t="str">
        <f t="shared" ref="O1541" si="4695">"4 RODADA"</f>
        <v>4 RODADA</v>
      </c>
      <c r="P1541" s="107" t="str">
        <f t="shared" ref="P1541:AI1541" si="4696">IF(P1539="","",IF((_xlfn.STDEV.P($P1538:$XX1539)/AVERAGE($P1538:$XX1539))&lt;=25%,P1539,IF(OR(P1539&gt;(AVERAGE($P1538:$XX1539)+_xlfn.STDEV.P($P1538:$XX1539)),P1539&lt;(AVERAGE($P1538:$XX1539)-_xlfn.STDEV.P($P1538:$XX1539))),"DESCARTADO",P1539)))</f>
        <v/>
      </c>
      <c r="Q1541" s="107" t="str">
        <f t="shared" si="4696"/>
        <v/>
      </c>
      <c r="R1541" s="107" t="str">
        <f t="shared" si="4696"/>
        <v/>
      </c>
      <c r="S1541" s="107" t="str">
        <f t="shared" si="4696"/>
        <v/>
      </c>
      <c r="T1541" s="107" t="str">
        <f t="shared" si="4696"/>
        <v/>
      </c>
      <c r="U1541" s="107" t="str">
        <f t="shared" si="4696"/>
        <v/>
      </c>
      <c r="V1541" s="107" t="str">
        <f t="shared" si="4696"/>
        <v/>
      </c>
      <c r="W1541" s="107" t="str">
        <f t="shared" si="4696"/>
        <v/>
      </c>
      <c r="X1541" s="107" t="str">
        <f t="shared" si="4696"/>
        <v/>
      </c>
      <c r="Y1541" s="107" t="str">
        <f t="shared" si="4696"/>
        <v/>
      </c>
      <c r="Z1541" s="107" t="str">
        <f t="shared" si="4696"/>
        <v/>
      </c>
      <c r="AA1541" s="107" t="str">
        <f t="shared" si="4696"/>
        <v/>
      </c>
      <c r="AB1541" s="107" t="str">
        <f t="shared" si="4696"/>
        <v/>
      </c>
      <c r="AC1541" s="107" t="str">
        <f t="shared" si="4696"/>
        <v/>
      </c>
      <c r="AD1541" s="107" t="str">
        <f t="shared" si="4696"/>
        <v/>
      </c>
      <c r="AE1541" s="107" t="str">
        <f t="shared" si="4696"/>
        <v/>
      </c>
      <c r="AF1541" s="107" t="str">
        <f t="shared" si="4696"/>
        <v/>
      </c>
      <c r="AG1541" s="107" t="str">
        <f t="shared" si="4696"/>
        <v/>
      </c>
      <c r="AH1541" s="107" t="str">
        <f t="shared" si="4696"/>
        <v/>
      </c>
      <c r="AI1541" s="107" t="str">
        <f t="shared" si="4696"/>
        <v/>
      </c>
    </row>
    <row r="1542" spans="1:167" hidden="1" x14ac:dyDescent="0.25">
      <c r="B1542" s="128" t="e">
        <f t="shared" si="4533"/>
        <v>#VALUE!</v>
      </c>
      <c r="C1542" s="128" t="e">
        <f t="shared" ca="1" si="4534"/>
        <v>#NAME?</v>
      </c>
      <c r="D1542" s="127">
        <f t="shared" ca="1" si="4534"/>
        <v>1</v>
      </c>
      <c r="E1542" s="198"/>
      <c r="F1542" s="93"/>
      <c r="G1542" s="200"/>
      <c r="H1542"/>
      <c r="I1542"/>
      <c r="J1542"/>
      <c r="K1542" s="66"/>
      <c r="L1542" s="29" t="s">
        <v>40</v>
      </c>
      <c r="M1542" s="30">
        <f t="shared" ref="M1542" si="4697">MAX($P1533:$XX1533)</f>
        <v>0</v>
      </c>
      <c r="N1542" s="71"/>
      <c r="O1542" s="27" t="str">
        <f t="shared" ref="O1542" si="4698">"5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533"/>
        <v>#VALUE!</v>
      </c>
      <c r="C1543" s="128" t="e">
        <f t="shared" ca="1" si="4534"/>
        <v>#NAME?</v>
      </c>
      <c r="D1543" s="127">
        <f t="shared" ca="1" si="4534"/>
        <v>1</v>
      </c>
      <c r="E1543" s="198"/>
      <c r="F1543" s="93"/>
      <c r="G1543" s="200"/>
      <c r="H1543" s="134">
        <f t="shared" ref="H1543" si="4699">COUNT($P1543:$XX1543)</f>
        <v>0</v>
      </c>
      <c r="I1543" s="132" t="e">
        <f t="shared" ref="I1543" si="4700">_xlfn.STDEV.P($P1542:$XX1543)/AVERAGE($P1542:$XX1543)</f>
        <v>#DIV/0!</v>
      </c>
      <c r="J1543" s="7">
        <f t="shared" ref="J1543" si="4701">IF(AND(H1543&gt;2,
OR(L1527="MÉDIA SANEADA",L1527="MEDIANA SANEADA",
AND(L1527="PREÇO ESTIMADO",NOT(AND(P1529="Orçamento",COUNTA(P1527:XX1527)=COUNTIF(P1529:XX1529,"Orçamento")))))),
ROW(),0)</f>
        <v>0</v>
      </c>
      <c r="K1543" s="66"/>
      <c r="N1543" s="71"/>
      <c r="O1543" s="27" t="str">
        <f t="shared" ref="O1543" si="4702">"5 RODADA"</f>
        <v>5 RODADA</v>
      </c>
      <c r="P1543" s="107" t="str">
        <f t="shared" ref="P1543:AI1543" si="4703">IF(P1541="","",IF((_xlfn.STDEV.P($P1540:$XX1541)/AVERAGE($P1540:$XX1541))&lt;=25%,P1541,IF(OR(P1541&gt;(AVERAGE($P1540:$XX1541)+_xlfn.STDEV.P($P1540:$XX1541)),P1541&lt;(AVERAGE($P1540:$XX1541)-_xlfn.STDEV.P($P1540:$XX1541))),"DESCARTADO",P1541)))</f>
        <v/>
      </c>
      <c r="Q1543" s="107" t="str">
        <f t="shared" si="4703"/>
        <v/>
      </c>
      <c r="R1543" s="107" t="str">
        <f t="shared" si="4703"/>
        <v/>
      </c>
      <c r="S1543" s="107" t="str">
        <f t="shared" si="4703"/>
        <v/>
      </c>
      <c r="T1543" s="107" t="str">
        <f t="shared" si="4703"/>
        <v/>
      </c>
      <c r="U1543" s="107" t="str">
        <f t="shared" si="4703"/>
        <v/>
      </c>
      <c r="V1543" s="107" t="str">
        <f t="shared" si="4703"/>
        <v/>
      </c>
      <c r="W1543" s="107" t="str">
        <f t="shared" si="4703"/>
        <v/>
      </c>
      <c r="X1543" s="107" t="str">
        <f t="shared" si="4703"/>
        <v/>
      </c>
      <c r="Y1543" s="107" t="str">
        <f t="shared" si="4703"/>
        <v/>
      </c>
      <c r="Z1543" s="107" t="str">
        <f t="shared" si="4703"/>
        <v/>
      </c>
      <c r="AA1543" s="107" t="str">
        <f t="shared" si="4703"/>
        <v/>
      </c>
      <c r="AB1543" s="107" t="str">
        <f t="shared" si="4703"/>
        <v/>
      </c>
      <c r="AC1543" s="107" t="str">
        <f t="shared" si="4703"/>
        <v/>
      </c>
      <c r="AD1543" s="107" t="str">
        <f t="shared" si="4703"/>
        <v/>
      </c>
      <c r="AE1543" s="107" t="str">
        <f t="shared" si="4703"/>
        <v/>
      </c>
      <c r="AF1543" s="107" t="str">
        <f t="shared" si="4703"/>
        <v/>
      </c>
      <c r="AG1543" s="107" t="str">
        <f t="shared" si="4703"/>
        <v/>
      </c>
      <c r="AH1543" s="107" t="str">
        <f t="shared" si="4703"/>
        <v/>
      </c>
      <c r="AI1543" s="107" t="str">
        <f t="shared" si="4703"/>
        <v/>
      </c>
    </row>
    <row r="1544" spans="1:167" hidden="1" x14ac:dyDescent="0.25">
      <c r="B1544" s="128" t="e">
        <f t="shared" si="4533"/>
        <v>#VALUE!</v>
      </c>
      <c r="C1544" s="128" t="e">
        <f t="shared" ca="1" si="4534"/>
        <v>#NAME?</v>
      </c>
      <c r="D1544" s="127">
        <f t="shared" ca="1" si="4534"/>
        <v>1</v>
      </c>
      <c r="E1544" s="198"/>
      <c r="F1544" s="93"/>
      <c r="G1544" s="200"/>
      <c r="H1544"/>
      <c r="I1544"/>
      <c r="J1544"/>
      <c r="K1544" s="66"/>
      <c r="L1544" s="22"/>
      <c r="M1544" s="22"/>
      <c r="N1544" s="71"/>
      <c r="O1544" s="27" t="str">
        <f t="shared" ref="O1544" si="4704">"6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533"/>
        <v>#VALUE!</v>
      </c>
      <c r="C1545" s="128" t="e">
        <f t="shared" ca="1" si="4534"/>
        <v>#NAME?</v>
      </c>
      <c r="D1545" s="127">
        <f t="shared" ca="1" si="4534"/>
        <v>1</v>
      </c>
      <c r="E1545" s="198"/>
      <c r="F1545" s="93"/>
      <c r="G1545" s="200"/>
      <c r="H1545" s="134">
        <f t="shared" ref="H1545" si="4705">COUNT($P1545:$XX1545)</f>
        <v>0</v>
      </c>
      <c r="I1545" s="132" t="e">
        <f t="shared" ref="I1545" si="4706">_xlfn.STDEV.P($P1544:$XX1545)/AVERAGE($P1544:$XX1545)</f>
        <v>#DIV/0!</v>
      </c>
      <c r="J1545" s="7">
        <f t="shared" ref="J1545" si="4707">IF(AND(H1545&gt;2,
OR(L1527="MÉDIA SANEADA",L1527="MEDIANA SANEADA",
AND(L1527="PREÇO ESTIMADO",NOT(AND(P1529="Orçamento",COUNTA(P1527:XX1527)=COUNTIF(P1529:XX1529,"Orçamento")))))),
ROW(),0)</f>
        <v>0</v>
      </c>
      <c r="N1545" s="71"/>
      <c r="O1545" s="27" t="str">
        <f t="shared" ref="O1545" si="4708">"6 RODADA"</f>
        <v>6 RODADA</v>
      </c>
      <c r="P1545" s="107" t="str">
        <f t="shared" ref="P1545:AI1545" si="4709">IFERROR(IF(P1543="","",IF((_xlfn.STDEV.P($P1542:$XX1543)/AVERAGE($P1542:$XX1543))&lt;=25%,P1543,IF(OR(P1543&gt;(AVERAGE($P1542:$XX1543)+_xlfn.STDEV.P($P1542:$XX1543)),P1543&lt;(AVERAGE($P1542:$XX1543)-_xlfn.STDEV.P($P1542:$XX1543))),"DESCARTADO",P1543))),)</f>
        <v/>
      </c>
      <c r="Q1545" s="107" t="str">
        <f t="shared" si="4709"/>
        <v/>
      </c>
      <c r="R1545" s="107" t="str">
        <f t="shared" si="4709"/>
        <v/>
      </c>
      <c r="S1545" s="107" t="str">
        <f t="shared" si="4709"/>
        <v/>
      </c>
      <c r="T1545" s="107" t="str">
        <f t="shared" si="4709"/>
        <v/>
      </c>
      <c r="U1545" s="107" t="str">
        <f t="shared" si="4709"/>
        <v/>
      </c>
      <c r="V1545" s="107" t="str">
        <f t="shared" si="4709"/>
        <v/>
      </c>
      <c r="W1545" s="107" t="str">
        <f t="shared" si="4709"/>
        <v/>
      </c>
      <c r="X1545" s="107" t="str">
        <f t="shared" si="4709"/>
        <v/>
      </c>
      <c r="Y1545" s="107" t="str">
        <f t="shared" si="4709"/>
        <v/>
      </c>
      <c r="Z1545" s="107" t="str">
        <f t="shared" si="4709"/>
        <v/>
      </c>
      <c r="AA1545" s="107" t="str">
        <f t="shared" si="4709"/>
        <v/>
      </c>
      <c r="AB1545" s="107" t="str">
        <f t="shared" si="4709"/>
        <v/>
      </c>
      <c r="AC1545" s="107" t="str">
        <f t="shared" si="4709"/>
        <v/>
      </c>
      <c r="AD1545" s="107" t="str">
        <f t="shared" si="4709"/>
        <v/>
      </c>
      <c r="AE1545" s="107" t="str">
        <f t="shared" si="4709"/>
        <v/>
      </c>
      <c r="AF1545" s="107" t="str">
        <f t="shared" si="4709"/>
        <v/>
      </c>
      <c r="AG1545" s="107" t="str">
        <f t="shared" si="4709"/>
        <v/>
      </c>
      <c r="AH1545" s="107" t="str">
        <f t="shared" si="4709"/>
        <v/>
      </c>
      <c r="AI1545" s="107" t="str">
        <f t="shared" si="4709"/>
        <v/>
      </c>
    </row>
    <row r="1546" spans="1:167" x14ac:dyDescent="0.25">
      <c r="B1546" s="128" t="e">
        <f t="shared" si="4533"/>
        <v>#VALUE!</v>
      </c>
      <c r="C1546" s="128" t="e">
        <f t="shared" ca="1" si="4534"/>
        <v>#NAME?</v>
      </c>
      <c r="D1546" s="127">
        <f t="shared" ca="1" si="4534"/>
        <v>1</v>
      </c>
      <c r="E1546" s="198"/>
      <c r="F1546" s="136"/>
      <c r="G1546" s="200"/>
      <c r="H1546" s="203"/>
      <c r="I1546" s="203"/>
      <c r="J1546" s="204"/>
      <c r="K1546" s="67"/>
      <c r="L1546" s="1" t="s">
        <v>43</v>
      </c>
      <c r="M1546" s="143" t="str">
        <f t="shared" ref="M1546" si="4710">IFERROR(ROUND(M1527*M1529,2),"")</f>
        <v/>
      </c>
      <c r="O1546" s="27" t="s">
        <v>363</v>
      </c>
      <c r="P1546" s="107" t="str">
        <f t="shared" ref="P1546:R1546" si="4711">INDEX(P1533:P1545,MATCH(MAX($J1533:$J1545),$J1533:$J1545,0))</f>
        <v/>
      </c>
      <c r="Q1546" s="107" t="str">
        <f t="shared" si="4711"/>
        <v/>
      </c>
      <c r="R1546" s="107" t="str">
        <f t="shared" si="4711"/>
        <v/>
      </c>
      <c r="S1546" s="107" t="str">
        <f t="shared" si="4646"/>
        <v/>
      </c>
      <c r="T1546" s="107" t="str">
        <f t="shared" si="4646"/>
        <v/>
      </c>
      <c r="U1546" s="107" t="str">
        <f t="shared" si="4646"/>
        <v/>
      </c>
      <c r="V1546" s="107" t="str">
        <f t="shared" si="4646"/>
        <v/>
      </c>
      <c r="W1546" s="107" t="str">
        <f t="shared" si="4646"/>
        <v/>
      </c>
      <c r="X1546" s="107" t="str">
        <f t="shared" si="4646"/>
        <v/>
      </c>
      <c r="Y1546" s="107" t="str">
        <f t="shared" si="4646"/>
        <v/>
      </c>
      <c r="Z1546" s="107" t="str">
        <f t="shared" si="4646"/>
        <v/>
      </c>
      <c r="AA1546" s="107" t="str">
        <f t="shared" si="4646"/>
        <v/>
      </c>
      <c r="AB1546" s="107" t="str">
        <f t="shared" si="4646"/>
        <v/>
      </c>
      <c r="AC1546" s="107" t="str">
        <f t="shared" si="4646"/>
        <v/>
      </c>
      <c r="AD1546" s="107" t="str">
        <f t="shared" si="4646"/>
        <v/>
      </c>
      <c r="AE1546" s="107" t="str">
        <f t="shared" si="4646"/>
        <v/>
      </c>
      <c r="AF1546" s="107" t="str">
        <f t="shared" si="4646"/>
        <v/>
      </c>
      <c r="AG1546" s="107" t="str">
        <f t="shared" si="4646"/>
        <v/>
      </c>
      <c r="AH1546" s="107" t="str">
        <f t="shared" si="4646"/>
        <v/>
      </c>
      <c r="AI1546" s="107" t="str">
        <f t="shared" si="4646"/>
        <v/>
      </c>
    </row>
    <row r="1548" spans="1:167" s="117" customFormat="1" ht="15" customHeight="1" x14ac:dyDescent="0.25">
      <c r="A1548" s="120"/>
      <c r="B1548" s="127" t="e">
        <f t="shared" ref="B1548" si="4712">LARGE(IFERROR(IF(B1546+1&gt;$H$8,"",B1546+1),""),1)</f>
        <v>#VALUE!</v>
      </c>
      <c r="C1548" s="127" t="e">
        <f ca="1">IF(_xlfn.ISFORMULA(E1552),MAX(INDEX('BASE FORMAÇÃO'!A:A,B1548+1),1),E1552)</f>
        <v>#NAME?</v>
      </c>
      <c r="D1548" s="127">
        <f t="shared" ref="D1548" ca="1" si="4713">IFERROR(IF(C1548=C1538,D1538+1,1),1)</f>
        <v>1</v>
      </c>
      <c r="E1548" s="38" t="s">
        <v>9</v>
      </c>
      <c r="F1548" s="73"/>
      <c r="G1548" s="38" t="s">
        <v>15</v>
      </c>
      <c r="H1548" s="135" t="e">
        <f>INDEX('BASE FORMAÇÃO'!B:B,B1548+1)</f>
        <v>#VALUE!</v>
      </c>
      <c r="I1548" s="181" t="s">
        <v>16</v>
      </c>
      <c r="J1548" s="6" t="e">
        <f>INDEX('BASE FORMAÇÃO'!K:K,B1548+1)</f>
        <v>#VALUE!</v>
      </c>
      <c r="K1548" s="65"/>
      <c r="L1548" s="182" t="s">
        <v>10</v>
      </c>
      <c r="M1548" s="184" t="str">
        <f>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14">B1548</f>
        <v>#VALUE!</v>
      </c>
      <c r="C1549" s="128" t="e">
        <f t="shared" ca="1" si="4714"/>
        <v>#NAME?</v>
      </c>
      <c r="D1549" s="127">
        <f t="shared" ca="1" si="4714"/>
        <v>1</v>
      </c>
      <c r="E1549" s="186">
        <f t="shared" ref="E1549" ca="1" si="4715">D1548</f>
        <v>1</v>
      </c>
      <c r="F1549" s="92"/>
      <c r="G1549" s="188" t="s">
        <v>1</v>
      </c>
      <c r="H1549" s="191" t="e">
        <f>INDEX('BASE FORMAÇÃO'!C:C,B1548+1)</f>
        <v>#VALUE!</v>
      </c>
      <c r="I1549" s="191"/>
      <c r="J1549" s="192"/>
      <c r="K1549" s="66"/>
      <c r="L1549" s="183"/>
      <c r="M1549" s="185"/>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16">B1549</f>
        <v>#VALUE!</v>
      </c>
      <c r="C1550" s="128" t="e">
        <f t="shared" ca="1" si="4716"/>
        <v>#NAME?</v>
      </c>
      <c r="D1550" s="127">
        <f t="shared" ca="1" si="4716"/>
        <v>1</v>
      </c>
      <c r="E1550" s="187"/>
      <c r="F1550" s="93"/>
      <c r="G1550" s="189"/>
      <c r="H1550" s="193"/>
      <c r="I1550" s="193"/>
      <c r="J1550" s="194"/>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17">B1550</f>
        <v>#VALUE!</v>
      </c>
      <c r="C1551" s="128" t="e">
        <f t="shared" ca="1" si="4717"/>
        <v>#NAME?</v>
      </c>
      <c r="D1551" s="127">
        <f t="shared" ca="1" si="4534"/>
        <v>1</v>
      </c>
      <c r="E1551" s="38" t="s">
        <v>313</v>
      </c>
      <c r="F1551" s="93"/>
      <c r="G1551" s="190"/>
      <c r="H1551" s="195"/>
      <c r="I1551" s="195"/>
      <c r="J1551" s="196"/>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18">B1550</f>
        <v>#VALUE!</v>
      </c>
      <c r="C1552" s="128" t="e">
        <f t="shared" ca="1" si="4718"/>
        <v>#NAME?</v>
      </c>
      <c r="D1552" s="127">
        <f t="shared" ca="1" si="4534"/>
        <v>1</v>
      </c>
      <c r="E1552" s="197" t="e">
        <f t="shared" ref="E1552" ca="1" si="4719">C1548</f>
        <v>#NAME?</v>
      </c>
      <c r="F1552" s="93"/>
      <c r="G1552" s="199" t="s">
        <v>304</v>
      </c>
      <c r="H1552" s="201"/>
      <c r="I1552" s="202"/>
      <c r="J1552" s="202"/>
      <c r="K1552" s="67"/>
      <c r="L1552" s="28" t="s">
        <v>303</v>
      </c>
      <c r="M1552" s="133" t="str">
        <f t="shared" ref="M1552" si="4720">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21">B1552</f>
        <v>#VALUE!</v>
      </c>
      <c r="C1553" s="128" t="e">
        <f t="shared" ref="C1553" ca="1" si="4722">C1552</f>
        <v>#NAME?</v>
      </c>
      <c r="D1553" s="127">
        <f t="shared" ca="1" si="4534"/>
        <v>1</v>
      </c>
      <c r="E1553" s="198"/>
      <c r="F1553" s="93"/>
      <c r="G1553" s="200"/>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23">B1553</f>
        <v>#VALUE!</v>
      </c>
      <c r="C1554" s="128" t="e">
        <f t="shared" ca="1" si="4723"/>
        <v>#NAME?</v>
      </c>
      <c r="D1554" s="127">
        <f t="shared" ca="1" si="4534"/>
        <v>1</v>
      </c>
      <c r="E1554" s="198"/>
      <c r="F1554" s="93"/>
      <c r="G1554" s="200"/>
      <c r="H1554" s="134">
        <f t="shared" ref="H1554" si="4724">COUNT($P1554:$XX1554)</f>
        <v>0</v>
      </c>
      <c r="I1554" s="132" t="e">
        <f t="shared" ref="I1554" si="4725">_xlfn.STDEV.P($P1553:$XX1554)/AVERAGE($P1553:$XX1554)</f>
        <v>#DIV/0!</v>
      </c>
      <c r="J1554" s="7">
        <f>ROW()</f>
        <v>1554</v>
      </c>
      <c r="K1554" s="67"/>
      <c r="L1554" s="29" t="s">
        <v>10</v>
      </c>
      <c r="M1554" s="30" t="str">
        <f t="shared" ref="M1554" si="4726">IFERROR(
IF(COUNTA(P1548:AI1548)=COUNTIF(P1550:XX1550,"Orçamento"),MIN(M1559,M1556),
IF(M1557&lt;&gt;"",M1557,
IF(M1558&lt;&gt;"",M1558,
M1556
))),"")</f>
        <v/>
      </c>
      <c r="N1554" s="71"/>
      <c r="O1554" s="27" t="s">
        <v>376</v>
      </c>
      <c r="P1554" s="106" t="str">
        <f t="shared" ref="P1554:AI1554" si="4727">IFERROR(IF(P1552="",
            "",
            IF(COUNT($P1552:$XX1552)&lt;=4,
               P1552,
               IF(OR(P1552&gt;(QUARTILE($P1552:$XX1552,3)+(QUARTILE($P1552:$XX1552,3)-QUARTILE($P1552:$XX1552,1))),
                     P1552&lt;(QUARTILE($P1552:$XX1552,1)-(QUARTILE($P1552:$XX1552,3)-QUARTILE($P1552:$XX1552,1)))
                  ),
               "DESCARTADO",P1552)
             )
  ),P1552)</f>
        <v/>
      </c>
      <c r="Q1554" s="106" t="str">
        <f t="shared" si="4727"/>
        <v/>
      </c>
      <c r="R1554" s="106" t="str">
        <f t="shared" si="4727"/>
        <v/>
      </c>
      <c r="S1554" s="106" t="str">
        <f t="shared" si="4727"/>
        <v/>
      </c>
      <c r="T1554" s="106" t="str">
        <f t="shared" si="4727"/>
        <v/>
      </c>
      <c r="U1554" s="106" t="str">
        <f t="shared" si="4727"/>
        <v/>
      </c>
      <c r="V1554" s="106" t="str">
        <f t="shared" si="4727"/>
        <v/>
      </c>
      <c r="W1554" s="106" t="str">
        <f t="shared" si="4727"/>
        <v/>
      </c>
      <c r="X1554" s="106" t="str">
        <f t="shared" si="4727"/>
        <v/>
      </c>
      <c r="Y1554" s="106" t="str">
        <f t="shared" si="4727"/>
        <v/>
      </c>
      <c r="Z1554" s="106" t="str">
        <f t="shared" si="4727"/>
        <v/>
      </c>
      <c r="AA1554" s="106" t="str">
        <f t="shared" si="4727"/>
        <v/>
      </c>
      <c r="AB1554" s="106" t="str">
        <f t="shared" si="4727"/>
        <v/>
      </c>
      <c r="AC1554" s="106" t="str">
        <f t="shared" si="4727"/>
        <v/>
      </c>
      <c r="AD1554" s="106" t="str">
        <f t="shared" si="4727"/>
        <v/>
      </c>
      <c r="AE1554" s="106" t="str">
        <f t="shared" si="4727"/>
        <v/>
      </c>
      <c r="AF1554" s="106" t="str">
        <f t="shared" si="4727"/>
        <v/>
      </c>
      <c r="AG1554" s="106" t="str">
        <f t="shared" si="4727"/>
        <v/>
      </c>
      <c r="AH1554" s="106" t="str">
        <f t="shared" si="4727"/>
        <v/>
      </c>
      <c r="AI1554" s="106" t="str">
        <f t="shared" si="4727"/>
        <v/>
      </c>
    </row>
    <row r="1555" spans="2:35" hidden="1" x14ac:dyDescent="0.25">
      <c r="B1555" s="128" t="e">
        <f t="shared" ref="B1555:B1609" si="4728">B1554</f>
        <v>#VALUE!</v>
      </c>
      <c r="C1555" s="128" t="e">
        <f t="shared" ref="C1555:D1618" ca="1" si="4729">C1554</f>
        <v>#NAME?</v>
      </c>
      <c r="D1555" s="127">
        <f t="shared" ca="1" si="4534"/>
        <v>1</v>
      </c>
      <c r="E1555" s="198"/>
      <c r="F1555" s="93"/>
      <c r="G1555" s="200"/>
      <c r="H1555"/>
      <c r="I1555"/>
      <c r="J1555"/>
      <c r="K1555" s="66"/>
      <c r="L1555" s="29" t="s">
        <v>360</v>
      </c>
      <c r="M1555" s="30" t="e">
        <f t="shared" ref="M1555" si="4730">AVERAGE($P1554:$XX1554)</f>
        <v>#DIV/0!</v>
      </c>
      <c r="N1555" s="71"/>
      <c r="O1555" s="27" t="str">
        <f t="shared" ref="O1555" si="4731">"1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728"/>
        <v>#VALUE!</v>
      </c>
      <c r="C1556" s="128" t="e">
        <f t="shared" ca="1" si="4729"/>
        <v>#NAME?</v>
      </c>
      <c r="D1556" s="127">
        <f t="shared" ca="1" si="4729"/>
        <v>1</v>
      </c>
      <c r="E1556" s="198"/>
      <c r="F1556" s="93"/>
      <c r="G1556" s="200"/>
      <c r="H1556" s="134">
        <f t="shared" ref="H1556" si="4732">COUNT($P1556:$XX1556)</f>
        <v>0</v>
      </c>
      <c r="I1556" s="132" t="e">
        <f t="shared" ref="I1556" si="4733">_xlfn.STDEV.P($P1555:$XX1556)/AVERAGE($P1555:$XX1556)</f>
        <v>#DIV/0!</v>
      </c>
      <c r="J1556" s="7">
        <f t="shared" ref="J1556" si="4734">IF(AND(H1556&gt;2,
OR(L1548="MÉDIA SANEADA",L1548="MEDIANA SANEADA",
AND(L1548="PREÇO ESTIMADO",NOT(AND(P1550="Orçamento",COUNTA(P1548:XX1548)=COUNTIF(P1550:XX1550,"Orçamento")))))),
ROW(),0)</f>
        <v>0</v>
      </c>
      <c r="K1556" s="66"/>
      <c r="L1556" s="29" t="s">
        <v>361</v>
      </c>
      <c r="M1556" s="30" t="e">
        <f t="shared" ref="M1556" si="4735">MEDIAN($P1554:$XX1554)</f>
        <v>#NUM!</v>
      </c>
      <c r="N1556" s="71"/>
      <c r="O1556" s="27" t="str">
        <f t="shared" ref="O1556" si="4736">"1 RODADA"</f>
        <v>1 RODADA</v>
      </c>
      <c r="P1556" s="107" t="str">
        <f t="shared" ref="P1556:AI1556" si="4737">IF(P1554="","",IF((_xlfn.STDEV.P($P1553:$XX1554)/AVERAGE($P1553:$XX1554))&lt;=25%,P1554,IF(OR(P1554&gt;(AVERAGE($P1553:$XX1554)+_xlfn.STDEV.P($P1553:$XX1554)),P1554&lt;(AVERAGE($P1553:$XX1554)-_xlfn.STDEV.P($P1553:$XX1554))),"DESCARTADO",P1554)))</f>
        <v/>
      </c>
      <c r="Q1556" s="107" t="str">
        <f t="shared" si="4737"/>
        <v/>
      </c>
      <c r="R1556" s="107" t="str">
        <f t="shared" si="4737"/>
        <v/>
      </c>
      <c r="S1556" s="107" t="str">
        <f t="shared" si="4737"/>
        <v/>
      </c>
      <c r="T1556" s="107" t="str">
        <f t="shared" si="4737"/>
        <v/>
      </c>
      <c r="U1556" s="107" t="str">
        <f t="shared" si="4737"/>
        <v/>
      </c>
      <c r="V1556" s="107" t="str">
        <f t="shared" si="4737"/>
        <v/>
      </c>
      <c r="W1556" s="107" t="str">
        <f t="shared" si="4737"/>
        <v/>
      </c>
      <c r="X1556" s="107" t="str">
        <f t="shared" si="4737"/>
        <v/>
      </c>
      <c r="Y1556" s="107" t="str">
        <f t="shared" si="4737"/>
        <v/>
      </c>
      <c r="Z1556" s="107" t="str">
        <f t="shared" si="4737"/>
        <v/>
      </c>
      <c r="AA1556" s="107" t="str">
        <f t="shared" si="4737"/>
        <v/>
      </c>
      <c r="AB1556" s="107" t="str">
        <f t="shared" si="4737"/>
        <v/>
      </c>
      <c r="AC1556" s="107" t="str">
        <f t="shared" si="4737"/>
        <v/>
      </c>
      <c r="AD1556" s="107" t="str">
        <f t="shared" si="4737"/>
        <v/>
      </c>
      <c r="AE1556" s="107" t="str">
        <f t="shared" si="4737"/>
        <v/>
      </c>
      <c r="AF1556" s="107" t="str">
        <f t="shared" si="4737"/>
        <v/>
      </c>
      <c r="AG1556" s="107" t="str">
        <f t="shared" si="4737"/>
        <v/>
      </c>
      <c r="AH1556" s="107" t="str">
        <f t="shared" si="4737"/>
        <v/>
      </c>
      <c r="AI1556" s="107" t="str">
        <f t="shared" si="4737"/>
        <v/>
      </c>
    </row>
    <row r="1557" spans="2:35" hidden="1" x14ac:dyDescent="0.25">
      <c r="B1557" s="128" t="e">
        <f t="shared" si="4728"/>
        <v>#VALUE!</v>
      </c>
      <c r="C1557" s="128" t="e">
        <f t="shared" ca="1" si="4729"/>
        <v>#NAME?</v>
      </c>
      <c r="D1557" s="127">
        <f t="shared" ca="1" si="4729"/>
        <v>1</v>
      </c>
      <c r="E1557" s="198"/>
      <c r="F1557" s="93"/>
      <c r="G1557" s="200"/>
      <c r="H1557"/>
      <c r="I1557"/>
      <c r="J1557"/>
      <c r="L1557" s="29" t="s">
        <v>38</v>
      </c>
      <c r="M1557" s="30" t="str">
        <f t="shared" ref="M1557" si="4738">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739">"2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728"/>
        <v>#VALUE!</v>
      </c>
      <c r="C1558" s="128" t="e">
        <f t="shared" ca="1" si="4729"/>
        <v>#NAME?</v>
      </c>
      <c r="D1558" s="127">
        <f t="shared" ca="1" si="4729"/>
        <v>1</v>
      </c>
      <c r="E1558" s="198"/>
      <c r="F1558" s="93"/>
      <c r="G1558" s="200"/>
      <c r="H1558" s="134">
        <f t="shared" ref="H1558" si="4740">COUNT($P1558:$XX1558)</f>
        <v>0</v>
      </c>
      <c r="I1558" s="132" t="e">
        <f t="shared" ref="I1558" si="4741">_xlfn.STDEV.P($P1557:$XX1558)/AVERAGE($P1557:$XX1558)</f>
        <v>#DIV/0!</v>
      </c>
      <c r="J1558" s="7">
        <f t="shared" ref="J1558" si="4742">IF(AND(H1558&gt;2,
OR(L1548="MÉDIA SANEADA",L1548="MEDIANA SANEADA",
AND(L1548="PREÇO ESTIMADO",NOT(AND(P1550="Orçamento",COUNTA(P1548:XX1548)=COUNTIF(P1550:XX1550,"Orçamento")))))),
ROW(),0)</f>
        <v>0</v>
      </c>
      <c r="K1558" s="66"/>
      <c r="L1558" s="29" t="s">
        <v>362</v>
      </c>
      <c r="M1558" s="30" t="e">
        <f t="shared" ref="M1558" si="4743" xml:space="preserve">
IF(H1556&gt;2,MEDIAN(P1555:XX1556),
IF(H1558&gt;2,MEDIAN(P1557:XX1558),
IF(H1560&gt;2,MEDIAN(P1559:XX1560),
IF(H1562&gt;2,MEDIAN(P1561:XX1562),
IF(H1564&gt;2,MEDIAN(P1563:XX1564),
IF(H1566&gt;2,MEDIAN(P1565:XX1566),
MEDIAN(P1553:XX1554)))))))</f>
        <v>#NUM!</v>
      </c>
      <c r="N1558" s="71"/>
      <c r="O1558" s="27" t="str">
        <f t="shared" ref="O1558" si="4744">"2 RODADA"</f>
        <v>2 RODADA</v>
      </c>
      <c r="P1558" s="107" t="str">
        <f t="shared" ref="P1558:AI1558" si="4745">IF(P1556="","",IF((_xlfn.STDEV.P($P1555:$XX1556)/AVERAGE($P1555:$XX1556))&lt;=25%,P1556,IF(OR(P1556&gt;(AVERAGE($P1555:$XX1556)+_xlfn.STDEV.P($P1555:$XX1556)),P1556&lt;(AVERAGE($P1555:$XX1556)-_xlfn.STDEV.P($P1555:$XX1556))),"DESCARTADO",P1556)))</f>
        <v/>
      </c>
      <c r="Q1558" s="107" t="str">
        <f t="shared" si="4745"/>
        <v/>
      </c>
      <c r="R1558" s="107" t="str">
        <f t="shared" si="4745"/>
        <v/>
      </c>
      <c r="S1558" s="107" t="str">
        <f t="shared" si="4745"/>
        <v/>
      </c>
      <c r="T1558" s="107" t="str">
        <f t="shared" si="4745"/>
        <v/>
      </c>
      <c r="U1558" s="107" t="str">
        <f t="shared" si="4745"/>
        <v/>
      </c>
      <c r="V1558" s="107" t="str">
        <f t="shared" si="4745"/>
        <v/>
      </c>
      <c r="W1558" s="107" t="str">
        <f t="shared" si="4745"/>
        <v/>
      </c>
      <c r="X1558" s="107" t="str">
        <f t="shared" si="4745"/>
        <v/>
      </c>
      <c r="Y1558" s="107" t="str">
        <f t="shared" si="4745"/>
        <v/>
      </c>
      <c r="Z1558" s="107" t="str">
        <f t="shared" si="4745"/>
        <v/>
      </c>
      <c r="AA1558" s="107" t="str">
        <f t="shared" si="4745"/>
        <v/>
      </c>
      <c r="AB1558" s="107" t="str">
        <f t="shared" si="4745"/>
        <v/>
      </c>
      <c r="AC1558" s="107" t="str">
        <f t="shared" si="4745"/>
        <v/>
      </c>
      <c r="AD1558" s="107" t="str">
        <f t="shared" si="4745"/>
        <v/>
      </c>
      <c r="AE1558" s="107" t="str">
        <f t="shared" si="4745"/>
        <v/>
      </c>
      <c r="AF1558" s="107" t="str">
        <f t="shared" si="4745"/>
        <v/>
      </c>
      <c r="AG1558" s="107" t="str">
        <f t="shared" si="4745"/>
        <v/>
      </c>
      <c r="AH1558" s="107" t="str">
        <f t="shared" si="4745"/>
        <v/>
      </c>
      <c r="AI1558" s="107" t="str">
        <f t="shared" si="4745"/>
        <v/>
      </c>
    </row>
    <row r="1559" spans="2:35" hidden="1" x14ac:dyDescent="0.25">
      <c r="B1559" s="128" t="e">
        <f t="shared" si="4728"/>
        <v>#VALUE!</v>
      </c>
      <c r="C1559" s="128" t="e">
        <f t="shared" ca="1" si="4729"/>
        <v>#NAME?</v>
      </c>
      <c r="D1559" s="127">
        <f t="shared" ca="1" si="4729"/>
        <v>1</v>
      </c>
      <c r="E1559" s="198"/>
      <c r="F1559" s="93"/>
      <c r="G1559" s="200"/>
      <c r="H1559"/>
      <c r="I1559"/>
      <c r="J1559"/>
      <c r="K1559" s="66"/>
      <c r="L1559" s="29" t="s">
        <v>359</v>
      </c>
      <c r="M1559" s="30" t="e">
        <f t="shared" ref="M1559" si="4746">HARMEAN($P1553:$XX1554)</f>
        <v>#N/A</v>
      </c>
      <c r="N1559" s="71"/>
      <c r="O1559" s="27" t="str">
        <f t="shared" ref="O1559" si="4747">"3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728"/>
        <v>#VALUE!</v>
      </c>
      <c r="C1560" s="128" t="e">
        <f t="shared" ca="1" si="4729"/>
        <v>#NAME?</v>
      </c>
      <c r="D1560" s="127">
        <f t="shared" ca="1" si="4729"/>
        <v>1</v>
      </c>
      <c r="E1560" s="198"/>
      <c r="F1560" s="93"/>
      <c r="G1560" s="200"/>
      <c r="H1560" s="134">
        <f t="shared" ref="H1560" si="4748">COUNT($P1560:$XX1560)</f>
        <v>0</v>
      </c>
      <c r="I1560" s="132" t="e">
        <f t="shared" ref="I1560" si="4749">_xlfn.STDEV.P($P1559:$XX1560)/AVERAGE($P1559:$XX1560)</f>
        <v>#DIV/0!</v>
      </c>
      <c r="J1560" s="7">
        <f t="shared" ref="J1560" si="4750">IF(AND(H1560&gt;2,
OR(L1548="MÉDIA SANEADA",L1548="MEDIANA SANEADA",
AND(L1548="PREÇO ESTIMADO",NOT(AND(P1550="Orçamento",COUNTA(P1548:XX1548)=COUNTIF(P1550:XX1550,"Orçamento")))))),
ROW(),0)</f>
        <v>0</v>
      </c>
      <c r="K1560" s="66"/>
      <c r="L1560" s="29" t="s">
        <v>41</v>
      </c>
      <c r="M1560" s="30" t="str">
        <f t="shared" ref="M1560" si="4751">IFERROR(_xlfn.QUARTILE.EXC($P1554:$XX1554,1),"")</f>
        <v/>
      </c>
      <c r="N1560" s="71"/>
      <c r="O1560" s="27" t="str">
        <f t="shared" ref="O1560" si="4752">"3 RODADA"</f>
        <v>3 RODADA</v>
      </c>
      <c r="P1560" s="107" t="str">
        <f t="shared" ref="P1560:AI1560" si="4753">IF(P1558="","",IF((_xlfn.STDEV.P($P1557:$XX1558)/AVERAGE($P1557:$XX1558))&lt;=25%,P1558,IF(OR(P1558&gt;(AVERAGE($P1557:$XX1558)+_xlfn.STDEV.P($P1557:$XX1558)),P1558&lt;(AVERAGE($P1557:$XX1558)-_xlfn.STDEV.P($P1557:$XX1558))),"DESCARTADO",P1558)))</f>
        <v/>
      </c>
      <c r="Q1560" s="107" t="str">
        <f t="shared" si="4753"/>
        <v/>
      </c>
      <c r="R1560" s="107" t="str">
        <f t="shared" si="4753"/>
        <v/>
      </c>
      <c r="S1560" s="107" t="str">
        <f t="shared" si="4753"/>
        <v/>
      </c>
      <c r="T1560" s="107" t="str">
        <f t="shared" si="4753"/>
        <v/>
      </c>
      <c r="U1560" s="107" t="str">
        <f t="shared" si="4753"/>
        <v/>
      </c>
      <c r="V1560" s="107" t="str">
        <f t="shared" si="4753"/>
        <v/>
      </c>
      <c r="W1560" s="107" t="str">
        <f t="shared" si="4753"/>
        <v/>
      </c>
      <c r="X1560" s="107" t="str">
        <f t="shared" si="4753"/>
        <v/>
      </c>
      <c r="Y1560" s="107" t="str">
        <f t="shared" si="4753"/>
        <v/>
      </c>
      <c r="Z1560" s="107" t="str">
        <f t="shared" si="4753"/>
        <v/>
      </c>
      <c r="AA1560" s="107" t="str">
        <f t="shared" si="4753"/>
        <v/>
      </c>
      <c r="AB1560" s="107" t="str">
        <f t="shared" si="4753"/>
        <v/>
      </c>
      <c r="AC1560" s="107" t="str">
        <f t="shared" si="4753"/>
        <v/>
      </c>
      <c r="AD1560" s="107" t="str">
        <f t="shared" si="4753"/>
        <v/>
      </c>
      <c r="AE1560" s="107" t="str">
        <f t="shared" si="4753"/>
        <v/>
      </c>
      <c r="AF1560" s="107" t="str">
        <f t="shared" si="4753"/>
        <v/>
      </c>
      <c r="AG1560" s="107" t="str">
        <f t="shared" si="4753"/>
        <v/>
      </c>
      <c r="AH1560" s="107" t="str">
        <f t="shared" si="4753"/>
        <v/>
      </c>
      <c r="AI1560" s="107" t="str">
        <f t="shared" si="4753"/>
        <v/>
      </c>
    </row>
    <row r="1561" spans="2:35" hidden="1" x14ac:dyDescent="0.25">
      <c r="B1561" s="128" t="e">
        <f t="shared" si="4728"/>
        <v>#VALUE!</v>
      </c>
      <c r="C1561" s="128" t="e">
        <f t="shared" ca="1" si="4729"/>
        <v>#NAME?</v>
      </c>
      <c r="D1561" s="127">
        <f t="shared" ca="1" si="4729"/>
        <v>1</v>
      </c>
      <c r="E1561" s="198"/>
      <c r="F1561" s="93"/>
      <c r="G1561" s="200"/>
      <c r="H1561"/>
      <c r="I1561"/>
      <c r="J1561"/>
      <c r="K1561" s="66"/>
      <c r="L1561" s="29" t="s">
        <v>39</v>
      </c>
      <c r="M1561" s="30" t="str">
        <f t="shared" ref="M1561" si="4754">IFERROR(_xlfn.QUARTILE.EXC($P1554:$XX1554,3),"")</f>
        <v/>
      </c>
      <c r="N1561" s="71"/>
      <c r="O1561" s="27" t="str">
        <f t="shared" ref="O1561" si="4755">"4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728"/>
        <v>#VALUE!</v>
      </c>
      <c r="C1562" s="128" t="e">
        <f t="shared" ca="1" si="4729"/>
        <v>#NAME?</v>
      </c>
      <c r="D1562" s="127">
        <f t="shared" ca="1" si="4729"/>
        <v>1</v>
      </c>
      <c r="E1562" s="198"/>
      <c r="F1562" s="93"/>
      <c r="G1562" s="200"/>
      <c r="H1562" s="134">
        <f t="shared" ref="H1562" si="4756">COUNT($P1562:$XX1562)</f>
        <v>0</v>
      </c>
      <c r="I1562" s="132" t="e">
        <f t="shared" ref="I1562" si="4757">_xlfn.STDEV.P($P1561:$XX1562)/AVERAGE($P1561:$XX1562)</f>
        <v>#DIV/0!</v>
      </c>
      <c r="J1562" s="7">
        <f t="shared" ref="J1562" si="4758">IF(AND(H1562&gt;2,
OR(L1548="MÉDIA SANEADA",L1548="MEDIANA SANEADA",
AND(L1548="PREÇO ESTIMADO",NOT(AND(P1550="Orçamento",COUNTA(P1548:XX1548)=COUNTIF(P1550:XX1550,"Orçamento")))))),
ROW(),0)</f>
        <v>0</v>
      </c>
      <c r="K1562" s="66"/>
      <c r="L1562" s="29" t="s">
        <v>42</v>
      </c>
      <c r="M1562" s="30">
        <f t="shared" ref="M1562" si="4759">MIN($P1554:$XX1554)</f>
        <v>0</v>
      </c>
      <c r="N1562" s="71"/>
      <c r="O1562" s="27" t="str">
        <f t="shared" ref="O1562" si="4760">"4 RODADA"</f>
        <v>4 RODADA</v>
      </c>
      <c r="P1562" s="107" t="str">
        <f t="shared" ref="P1562:AI1562" si="4761">IF(P1560="","",IF((_xlfn.STDEV.P($P1559:$XX1560)/AVERAGE($P1559:$XX1560))&lt;=25%,P1560,IF(OR(P1560&gt;(AVERAGE($P1559:$XX1560)+_xlfn.STDEV.P($P1559:$XX1560)),P1560&lt;(AVERAGE($P1559:$XX1560)-_xlfn.STDEV.P($P1559:$XX1560))),"DESCARTADO",P1560)))</f>
        <v/>
      </c>
      <c r="Q1562" s="107" t="str">
        <f t="shared" si="4761"/>
        <v/>
      </c>
      <c r="R1562" s="107" t="str">
        <f t="shared" si="4761"/>
        <v/>
      </c>
      <c r="S1562" s="107" t="str">
        <f t="shared" si="4761"/>
        <v/>
      </c>
      <c r="T1562" s="107" t="str">
        <f t="shared" si="4761"/>
        <v/>
      </c>
      <c r="U1562" s="107" t="str">
        <f t="shared" si="4761"/>
        <v/>
      </c>
      <c r="V1562" s="107" t="str">
        <f t="shared" si="4761"/>
        <v/>
      </c>
      <c r="W1562" s="107" t="str">
        <f t="shared" si="4761"/>
        <v/>
      </c>
      <c r="X1562" s="107" t="str">
        <f t="shared" si="4761"/>
        <v/>
      </c>
      <c r="Y1562" s="107" t="str">
        <f t="shared" si="4761"/>
        <v/>
      </c>
      <c r="Z1562" s="107" t="str">
        <f t="shared" si="4761"/>
        <v/>
      </c>
      <c r="AA1562" s="107" t="str">
        <f t="shared" si="4761"/>
        <v/>
      </c>
      <c r="AB1562" s="107" t="str">
        <f t="shared" si="4761"/>
        <v/>
      </c>
      <c r="AC1562" s="107" t="str">
        <f t="shared" si="4761"/>
        <v/>
      </c>
      <c r="AD1562" s="107" t="str">
        <f t="shared" si="4761"/>
        <v/>
      </c>
      <c r="AE1562" s="107" t="str">
        <f t="shared" si="4761"/>
        <v/>
      </c>
      <c r="AF1562" s="107" t="str">
        <f t="shared" si="4761"/>
        <v/>
      </c>
      <c r="AG1562" s="107" t="str">
        <f t="shared" si="4761"/>
        <v/>
      </c>
      <c r="AH1562" s="107" t="str">
        <f t="shared" si="4761"/>
        <v/>
      </c>
      <c r="AI1562" s="107" t="str">
        <f t="shared" si="4761"/>
        <v/>
      </c>
    </row>
    <row r="1563" spans="2:35" hidden="1" x14ac:dyDescent="0.25">
      <c r="B1563" s="128" t="e">
        <f t="shared" si="4728"/>
        <v>#VALUE!</v>
      </c>
      <c r="C1563" s="128" t="e">
        <f t="shared" ca="1" si="4729"/>
        <v>#NAME?</v>
      </c>
      <c r="D1563" s="127">
        <f t="shared" ca="1" si="4729"/>
        <v>1</v>
      </c>
      <c r="E1563" s="198"/>
      <c r="F1563" s="93"/>
      <c r="G1563" s="200"/>
      <c r="H1563"/>
      <c r="I1563"/>
      <c r="J1563"/>
      <c r="K1563" s="66"/>
      <c r="L1563" s="29" t="s">
        <v>40</v>
      </c>
      <c r="M1563" s="30">
        <f t="shared" ref="M1563" si="4762">MAX($P1554:$XX1554)</f>
        <v>0</v>
      </c>
      <c r="N1563" s="71"/>
      <c r="O1563" s="27" t="str">
        <f t="shared" ref="O1563" si="4763">"5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728"/>
        <v>#VALUE!</v>
      </c>
      <c r="C1564" s="128" t="e">
        <f t="shared" ca="1" si="4729"/>
        <v>#NAME?</v>
      </c>
      <c r="D1564" s="127">
        <f t="shared" ca="1" si="4729"/>
        <v>1</v>
      </c>
      <c r="E1564" s="198"/>
      <c r="F1564" s="93"/>
      <c r="G1564" s="200"/>
      <c r="H1564" s="134">
        <f t="shared" ref="H1564" si="4764">COUNT($P1564:$XX1564)</f>
        <v>0</v>
      </c>
      <c r="I1564" s="132" t="e">
        <f t="shared" ref="I1564" si="4765">_xlfn.STDEV.P($P1563:$XX1564)/AVERAGE($P1563:$XX1564)</f>
        <v>#DIV/0!</v>
      </c>
      <c r="J1564" s="7">
        <f t="shared" ref="J1564" si="4766">IF(AND(H1564&gt;2,
OR(L1548="MÉDIA SANEADA",L1548="MEDIANA SANEADA",
AND(L1548="PREÇO ESTIMADO",NOT(AND(P1550="Orçamento",COUNTA(P1548:XX1548)=COUNTIF(P1550:XX1550,"Orçamento")))))),
ROW(),0)</f>
        <v>0</v>
      </c>
      <c r="K1564" s="66"/>
      <c r="N1564" s="71"/>
      <c r="O1564" s="27" t="str">
        <f t="shared" ref="O1564" si="4767">"5 RODADA"</f>
        <v>5 RODADA</v>
      </c>
      <c r="P1564" s="107" t="str">
        <f t="shared" ref="P1564:AI1564" si="4768">IF(P1562="","",IF((_xlfn.STDEV.P($P1561:$XX1562)/AVERAGE($P1561:$XX1562))&lt;=25%,P1562,IF(OR(P1562&gt;(AVERAGE($P1561:$XX1562)+_xlfn.STDEV.P($P1561:$XX1562)),P1562&lt;(AVERAGE($P1561:$XX1562)-_xlfn.STDEV.P($P1561:$XX1562))),"DESCARTADO",P1562)))</f>
        <v/>
      </c>
      <c r="Q1564" s="107" t="str">
        <f t="shared" si="4768"/>
        <v/>
      </c>
      <c r="R1564" s="107" t="str">
        <f t="shared" si="4768"/>
        <v/>
      </c>
      <c r="S1564" s="107" t="str">
        <f t="shared" si="4768"/>
        <v/>
      </c>
      <c r="T1564" s="107" t="str">
        <f t="shared" si="4768"/>
        <v/>
      </c>
      <c r="U1564" s="107" t="str">
        <f t="shared" si="4768"/>
        <v/>
      </c>
      <c r="V1564" s="107" t="str">
        <f t="shared" si="4768"/>
        <v/>
      </c>
      <c r="W1564" s="107" t="str">
        <f t="shared" si="4768"/>
        <v/>
      </c>
      <c r="X1564" s="107" t="str">
        <f t="shared" si="4768"/>
        <v/>
      </c>
      <c r="Y1564" s="107" t="str">
        <f t="shared" si="4768"/>
        <v/>
      </c>
      <c r="Z1564" s="107" t="str">
        <f t="shared" si="4768"/>
        <v/>
      </c>
      <c r="AA1564" s="107" t="str">
        <f t="shared" si="4768"/>
        <v/>
      </c>
      <c r="AB1564" s="107" t="str">
        <f t="shared" si="4768"/>
        <v/>
      </c>
      <c r="AC1564" s="107" t="str">
        <f t="shared" si="4768"/>
        <v/>
      </c>
      <c r="AD1564" s="107" t="str">
        <f t="shared" si="4768"/>
        <v/>
      </c>
      <c r="AE1564" s="107" t="str">
        <f t="shared" si="4768"/>
        <v/>
      </c>
      <c r="AF1564" s="107" t="str">
        <f t="shared" si="4768"/>
        <v/>
      </c>
      <c r="AG1564" s="107" t="str">
        <f t="shared" si="4768"/>
        <v/>
      </c>
      <c r="AH1564" s="107" t="str">
        <f t="shared" si="4768"/>
        <v/>
      </c>
      <c r="AI1564" s="107" t="str">
        <f t="shared" si="4768"/>
        <v/>
      </c>
    </row>
    <row r="1565" spans="2:35" hidden="1" x14ac:dyDescent="0.25">
      <c r="B1565" s="128" t="e">
        <f t="shared" si="4728"/>
        <v>#VALUE!</v>
      </c>
      <c r="C1565" s="128" t="e">
        <f t="shared" ca="1" si="4729"/>
        <v>#NAME?</v>
      </c>
      <c r="D1565" s="127">
        <f t="shared" ca="1" si="4729"/>
        <v>1</v>
      </c>
      <c r="E1565" s="198"/>
      <c r="F1565" s="93"/>
      <c r="G1565" s="200"/>
      <c r="H1565"/>
      <c r="I1565"/>
      <c r="J1565"/>
      <c r="K1565" s="66"/>
      <c r="L1565" s="22"/>
      <c r="M1565" s="22"/>
      <c r="N1565" s="71"/>
      <c r="O1565" s="27" t="str">
        <f t="shared" ref="O1565" si="4769">"6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728"/>
        <v>#VALUE!</v>
      </c>
      <c r="C1566" s="128" t="e">
        <f t="shared" ca="1" si="4729"/>
        <v>#NAME?</v>
      </c>
      <c r="D1566" s="127">
        <f t="shared" ca="1" si="4729"/>
        <v>1</v>
      </c>
      <c r="E1566" s="198"/>
      <c r="F1566" s="93"/>
      <c r="G1566" s="200"/>
      <c r="H1566" s="134">
        <f t="shared" ref="H1566" si="4770">COUNT($P1566:$XX1566)</f>
        <v>0</v>
      </c>
      <c r="I1566" s="132" t="e">
        <f t="shared" ref="I1566" si="4771">_xlfn.STDEV.P($P1565:$XX1566)/AVERAGE($P1565:$XX1566)</f>
        <v>#DIV/0!</v>
      </c>
      <c r="J1566" s="7">
        <f t="shared" ref="J1566" si="4772">IF(AND(H1566&gt;2,
OR(L1548="MÉDIA SANEADA",L1548="MEDIANA SANEADA",
AND(L1548="PREÇO ESTIMADO",NOT(AND(P1550="Orçamento",COUNTA(P1548:XX1548)=COUNTIF(P1550:XX1550,"Orçamento")))))),
ROW(),0)</f>
        <v>0</v>
      </c>
      <c r="N1566" s="71"/>
      <c r="O1566" s="27" t="str">
        <f t="shared" ref="O1566" si="4773">"6 RODADA"</f>
        <v>6 RODADA</v>
      </c>
      <c r="P1566" s="107" t="str">
        <f t="shared" ref="P1566:AI1566" si="4774">IFERROR(IF(P1564="","",IF((_xlfn.STDEV.P($P1563:$XX1564)/AVERAGE($P1563:$XX1564))&lt;=25%,P1564,IF(OR(P1564&gt;(AVERAGE($P1563:$XX1564)+_xlfn.STDEV.P($P1563:$XX1564)),P1564&lt;(AVERAGE($P1563:$XX1564)-_xlfn.STDEV.P($P1563:$XX1564))),"DESCARTADO",P1564))),)</f>
        <v/>
      </c>
      <c r="Q1566" s="107" t="str">
        <f t="shared" si="4774"/>
        <v/>
      </c>
      <c r="R1566" s="107" t="str">
        <f t="shared" si="4774"/>
        <v/>
      </c>
      <c r="S1566" s="107" t="str">
        <f t="shared" si="4774"/>
        <v/>
      </c>
      <c r="T1566" s="107" t="str">
        <f t="shared" si="4774"/>
        <v/>
      </c>
      <c r="U1566" s="107" t="str">
        <f t="shared" si="4774"/>
        <v/>
      </c>
      <c r="V1566" s="107" t="str">
        <f t="shared" si="4774"/>
        <v/>
      </c>
      <c r="W1566" s="107" t="str">
        <f t="shared" si="4774"/>
        <v/>
      </c>
      <c r="X1566" s="107" t="str">
        <f t="shared" si="4774"/>
        <v/>
      </c>
      <c r="Y1566" s="107" t="str">
        <f t="shared" si="4774"/>
        <v/>
      </c>
      <c r="Z1566" s="107" t="str">
        <f t="shared" si="4774"/>
        <v/>
      </c>
      <c r="AA1566" s="107" t="str">
        <f t="shared" si="4774"/>
        <v/>
      </c>
      <c r="AB1566" s="107" t="str">
        <f t="shared" si="4774"/>
        <v/>
      </c>
      <c r="AC1566" s="107" t="str">
        <f t="shared" si="4774"/>
        <v/>
      </c>
      <c r="AD1566" s="107" t="str">
        <f t="shared" si="4774"/>
        <v/>
      </c>
      <c r="AE1566" s="107" t="str">
        <f t="shared" si="4774"/>
        <v/>
      </c>
      <c r="AF1566" s="107" t="str">
        <f t="shared" si="4774"/>
        <v/>
      </c>
      <c r="AG1566" s="107" t="str">
        <f t="shared" si="4774"/>
        <v/>
      </c>
      <c r="AH1566" s="107" t="str">
        <f t="shared" si="4774"/>
        <v/>
      </c>
      <c r="AI1566" s="107" t="str">
        <f t="shared" si="4774"/>
        <v/>
      </c>
    </row>
    <row r="1567" spans="2:35" x14ac:dyDescent="0.25">
      <c r="B1567" s="128" t="e">
        <f t="shared" si="4728"/>
        <v>#VALUE!</v>
      </c>
      <c r="C1567" s="128" t="e">
        <f t="shared" ca="1" si="4729"/>
        <v>#NAME?</v>
      </c>
      <c r="D1567" s="127">
        <f t="shared" ca="1" si="4729"/>
        <v>1</v>
      </c>
      <c r="E1567" s="198"/>
      <c r="F1567" s="136"/>
      <c r="G1567" s="200"/>
      <c r="H1567" s="203"/>
      <c r="I1567" s="203"/>
      <c r="J1567" s="204"/>
      <c r="K1567" s="67"/>
      <c r="L1567" s="1" t="s">
        <v>43</v>
      </c>
      <c r="M1567" s="143" t="str">
        <f t="shared" ref="M1567" si="4775">IFERROR(ROUND(M1548*M1550,2),"")</f>
        <v/>
      </c>
      <c r="O1567" s="27" t="s">
        <v>363</v>
      </c>
      <c r="P1567" s="107" t="str">
        <f t="shared" ref="P1567:AI1588" si="4776">INDEX(P1554:P1566,MATCH(MAX($J1554:$J1566),$J1554:$J1566,0))</f>
        <v/>
      </c>
      <c r="Q1567" s="107" t="str">
        <f t="shared" si="4776"/>
        <v/>
      </c>
      <c r="R1567" s="107" t="str">
        <f t="shared" si="4776"/>
        <v/>
      </c>
      <c r="S1567" s="107" t="str">
        <f t="shared" si="4776"/>
        <v/>
      </c>
      <c r="T1567" s="107" t="str">
        <f t="shared" si="4776"/>
        <v/>
      </c>
      <c r="U1567" s="107" t="str">
        <f t="shared" si="4776"/>
        <v/>
      </c>
      <c r="V1567" s="107" t="str">
        <f t="shared" si="4776"/>
        <v/>
      </c>
      <c r="W1567" s="107" t="str">
        <f t="shared" si="4776"/>
        <v/>
      </c>
      <c r="X1567" s="107" t="str">
        <f t="shared" si="4776"/>
        <v/>
      </c>
      <c r="Y1567" s="107" t="str">
        <f t="shared" si="4776"/>
        <v/>
      </c>
      <c r="Z1567" s="107" t="str">
        <f t="shared" si="4776"/>
        <v/>
      </c>
      <c r="AA1567" s="107" t="str">
        <f t="shared" si="4776"/>
        <v/>
      </c>
      <c r="AB1567" s="107" t="str">
        <f t="shared" si="4776"/>
        <v/>
      </c>
      <c r="AC1567" s="107" t="str">
        <f t="shared" si="4776"/>
        <v/>
      </c>
      <c r="AD1567" s="107" t="str">
        <f t="shared" si="4776"/>
        <v/>
      </c>
      <c r="AE1567" s="107" t="str">
        <f t="shared" si="4776"/>
        <v/>
      </c>
      <c r="AF1567" s="107" t="str">
        <f t="shared" si="4776"/>
        <v/>
      </c>
      <c r="AG1567" s="107" t="str">
        <f t="shared" si="4776"/>
        <v/>
      </c>
      <c r="AH1567" s="107" t="str">
        <f t="shared" si="4776"/>
        <v/>
      </c>
      <c r="AI1567" s="107" t="str">
        <f t="shared" si="4776"/>
        <v/>
      </c>
    </row>
    <row r="1569" spans="1:167" s="117" customFormat="1" ht="15" customHeight="1" x14ac:dyDescent="0.25">
      <c r="A1569" s="120"/>
      <c r="B1569" s="127" t="e">
        <f t="shared" ref="B1569" si="4777">LARGE(IFERROR(IF(B1567+1&gt;$H$8,"",B1567+1),""),1)</f>
        <v>#VALUE!</v>
      </c>
      <c r="C1569" s="127" t="e">
        <f ca="1">IF(_xlfn.ISFORMULA(E1573),MAX(INDEX('BASE FORMAÇÃO'!A:A,B1569+1),1),E1573)</f>
        <v>#NAME?</v>
      </c>
      <c r="D1569" s="127">
        <f t="shared" ref="D1569" ca="1" si="4778">IFERROR(IF(C1569=C1559,D1559+1,1),1)</f>
        <v>1</v>
      </c>
      <c r="E1569" s="38" t="s">
        <v>9</v>
      </c>
      <c r="F1569" s="73"/>
      <c r="G1569" s="38" t="s">
        <v>15</v>
      </c>
      <c r="H1569" s="135" t="e">
        <f>INDEX('BASE FORMAÇÃO'!B:B,B1569+1)</f>
        <v>#VALUE!</v>
      </c>
      <c r="I1569" s="181" t="s">
        <v>16</v>
      </c>
      <c r="J1569" s="6" t="e">
        <f>INDEX('BASE FORMAÇÃO'!K:K,B1569+1)</f>
        <v>#VALUE!</v>
      </c>
      <c r="K1569" s="65"/>
      <c r="L1569" s="182" t="s">
        <v>10</v>
      </c>
      <c r="M1569" s="184" t="str">
        <f>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779">B1569</f>
        <v>#VALUE!</v>
      </c>
      <c r="C1570" s="128" t="e">
        <f t="shared" ca="1" si="4779"/>
        <v>#NAME?</v>
      </c>
      <c r="D1570" s="127">
        <f t="shared" ca="1" si="4779"/>
        <v>1</v>
      </c>
      <c r="E1570" s="186">
        <f t="shared" ref="E1570" ca="1" si="4780">D1569</f>
        <v>1</v>
      </c>
      <c r="F1570" s="92"/>
      <c r="G1570" s="188" t="s">
        <v>1</v>
      </c>
      <c r="H1570" s="191" t="e">
        <f>INDEX('BASE FORMAÇÃO'!C:C,B1569+1)</f>
        <v>#VALUE!</v>
      </c>
      <c r="I1570" s="191"/>
      <c r="J1570" s="192"/>
      <c r="K1570" s="66"/>
      <c r="L1570" s="183"/>
      <c r="M1570" s="185"/>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781">B1570</f>
        <v>#VALUE!</v>
      </c>
      <c r="C1571" s="128" t="e">
        <f t="shared" ca="1" si="4781"/>
        <v>#NAME?</v>
      </c>
      <c r="D1571" s="127">
        <f t="shared" ca="1" si="4781"/>
        <v>1</v>
      </c>
      <c r="E1571" s="187"/>
      <c r="F1571" s="93"/>
      <c r="G1571" s="189"/>
      <c r="H1571" s="193"/>
      <c r="I1571" s="193"/>
      <c r="J1571" s="194"/>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782">B1571</f>
        <v>#VALUE!</v>
      </c>
      <c r="C1572" s="128" t="e">
        <f t="shared" ca="1" si="4782"/>
        <v>#NAME?</v>
      </c>
      <c r="D1572" s="127">
        <f t="shared" ca="1" si="4729"/>
        <v>1</v>
      </c>
      <c r="E1572" s="38" t="s">
        <v>313</v>
      </c>
      <c r="F1572" s="93"/>
      <c r="G1572" s="190"/>
      <c r="H1572" s="195"/>
      <c r="I1572" s="195"/>
      <c r="J1572" s="196"/>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783">B1571</f>
        <v>#VALUE!</v>
      </c>
      <c r="C1573" s="128" t="e">
        <f t="shared" ca="1" si="4783"/>
        <v>#NAME?</v>
      </c>
      <c r="D1573" s="127">
        <f t="shared" ca="1" si="4729"/>
        <v>1</v>
      </c>
      <c r="E1573" s="197" t="e">
        <f t="shared" ref="E1573" ca="1" si="4784">C1569</f>
        <v>#NAME?</v>
      </c>
      <c r="F1573" s="93"/>
      <c r="G1573" s="199" t="s">
        <v>304</v>
      </c>
      <c r="H1573" s="201"/>
      <c r="I1573" s="202"/>
      <c r="J1573" s="202"/>
      <c r="K1573" s="67"/>
      <c r="L1573" s="28" t="s">
        <v>303</v>
      </c>
      <c r="M1573" s="133" t="str">
        <f t="shared" ref="M1573" si="4785">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786">B1573</f>
        <v>#VALUE!</v>
      </c>
      <c r="C1574" s="128" t="e">
        <f t="shared" ref="C1574" ca="1" si="4787">C1573</f>
        <v>#NAME?</v>
      </c>
      <c r="D1574" s="127">
        <f t="shared" ca="1" si="4729"/>
        <v>1</v>
      </c>
      <c r="E1574" s="198"/>
      <c r="F1574" s="93"/>
      <c r="G1574" s="200"/>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788">B1574</f>
        <v>#VALUE!</v>
      </c>
      <c r="C1575" s="128" t="e">
        <f t="shared" ca="1" si="4788"/>
        <v>#NAME?</v>
      </c>
      <c r="D1575" s="127">
        <f t="shared" ca="1" si="4729"/>
        <v>1</v>
      </c>
      <c r="E1575" s="198"/>
      <c r="F1575" s="93"/>
      <c r="G1575" s="200"/>
      <c r="H1575" s="134">
        <f t="shared" ref="H1575" si="4789">COUNT($P1575:$XX1575)</f>
        <v>0</v>
      </c>
      <c r="I1575" s="132" t="e">
        <f t="shared" ref="I1575" si="4790">_xlfn.STDEV.P($P1574:$XX1575)/AVERAGE($P1574:$XX1575)</f>
        <v>#DIV/0!</v>
      </c>
      <c r="J1575" s="7">
        <f>ROW()</f>
        <v>1575</v>
      </c>
      <c r="K1575" s="67"/>
      <c r="L1575" s="29" t="s">
        <v>10</v>
      </c>
      <c r="M1575" s="30" t="str">
        <f t="shared" ref="M1575" si="4791">IFERROR(
IF(COUNTA(P1569:AI1569)=COUNTIF(P1571:XX1571,"Orçamento"),MIN(M1580,M1577),
IF(M1578&lt;&gt;"",M1578,
IF(M1579&lt;&gt;"",M1579,
M1577
))),"")</f>
        <v/>
      </c>
      <c r="N1575" s="71"/>
      <c r="O1575" s="27" t="s">
        <v>376</v>
      </c>
      <c r="P1575" s="106" t="str">
        <f t="shared" ref="P1575:AI1575" si="4792">IFERROR(IF(P1573="",
            "",
            IF(COUNT($P1573:$XX1573)&lt;=4,
               P1573,
               IF(OR(P1573&gt;(QUARTILE($P1573:$XX1573,3)+(QUARTILE($P1573:$XX1573,3)-QUARTILE($P1573:$XX1573,1))),
                     P1573&lt;(QUARTILE($P1573:$XX1573,1)-(QUARTILE($P1573:$XX1573,3)-QUARTILE($P1573:$XX1573,1)))
                  ),
               "DESCARTADO",P1573)
             )
  ),P1573)</f>
        <v/>
      </c>
      <c r="Q1575" s="106" t="str">
        <f t="shared" si="4792"/>
        <v/>
      </c>
      <c r="R1575" s="106" t="str">
        <f t="shared" si="4792"/>
        <v/>
      </c>
      <c r="S1575" s="106" t="str">
        <f t="shared" si="4792"/>
        <v/>
      </c>
      <c r="T1575" s="106" t="str">
        <f t="shared" si="4792"/>
        <v/>
      </c>
      <c r="U1575" s="106" t="str">
        <f t="shared" si="4792"/>
        <v/>
      </c>
      <c r="V1575" s="106" t="str">
        <f t="shared" si="4792"/>
        <v/>
      </c>
      <c r="W1575" s="106" t="str">
        <f t="shared" si="4792"/>
        <v/>
      </c>
      <c r="X1575" s="106" t="str">
        <f t="shared" si="4792"/>
        <v/>
      </c>
      <c r="Y1575" s="106" t="str">
        <f t="shared" si="4792"/>
        <v/>
      </c>
      <c r="Z1575" s="106" t="str">
        <f t="shared" si="4792"/>
        <v/>
      </c>
      <c r="AA1575" s="106" t="str">
        <f t="shared" si="4792"/>
        <v/>
      </c>
      <c r="AB1575" s="106" t="str">
        <f t="shared" si="4792"/>
        <v/>
      </c>
      <c r="AC1575" s="106" t="str">
        <f t="shared" si="4792"/>
        <v/>
      </c>
      <c r="AD1575" s="106" t="str">
        <f t="shared" si="4792"/>
        <v/>
      </c>
      <c r="AE1575" s="106" t="str">
        <f t="shared" si="4792"/>
        <v/>
      </c>
      <c r="AF1575" s="106" t="str">
        <f t="shared" si="4792"/>
        <v/>
      </c>
      <c r="AG1575" s="106" t="str">
        <f t="shared" si="4792"/>
        <v/>
      </c>
      <c r="AH1575" s="106" t="str">
        <f t="shared" si="4792"/>
        <v/>
      </c>
      <c r="AI1575" s="106" t="str">
        <f t="shared" si="4792"/>
        <v/>
      </c>
    </row>
    <row r="1576" spans="1:167" hidden="1" x14ac:dyDescent="0.25">
      <c r="B1576" s="128" t="e">
        <f t="shared" ref="B1576" si="4793">B1575</f>
        <v>#VALUE!</v>
      </c>
      <c r="C1576" s="128" t="e">
        <f t="shared" ref="C1576" ca="1" si="4794">C1575</f>
        <v>#NAME?</v>
      </c>
      <c r="D1576" s="127">
        <f t="shared" ca="1" si="4729"/>
        <v>1</v>
      </c>
      <c r="E1576" s="198"/>
      <c r="F1576" s="93"/>
      <c r="G1576" s="200"/>
      <c r="H1576"/>
      <c r="I1576"/>
      <c r="J1576"/>
      <c r="K1576" s="66"/>
      <c r="L1576" s="29" t="s">
        <v>360</v>
      </c>
      <c r="M1576" s="30" t="e">
        <f t="shared" ref="M1576" si="4795">AVERAGE($P1575:$XX1575)</f>
        <v>#DIV/0!</v>
      </c>
      <c r="N1576" s="71"/>
      <c r="O1576" s="27" t="str">
        <f t="shared" ref="O1576" si="4796">"1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728"/>
        <v>#VALUE!</v>
      </c>
      <c r="C1577" s="128" t="e">
        <f t="shared" ca="1" si="4729"/>
        <v>#NAME?</v>
      </c>
      <c r="D1577" s="127">
        <f t="shared" ca="1" si="4729"/>
        <v>1</v>
      </c>
      <c r="E1577" s="198"/>
      <c r="F1577" s="93"/>
      <c r="G1577" s="200"/>
      <c r="H1577" s="134">
        <f t="shared" ref="H1577" si="4797">COUNT($P1577:$XX1577)</f>
        <v>0</v>
      </c>
      <c r="I1577" s="132" t="e">
        <f t="shared" ref="I1577" si="4798">_xlfn.STDEV.P($P1576:$XX1577)/AVERAGE($P1576:$XX1577)</f>
        <v>#DIV/0!</v>
      </c>
      <c r="J1577" s="7">
        <f t="shared" ref="J1577" si="4799">IF(AND(H1577&gt;2,
OR(L1569="MÉDIA SANEADA",L1569="MEDIANA SANEADA",
AND(L1569="PREÇO ESTIMADO",NOT(AND(P1571="Orçamento",COUNTA(P1569:XX1569)=COUNTIF(P1571:XX1571,"Orçamento")))))),
ROW(),0)</f>
        <v>0</v>
      </c>
      <c r="K1577" s="66"/>
      <c r="L1577" s="29" t="s">
        <v>361</v>
      </c>
      <c r="M1577" s="30" t="e">
        <f t="shared" ref="M1577" si="4800">MEDIAN($P1575:$XX1575)</f>
        <v>#NUM!</v>
      </c>
      <c r="N1577" s="71"/>
      <c r="O1577" s="27" t="str">
        <f t="shared" ref="O1577" si="4801">"1 RODADA"</f>
        <v>1 RODADA</v>
      </c>
      <c r="P1577" s="107" t="str">
        <f t="shared" ref="P1577:AI1577" si="4802">IF(P1575="","",IF((_xlfn.STDEV.P($P1574:$XX1575)/AVERAGE($P1574:$XX1575))&lt;=25%,P1575,IF(OR(P1575&gt;(AVERAGE($P1574:$XX1575)+_xlfn.STDEV.P($P1574:$XX1575)),P1575&lt;(AVERAGE($P1574:$XX1575)-_xlfn.STDEV.P($P1574:$XX1575))),"DESCARTADO",P1575)))</f>
        <v/>
      </c>
      <c r="Q1577" s="107" t="str">
        <f t="shared" si="4802"/>
        <v/>
      </c>
      <c r="R1577" s="107" t="str">
        <f t="shared" si="4802"/>
        <v/>
      </c>
      <c r="S1577" s="107" t="str">
        <f t="shared" si="4802"/>
        <v/>
      </c>
      <c r="T1577" s="107" t="str">
        <f t="shared" si="4802"/>
        <v/>
      </c>
      <c r="U1577" s="107" t="str">
        <f t="shared" si="4802"/>
        <v/>
      </c>
      <c r="V1577" s="107" t="str">
        <f t="shared" si="4802"/>
        <v/>
      </c>
      <c r="W1577" s="107" t="str">
        <f t="shared" si="4802"/>
        <v/>
      </c>
      <c r="X1577" s="107" t="str">
        <f t="shared" si="4802"/>
        <v/>
      </c>
      <c r="Y1577" s="107" t="str">
        <f t="shared" si="4802"/>
        <v/>
      </c>
      <c r="Z1577" s="107" t="str">
        <f t="shared" si="4802"/>
        <v/>
      </c>
      <c r="AA1577" s="107" t="str">
        <f t="shared" si="4802"/>
        <v/>
      </c>
      <c r="AB1577" s="107" t="str">
        <f t="shared" si="4802"/>
        <v/>
      </c>
      <c r="AC1577" s="107" t="str">
        <f t="shared" si="4802"/>
        <v/>
      </c>
      <c r="AD1577" s="107" t="str">
        <f t="shared" si="4802"/>
        <v/>
      </c>
      <c r="AE1577" s="107" t="str">
        <f t="shared" si="4802"/>
        <v/>
      </c>
      <c r="AF1577" s="107" t="str">
        <f t="shared" si="4802"/>
        <v/>
      </c>
      <c r="AG1577" s="107" t="str">
        <f t="shared" si="4802"/>
        <v/>
      </c>
      <c r="AH1577" s="107" t="str">
        <f t="shared" si="4802"/>
        <v/>
      </c>
      <c r="AI1577" s="107" t="str">
        <f t="shared" si="4802"/>
        <v/>
      </c>
    </row>
    <row r="1578" spans="1:167" hidden="1" x14ac:dyDescent="0.25">
      <c r="B1578" s="128" t="e">
        <f t="shared" si="4728"/>
        <v>#VALUE!</v>
      </c>
      <c r="C1578" s="128" t="e">
        <f t="shared" ca="1" si="4729"/>
        <v>#NAME?</v>
      </c>
      <c r="D1578" s="127">
        <f t="shared" ca="1" si="4729"/>
        <v>1</v>
      </c>
      <c r="E1578" s="198"/>
      <c r="F1578" s="93"/>
      <c r="G1578" s="200"/>
      <c r="H1578"/>
      <c r="I1578"/>
      <c r="J1578"/>
      <c r="L1578" s="29" t="s">
        <v>38</v>
      </c>
      <c r="M1578" s="30" t="str">
        <f t="shared" ref="M1578" si="4803">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04">"2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728"/>
        <v>#VALUE!</v>
      </c>
      <c r="C1579" s="128" t="e">
        <f t="shared" ca="1" si="4729"/>
        <v>#NAME?</v>
      </c>
      <c r="D1579" s="127">
        <f t="shared" ca="1" si="4729"/>
        <v>1</v>
      </c>
      <c r="E1579" s="198"/>
      <c r="F1579" s="93"/>
      <c r="G1579" s="200"/>
      <c r="H1579" s="134">
        <f t="shared" ref="H1579" si="4805">COUNT($P1579:$XX1579)</f>
        <v>0</v>
      </c>
      <c r="I1579" s="132" t="e">
        <f t="shared" ref="I1579" si="4806">_xlfn.STDEV.P($P1578:$XX1579)/AVERAGE($P1578:$XX1579)</f>
        <v>#DIV/0!</v>
      </c>
      <c r="J1579" s="7">
        <f t="shared" ref="J1579" si="4807">IF(AND(H1579&gt;2,
OR(L1569="MÉDIA SANEADA",L1569="MEDIANA SANEADA",
AND(L1569="PREÇO ESTIMADO",NOT(AND(P1571="Orçamento",COUNTA(P1569:XX1569)=COUNTIF(P1571:XX1571,"Orçamento")))))),
ROW(),0)</f>
        <v>0</v>
      </c>
      <c r="K1579" s="66"/>
      <c r="L1579" s="29" t="s">
        <v>362</v>
      </c>
      <c r="M1579" s="30" t="e">
        <f t="shared" ref="M1579" si="4808" xml:space="preserve">
IF(H1577&gt;2,MEDIAN(P1576:XX1577),
IF(H1579&gt;2,MEDIAN(P1578:XX1579),
IF(H1581&gt;2,MEDIAN(P1580:XX1581),
IF(H1583&gt;2,MEDIAN(P1582:XX1583),
IF(H1585&gt;2,MEDIAN(P1584:XX1585),
IF(H1587&gt;2,MEDIAN(P1586:XX1587),
MEDIAN(P1574:XX1575)))))))</f>
        <v>#NUM!</v>
      </c>
      <c r="N1579" s="71"/>
      <c r="O1579" s="27" t="str">
        <f t="shared" ref="O1579" si="4809">"2 RODADA"</f>
        <v>2 RODADA</v>
      </c>
      <c r="P1579" s="107" t="str">
        <f t="shared" ref="P1579:AI1579" si="4810">IF(P1577="","",IF((_xlfn.STDEV.P($P1576:$XX1577)/AVERAGE($P1576:$XX1577))&lt;=25%,P1577,IF(OR(P1577&gt;(AVERAGE($P1576:$XX1577)+_xlfn.STDEV.P($P1576:$XX1577)),P1577&lt;(AVERAGE($P1576:$XX1577)-_xlfn.STDEV.P($P1576:$XX1577))),"DESCARTADO",P1577)))</f>
        <v/>
      </c>
      <c r="Q1579" s="107" t="str">
        <f t="shared" si="4810"/>
        <v/>
      </c>
      <c r="R1579" s="107" t="str">
        <f t="shared" si="4810"/>
        <v/>
      </c>
      <c r="S1579" s="107" t="str">
        <f t="shared" si="4810"/>
        <v/>
      </c>
      <c r="T1579" s="107" t="str">
        <f t="shared" si="4810"/>
        <v/>
      </c>
      <c r="U1579" s="107" t="str">
        <f t="shared" si="4810"/>
        <v/>
      </c>
      <c r="V1579" s="107" t="str">
        <f t="shared" si="4810"/>
        <v/>
      </c>
      <c r="W1579" s="107" t="str">
        <f t="shared" si="4810"/>
        <v/>
      </c>
      <c r="X1579" s="107" t="str">
        <f t="shared" si="4810"/>
        <v/>
      </c>
      <c r="Y1579" s="107" t="str">
        <f t="shared" si="4810"/>
        <v/>
      </c>
      <c r="Z1579" s="107" t="str">
        <f t="shared" si="4810"/>
        <v/>
      </c>
      <c r="AA1579" s="107" t="str">
        <f t="shared" si="4810"/>
        <v/>
      </c>
      <c r="AB1579" s="107" t="str">
        <f t="shared" si="4810"/>
        <v/>
      </c>
      <c r="AC1579" s="107" t="str">
        <f t="shared" si="4810"/>
        <v/>
      </c>
      <c r="AD1579" s="107" t="str">
        <f t="shared" si="4810"/>
        <v/>
      </c>
      <c r="AE1579" s="107" t="str">
        <f t="shared" si="4810"/>
        <v/>
      </c>
      <c r="AF1579" s="107" t="str">
        <f t="shared" si="4810"/>
        <v/>
      </c>
      <c r="AG1579" s="107" t="str">
        <f t="shared" si="4810"/>
        <v/>
      </c>
      <c r="AH1579" s="107" t="str">
        <f t="shared" si="4810"/>
        <v/>
      </c>
      <c r="AI1579" s="107" t="str">
        <f t="shared" si="4810"/>
        <v/>
      </c>
    </row>
    <row r="1580" spans="1:167" hidden="1" x14ac:dyDescent="0.25">
      <c r="B1580" s="128" t="e">
        <f t="shared" si="4728"/>
        <v>#VALUE!</v>
      </c>
      <c r="C1580" s="128" t="e">
        <f t="shared" ca="1" si="4729"/>
        <v>#NAME?</v>
      </c>
      <c r="D1580" s="127">
        <f t="shared" ca="1" si="4729"/>
        <v>1</v>
      </c>
      <c r="E1580" s="198"/>
      <c r="F1580" s="93"/>
      <c r="G1580" s="200"/>
      <c r="H1580"/>
      <c r="I1580"/>
      <c r="J1580"/>
      <c r="K1580" s="66"/>
      <c r="L1580" s="29" t="s">
        <v>359</v>
      </c>
      <c r="M1580" s="30" t="e">
        <f t="shared" ref="M1580" si="4811">HARMEAN($P1574:$XX1575)</f>
        <v>#N/A</v>
      </c>
      <c r="N1580" s="71"/>
      <c r="O1580" s="27" t="str">
        <f t="shared" ref="O1580" si="4812">"3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728"/>
        <v>#VALUE!</v>
      </c>
      <c r="C1581" s="128" t="e">
        <f t="shared" ca="1" si="4729"/>
        <v>#NAME?</v>
      </c>
      <c r="D1581" s="127">
        <f t="shared" ca="1" si="4729"/>
        <v>1</v>
      </c>
      <c r="E1581" s="198"/>
      <c r="F1581" s="93"/>
      <c r="G1581" s="200"/>
      <c r="H1581" s="134">
        <f t="shared" ref="H1581" si="4813">COUNT($P1581:$XX1581)</f>
        <v>0</v>
      </c>
      <c r="I1581" s="132" t="e">
        <f t="shared" ref="I1581" si="4814">_xlfn.STDEV.P($P1580:$XX1581)/AVERAGE($P1580:$XX1581)</f>
        <v>#DIV/0!</v>
      </c>
      <c r="J1581" s="7">
        <f t="shared" ref="J1581" si="4815">IF(AND(H1581&gt;2,
OR(L1569="MÉDIA SANEADA",L1569="MEDIANA SANEADA",
AND(L1569="PREÇO ESTIMADO",NOT(AND(P1571="Orçamento",COUNTA(P1569:XX1569)=COUNTIF(P1571:XX1571,"Orçamento")))))),
ROW(),0)</f>
        <v>0</v>
      </c>
      <c r="K1581" s="66"/>
      <c r="L1581" s="29" t="s">
        <v>41</v>
      </c>
      <c r="M1581" s="30" t="str">
        <f t="shared" ref="M1581" si="4816">IFERROR(_xlfn.QUARTILE.EXC($P1575:$XX1575,1),"")</f>
        <v/>
      </c>
      <c r="N1581" s="71"/>
      <c r="O1581" s="27" t="str">
        <f t="shared" ref="O1581" si="4817">"3 RODADA"</f>
        <v>3 RODADA</v>
      </c>
      <c r="P1581" s="107" t="str">
        <f t="shared" ref="P1581:AI1581" si="4818">IF(P1579="","",IF((_xlfn.STDEV.P($P1578:$XX1579)/AVERAGE($P1578:$XX1579))&lt;=25%,P1579,IF(OR(P1579&gt;(AVERAGE($P1578:$XX1579)+_xlfn.STDEV.P($P1578:$XX1579)),P1579&lt;(AVERAGE($P1578:$XX1579)-_xlfn.STDEV.P($P1578:$XX1579))),"DESCARTADO",P1579)))</f>
        <v/>
      </c>
      <c r="Q1581" s="107" t="str">
        <f t="shared" si="4818"/>
        <v/>
      </c>
      <c r="R1581" s="107" t="str">
        <f t="shared" si="4818"/>
        <v/>
      </c>
      <c r="S1581" s="107" t="str">
        <f t="shared" si="4818"/>
        <v/>
      </c>
      <c r="T1581" s="107" t="str">
        <f t="shared" si="4818"/>
        <v/>
      </c>
      <c r="U1581" s="107" t="str">
        <f t="shared" si="4818"/>
        <v/>
      </c>
      <c r="V1581" s="107" t="str">
        <f t="shared" si="4818"/>
        <v/>
      </c>
      <c r="W1581" s="107" t="str">
        <f t="shared" si="4818"/>
        <v/>
      </c>
      <c r="X1581" s="107" t="str">
        <f t="shared" si="4818"/>
        <v/>
      </c>
      <c r="Y1581" s="107" t="str">
        <f t="shared" si="4818"/>
        <v/>
      </c>
      <c r="Z1581" s="107" t="str">
        <f t="shared" si="4818"/>
        <v/>
      </c>
      <c r="AA1581" s="107" t="str">
        <f t="shared" si="4818"/>
        <v/>
      </c>
      <c r="AB1581" s="107" t="str">
        <f t="shared" si="4818"/>
        <v/>
      </c>
      <c r="AC1581" s="107" t="str">
        <f t="shared" si="4818"/>
        <v/>
      </c>
      <c r="AD1581" s="107" t="str">
        <f t="shared" si="4818"/>
        <v/>
      </c>
      <c r="AE1581" s="107" t="str">
        <f t="shared" si="4818"/>
        <v/>
      </c>
      <c r="AF1581" s="107" t="str">
        <f t="shared" si="4818"/>
        <v/>
      </c>
      <c r="AG1581" s="107" t="str">
        <f t="shared" si="4818"/>
        <v/>
      </c>
      <c r="AH1581" s="107" t="str">
        <f t="shared" si="4818"/>
        <v/>
      </c>
      <c r="AI1581" s="107" t="str">
        <f t="shared" si="4818"/>
        <v/>
      </c>
    </row>
    <row r="1582" spans="1:167" hidden="1" x14ac:dyDescent="0.25">
      <c r="B1582" s="128" t="e">
        <f t="shared" si="4728"/>
        <v>#VALUE!</v>
      </c>
      <c r="C1582" s="128" t="e">
        <f t="shared" ca="1" si="4729"/>
        <v>#NAME?</v>
      </c>
      <c r="D1582" s="127">
        <f t="shared" ca="1" si="4729"/>
        <v>1</v>
      </c>
      <c r="E1582" s="198"/>
      <c r="F1582" s="93"/>
      <c r="G1582" s="200"/>
      <c r="H1582"/>
      <c r="I1582"/>
      <c r="J1582"/>
      <c r="K1582" s="66"/>
      <c r="L1582" s="29" t="s">
        <v>39</v>
      </c>
      <c r="M1582" s="30" t="str">
        <f t="shared" ref="M1582" si="4819">IFERROR(_xlfn.QUARTILE.EXC($P1575:$XX1575,3),"")</f>
        <v/>
      </c>
      <c r="N1582" s="71"/>
      <c r="O1582" s="27" t="str">
        <f t="shared" ref="O1582" si="4820">"4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728"/>
        <v>#VALUE!</v>
      </c>
      <c r="C1583" s="128" t="e">
        <f t="shared" ca="1" si="4729"/>
        <v>#NAME?</v>
      </c>
      <c r="D1583" s="127">
        <f t="shared" ca="1" si="4729"/>
        <v>1</v>
      </c>
      <c r="E1583" s="198"/>
      <c r="F1583" s="93"/>
      <c r="G1583" s="200"/>
      <c r="H1583" s="134">
        <f t="shared" ref="H1583" si="4821">COUNT($P1583:$XX1583)</f>
        <v>0</v>
      </c>
      <c r="I1583" s="132" t="e">
        <f t="shared" ref="I1583" si="4822">_xlfn.STDEV.P($P1582:$XX1583)/AVERAGE($P1582:$XX1583)</f>
        <v>#DIV/0!</v>
      </c>
      <c r="J1583" s="7">
        <f t="shared" ref="J1583" si="4823">IF(AND(H1583&gt;2,
OR(L1569="MÉDIA SANEADA",L1569="MEDIANA SANEADA",
AND(L1569="PREÇO ESTIMADO",NOT(AND(P1571="Orçamento",COUNTA(P1569:XX1569)=COUNTIF(P1571:XX1571,"Orçamento")))))),
ROW(),0)</f>
        <v>0</v>
      </c>
      <c r="K1583" s="66"/>
      <c r="L1583" s="29" t="s">
        <v>42</v>
      </c>
      <c r="M1583" s="30">
        <f t="shared" ref="M1583" si="4824">MIN($P1575:$XX1575)</f>
        <v>0</v>
      </c>
      <c r="N1583" s="71"/>
      <c r="O1583" s="27" t="str">
        <f t="shared" ref="O1583" si="4825">"4 RODADA"</f>
        <v>4 RODADA</v>
      </c>
      <c r="P1583" s="107" t="str">
        <f t="shared" ref="P1583:AI1583" si="4826">IF(P1581="","",IF((_xlfn.STDEV.P($P1580:$XX1581)/AVERAGE($P1580:$XX1581))&lt;=25%,P1581,IF(OR(P1581&gt;(AVERAGE($P1580:$XX1581)+_xlfn.STDEV.P($P1580:$XX1581)),P1581&lt;(AVERAGE($P1580:$XX1581)-_xlfn.STDEV.P($P1580:$XX1581))),"DESCARTADO",P1581)))</f>
        <v/>
      </c>
      <c r="Q1583" s="107" t="str">
        <f t="shared" si="4826"/>
        <v/>
      </c>
      <c r="R1583" s="107" t="str">
        <f t="shared" si="4826"/>
        <v/>
      </c>
      <c r="S1583" s="107" t="str">
        <f t="shared" si="4826"/>
        <v/>
      </c>
      <c r="T1583" s="107" t="str">
        <f t="shared" si="4826"/>
        <v/>
      </c>
      <c r="U1583" s="107" t="str">
        <f t="shared" si="4826"/>
        <v/>
      </c>
      <c r="V1583" s="107" t="str">
        <f t="shared" si="4826"/>
        <v/>
      </c>
      <c r="W1583" s="107" t="str">
        <f t="shared" si="4826"/>
        <v/>
      </c>
      <c r="X1583" s="107" t="str">
        <f t="shared" si="4826"/>
        <v/>
      </c>
      <c r="Y1583" s="107" t="str">
        <f t="shared" si="4826"/>
        <v/>
      </c>
      <c r="Z1583" s="107" t="str">
        <f t="shared" si="4826"/>
        <v/>
      </c>
      <c r="AA1583" s="107" t="str">
        <f t="shared" si="4826"/>
        <v/>
      </c>
      <c r="AB1583" s="107" t="str">
        <f t="shared" si="4826"/>
        <v/>
      </c>
      <c r="AC1583" s="107" t="str">
        <f t="shared" si="4826"/>
        <v/>
      </c>
      <c r="AD1583" s="107" t="str">
        <f t="shared" si="4826"/>
        <v/>
      </c>
      <c r="AE1583" s="107" t="str">
        <f t="shared" si="4826"/>
        <v/>
      </c>
      <c r="AF1583" s="107" t="str">
        <f t="shared" si="4826"/>
        <v/>
      </c>
      <c r="AG1583" s="107" t="str">
        <f t="shared" si="4826"/>
        <v/>
      </c>
      <c r="AH1583" s="107" t="str">
        <f t="shared" si="4826"/>
        <v/>
      </c>
      <c r="AI1583" s="107" t="str">
        <f t="shared" si="4826"/>
        <v/>
      </c>
    </row>
    <row r="1584" spans="1:167" hidden="1" x14ac:dyDescent="0.25">
      <c r="B1584" s="128" t="e">
        <f t="shared" si="4728"/>
        <v>#VALUE!</v>
      </c>
      <c r="C1584" s="128" t="e">
        <f t="shared" ca="1" si="4729"/>
        <v>#NAME?</v>
      </c>
      <c r="D1584" s="127">
        <f t="shared" ca="1" si="4729"/>
        <v>1</v>
      </c>
      <c r="E1584" s="198"/>
      <c r="F1584" s="93"/>
      <c r="G1584" s="200"/>
      <c r="H1584"/>
      <c r="I1584"/>
      <c r="J1584"/>
      <c r="K1584" s="66"/>
      <c r="L1584" s="29" t="s">
        <v>40</v>
      </c>
      <c r="M1584" s="30">
        <f t="shared" ref="M1584" si="4827">MAX($P1575:$XX1575)</f>
        <v>0</v>
      </c>
      <c r="N1584" s="71"/>
      <c r="O1584" s="27" t="str">
        <f t="shared" ref="O1584" si="4828">"5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728"/>
        <v>#VALUE!</v>
      </c>
      <c r="C1585" s="128" t="e">
        <f t="shared" ca="1" si="4729"/>
        <v>#NAME?</v>
      </c>
      <c r="D1585" s="127">
        <f t="shared" ca="1" si="4729"/>
        <v>1</v>
      </c>
      <c r="E1585" s="198"/>
      <c r="F1585" s="93"/>
      <c r="G1585" s="200"/>
      <c r="H1585" s="134">
        <f t="shared" ref="H1585" si="4829">COUNT($P1585:$XX1585)</f>
        <v>0</v>
      </c>
      <c r="I1585" s="132" t="e">
        <f t="shared" ref="I1585" si="4830">_xlfn.STDEV.P($P1584:$XX1585)/AVERAGE($P1584:$XX1585)</f>
        <v>#DIV/0!</v>
      </c>
      <c r="J1585" s="7">
        <f t="shared" ref="J1585" si="4831">IF(AND(H1585&gt;2,
OR(L1569="MÉDIA SANEADA",L1569="MEDIANA SANEADA",
AND(L1569="PREÇO ESTIMADO",NOT(AND(P1571="Orçamento",COUNTA(P1569:XX1569)=COUNTIF(P1571:XX1571,"Orçamento")))))),
ROW(),0)</f>
        <v>0</v>
      </c>
      <c r="K1585" s="66"/>
      <c r="N1585" s="71"/>
      <c r="O1585" s="27" t="str">
        <f t="shared" ref="O1585" si="4832">"5 RODADA"</f>
        <v>5 RODADA</v>
      </c>
      <c r="P1585" s="107" t="str">
        <f t="shared" ref="P1585:AI1585" si="4833">IF(P1583="","",IF((_xlfn.STDEV.P($P1582:$XX1583)/AVERAGE($P1582:$XX1583))&lt;=25%,P1583,IF(OR(P1583&gt;(AVERAGE($P1582:$XX1583)+_xlfn.STDEV.P($P1582:$XX1583)),P1583&lt;(AVERAGE($P1582:$XX1583)-_xlfn.STDEV.P($P1582:$XX1583))),"DESCARTADO",P1583)))</f>
        <v/>
      </c>
      <c r="Q1585" s="107" t="str">
        <f t="shared" si="4833"/>
        <v/>
      </c>
      <c r="R1585" s="107" t="str">
        <f t="shared" si="4833"/>
        <v/>
      </c>
      <c r="S1585" s="107" t="str">
        <f t="shared" si="4833"/>
        <v/>
      </c>
      <c r="T1585" s="107" t="str">
        <f t="shared" si="4833"/>
        <v/>
      </c>
      <c r="U1585" s="107" t="str">
        <f t="shared" si="4833"/>
        <v/>
      </c>
      <c r="V1585" s="107" t="str">
        <f t="shared" si="4833"/>
        <v/>
      </c>
      <c r="W1585" s="107" t="str">
        <f t="shared" si="4833"/>
        <v/>
      </c>
      <c r="X1585" s="107" t="str">
        <f t="shared" si="4833"/>
        <v/>
      </c>
      <c r="Y1585" s="107" t="str">
        <f t="shared" si="4833"/>
        <v/>
      </c>
      <c r="Z1585" s="107" t="str">
        <f t="shared" si="4833"/>
        <v/>
      </c>
      <c r="AA1585" s="107" t="str">
        <f t="shared" si="4833"/>
        <v/>
      </c>
      <c r="AB1585" s="107" t="str">
        <f t="shared" si="4833"/>
        <v/>
      </c>
      <c r="AC1585" s="107" t="str">
        <f t="shared" si="4833"/>
        <v/>
      </c>
      <c r="AD1585" s="107" t="str">
        <f t="shared" si="4833"/>
        <v/>
      </c>
      <c r="AE1585" s="107" t="str">
        <f t="shared" si="4833"/>
        <v/>
      </c>
      <c r="AF1585" s="107" t="str">
        <f t="shared" si="4833"/>
        <v/>
      </c>
      <c r="AG1585" s="107" t="str">
        <f t="shared" si="4833"/>
        <v/>
      </c>
      <c r="AH1585" s="107" t="str">
        <f t="shared" si="4833"/>
        <v/>
      </c>
      <c r="AI1585" s="107" t="str">
        <f t="shared" si="4833"/>
        <v/>
      </c>
    </row>
    <row r="1586" spans="1:167" hidden="1" x14ac:dyDescent="0.25">
      <c r="B1586" s="128" t="e">
        <f t="shared" si="4728"/>
        <v>#VALUE!</v>
      </c>
      <c r="C1586" s="128" t="e">
        <f t="shared" ca="1" si="4729"/>
        <v>#NAME?</v>
      </c>
      <c r="D1586" s="127">
        <f t="shared" ca="1" si="4729"/>
        <v>1</v>
      </c>
      <c r="E1586" s="198"/>
      <c r="F1586" s="93"/>
      <c r="G1586" s="200"/>
      <c r="H1586"/>
      <c r="I1586"/>
      <c r="J1586"/>
      <c r="K1586" s="66"/>
      <c r="L1586" s="22"/>
      <c r="M1586" s="22"/>
      <c r="N1586" s="71"/>
      <c r="O1586" s="27" t="str">
        <f t="shared" ref="O1586" si="4834">"6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728"/>
        <v>#VALUE!</v>
      </c>
      <c r="C1587" s="128" t="e">
        <f t="shared" ca="1" si="4729"/>
        <v>#NAME?</v>
      </c>
      <c r="D1587" s="127">
        <f t="shared" ca="1" si="4729"/>
        <v>1</v>
      </c>
      <c r="E1587" s="198"/>
      <c r="F1587" s="93"/>
      <c r="G1587" s="200"/>
      <c r="H1587" s="134">
        <f t="shared" ref="H1587" si="4835">COUNT($P1587:$XX1587)</f>
        <v>0</v>
      </c>
      <c r="I1587" s="132" t="e">
        <f t="shared" ref="I1587" si="4836">_xlfn.STDEV.P($P1586:$XX1587)/AVERAGE($P1586:$XX1587)</f>
        <v>#DIV/0!</v>
      </c>
      <c r="J1587" s="7">
        <f t="shared" ref="J1587" si="4837">IF(AND(H1587&gt;2,
OR(L1569="MÉDIA SANEADA",L1569="MEDIANA SANEADA",
AND(L1569="PREÇO ESTIMADO",NOT(AND(P1571="Orçamento",COUNTA(P1569:XX1569)=COUNTIF(P1571:XX1571,"Orçamento")))))),
ROW(),0)</f>
        <v>0</v>
      </c>
      <c r="N1587" s="71"/>
      <c r="O1587" s="27" t="str">
        <f t="shared" ref="O1587" si="4838">"6 RODADA"</f>
        <v>6 RODADA</v>
      </c>
      <c r="P1587" s="107" t="str">
        <f t="shared" ref="P1587:AI1587" si="4839">IFERROR(IF(P1585="","",IF((_xlfn.STDEV.P($P1584:$XX1585)/AVERAGE($P1584:$XX1585))&lt;=25%,P1585,IF(OR(P1585&gt;(AVERAGE($P1584:$XX1585)+_xlfn.STDEV.P($P1584:$XX1585)),P1585&lt;(AVERAGE($P1584:$XX1585)-_xlfn.STDEV.P($P1584:$XX1585))),"DESCARTADO",P1585))),)</f>
        <v/>
      </c>
      <c r="Q1587" s="107" t="str">
        <f t="shared" si="4839"/>
        <v/>
      </c>
      <c r="R1587" s="107" t="str">
        <f t="shared" si="4839"/>
        <v/>
      </c>
      <c r="S1587" s="107" t="str">
        <f t="shared" si="4839"/>
        <v/>
      </c>
      <c r="T1587" s="107" t="str">
        <f t="shared" si="4839"/>
        <v/>
      </c>
      <c r="U1587" s="107" t="str">
        <f t="shared" si="4839"/>
        <v/>
      </c>
      <c r="V1587" s="107" t="str">
        <f t="shared" si="4839"/>
        <v/>
      </c>
      <c r="W1587" s="107" t="str">
        <f t="shared" si="4839"/>
        <v/>
      </c>
      <c r="X1587" s="107" t="str">
        <f t="shared" si="4839"/>
        <v/>
      </c>
      <c r="Y1587" s="107" t="str">
        <f t="shared" si="4839"/>
        <v/>
      </c>
      <c r="Z1587" s="107" t="str">
        <f t="shared" si="4839"/>
        <v/>
      </c>
      <c r="AA1587" s="107" t="str">
        <f t="shared" si="4839"/>
        <v/>
      </c>
      <c r="AB1587" s="107" t="str">
        <f t="shared" si="4839"/>
        <v/>
      </c>
      <c r="AC1587" s="107" t="str">
        <f t="shared" si="4839"/>
        <v/>
      </c>
      <c r="AD1587" s="107" t="str">
        <f t="shared" si="4839"/>
        <v/>
      </c>
      <c r="AE1587" s="107" t="str">
        <f t="shared" si="4839"/>
        <v/>
      </c>
      <c r="AF1587" s="107" t="str">
        <f t="shared" si="4839"/>
        <v/>
      </c>
      <c r="AG1587" s="107" t="str">
        <f t="shared" si="4839"/>
        <v/>
      </c>
      <c r="AH1587" s="107" t="str">
        <f t="shared" si="4839"/>
        <v/>
      </c>
      <c r="AI1587" s="107" t="str">
        <f t="shared" si="4839"/>
        <v/>
      </c>
    </row>
    <row r="1588" spans="1:167" x14ac:dyDescent="0.25">
      <c r="B1588" s="128" t="e">
        <f t="shared" si="4728"/>
        <v>#VALUE!</v>
      </c>
      <c r="C1588" s="128" t="e">
        <f t="shared" ca="1" si="4729"/>
        <v>#NAME?</v>
      </c>
      <c r="D1588" s="127">
        <f t="shared" ca="1" si="4729"/>
        <v>1</v>
      </c>
      <c r="E1588" s="198"/>
      <c r="F1588" s="136"/>
      <c r="G1588" s="200"/>
      <c r="H1588" s="203"/>
      <c r="I1588" s="203"/>
      <c r="J1588" s="204"/>
      <c r="K1588" s="67"/>
      <c r="L1588" s="1" t="s">
        <v>43</v>
      </c>
      <c r="M1588" s="143" t="str">
        <f t="shared" ref="M1588" si="4840">IFERROR(ROUND(M1569*M1571,2),"")</f>
        <v/>
      </c>
      <c r="O1588" s="27" t="s">
        <v>363</v>
      </c>
      <c r="P1588" s="107" t="str">
        <f t="shared" ref="P1588:R1588" si="4841">INDEX(P1575:P1587,MATCH(MAX($J1575:$J1587),$J1575:$J1587,0))</f>
        <v/>
      </c>
      <c r="Q1588" s="107" t="str">
        <f t="shared" si="4841"/>
        <v/>
      </c>
      <c r="R1588" s="107" t="str">
        <f t="shared" si="4841"/>
        <v/>
      </c>
      <c r="S1588" s="107" t="str">
        <f t="shared" si="4776"/>
        <v/>
      </c>
      <c r="T1588" s="107" t="str">
        <f t="shared" si="4776"/>
        <v/>
      </c>
      <c r="U1588" s="107" t="str">
        <f t="shared" si="4776"/>
        <v/>
      </c>
      <c r="V1588" s="107" t="str">
        <f t="shared" si="4776"/>
        <v/>
      </c>
      <c r="W1588" s="107" t="str">
        <f t="shared" si="4776"/>
        <v/>
      </c>
      <c r="X1588" s="107" t="str">
        <f t="shared" si="4776"/>
        <v/>
      </c>
      <c r="Y1588" s="107" t="str">
        <f t="shared" si="4776"/>
        <v/>
      </c>
      <c r="Z1588" s="107" t="str">
        <f t="shared" si="4776"/>
        <v/>
      </c>
      <c r="AA1588" s="107" t="str">
        <f t="shared" si="4776"/>
        <v/>
      </c>
      <c r="AB1588" s="107" t="str">
        <f t="shared" si="4776"/>
        <v/>
      </c>
      <c r="AC1588" s="107" t="str">
        <f t="shared" si="4776"/>
        <v/>
      </c>
      <c r="AD1588" s="107" t="str">
        <f t="shared" si="4776"/>
        <v/>
      </c>
      <c r="AE1588" s="107" t="str">
        <f t="shared" si="4776"/>
        <v/>
      </c>
      <c r="AF1588" s="107" t="str">
        <f t="shared" si="4776"/>
        <v/>
      </c>
      <c r="AG1588" s="107" t="str">
        <f t="shared" si="4776"/>
        <v/>
      </c>
      <c r="AH1588" s="107" t="str">
        <f t="shared" si="4776"/>
        <v/>
      </c>
      <c r="AI1588" s="107" t="str">
        <f t="shared" si="4776"/>
        <v/>
      </c>
    </row>
    <row r="1590" spans="1:167" s="117" customFormat="1" ht="15" customHeight="1" x14ac:dyDescent="0.25">
      <c r="A1590" s="120"/>
      <c r="B1590" s="127" t="e">
        <f t="shared" ref="B1590" si="4842">LARGE(IFERROR(IF(B1588+1&gt;$H$8,"",B1588+1),""),1)</f>
        <v>#VALUE!</v>
      </c>
      <c r="C1590" s="127" t="e">
        <f ca="1">IF(_xlfn.ISFORMULA(E1594),MAX(INDEX('BASE FORMAÇÃO'!A:A,B1590+1),1),E1594)</f>
        <v>#NAME?</v>
      </c>
      <c r="D1590" s="127">
        <f t="shared" ref="D1590" ca="1" si="4843">IFERROR(IF(C1590=C1580,D1580+1,1),1)</f>
        <v>1</v>
      </c>
      <c r="E1590" s="38" t="s">
        <v>9</v>
      </c>
      <c r="F1590" s="73"/>
      <c r="G1590" s="38" t="s">
        <v>15</v>
      </c>
      <c r="H1590" s="135" t="e">
        <f>INDEX('BASE FORMAÇÃO'!B:B,B1590+1)</f>
        <v>#VALUE!</v>
      </c>
      <c r="I1590" s="181" t="s">
        <v>16</v>
      </c>
      <c r="J1590" s="6" t="e">
        <f>INDEX('BASE FORMAÇÃO'!K:K,B1590+1)</f>
        <v>#VALUE!</v>
      </c>
      <c r="K1590" s="65"/>
      <c r="L1590" s="182" t="s">
        <v>10</v>
      </c>
      <c r="M1590" s="184" t="str">
        <f>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844">B1590</f>
        <v>#VALUE!</v>
      </c>
      <c r="C1591" s="128" t="e">
        <f t="shared" ca="1" si="4844"/>
        <v>#NAME?</v>
      </c>
      <c r="D1591" s="127">
        <f t="shared" ca="1" si="4844"/>
        <v>1</v>
      </c>
      <c r="E1591" s="186">
        <f t="shared" ref="E1591" ca="1" si="4845">D1590</f>
        <v>1</v>
      </c>
      <c r="F1591" s="92"/>
      <c r="G1591" s="188" t="s">
        <v>1</v>
      </c>
      <c r="H1591" s="191" t="e">
        <f>INDEX('BASE FORMAÇÃO'!C:C,B1590+1)</f>
        <v>#VALUE!</v>
      </c>
      <c r="I1591" s="191"/>
      <c r="J1591" s="192"/>
      <c r="K1591" s="66"/>
      <c r="L1591" s="183"/>
      <c r="M1591" s="185"/>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846">B1591</f>
        <v>#VALUE!</v>
      </c>
      <c r="C1592" s="128" t="e">
        <f t="shared" ca="1" si="4846"/>
        <v>#NAME?</v>
      </c>
      <c r="D1592" s="127">
        <f t="shared" ca="1" si="4846"/>
        <v>1</v>
      </c>
      <c r="E1592" s="187"/>
      <c r="F1592" s="93"/>
      <c r="G1592" s="189"/>
      <c r="H1592" s="193"/>
      <c r="I1592" s="193"/>
      <c r="J1592" s="194"/>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847">B1592</f>
        <v>#VALUE!</v>
      </c>
      <c r="C1593" s="128" t="e">
        <f t="shared" ca="1" si="4847"/>
        <v>#NAME?</v>
      </c>
      <c r="D1593" s="127">
        <f t="shared" ca="1" si="4729"/>
        <v>1</v>
      </c>
      <c r="E1593" s="38" t="s">
        <v>313</v>
      </c>
      <c r="F1593" s="93"/>
      <c r="G1593" s="190"/>
      <c r="H1593" s="195"/>
      <c r="I1593" s="195"/>
      <c r="J1593" s="196"/>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848">B1592</f>
        <v>#VALUE!</v>
      </c>
      <c r="C1594" s="128" t="e">
        <f t="shared" ca="1" si="4848"/>
        <v>#NAME?</v>
      </c>
      <c r="D1594" s="127">
        <f t="shared" ca="1" si="4729"/>
        <v>1</v>
      </c>
      <c r="E1594" s="197" t="e">
        <f t="shared" ref="E1594" ca="1" si="4849">C1590</f>
        <v>#NAME?</v>
      </c>
      <c r="F1594" s="93"/>
      <c r="G1594" s="199" t="s">
        <v>304</v>
      </c>
      <c r="H1594" s="201"/>
      <c r="I1594" s="202"/>
      <c r="J1594" s="202"/>
      <c r="K1594" s="67"/>
      <c r="L1594" s="28" t="s">
        <v>303</v>
      </c>
      <c r="M1594" s="133" t="str">
        <f t="shared" ref="M1594" si="4850">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851">B1594</f>
        <v>#VALUE!</v>
      </c>
      <c r="C1595" s="128" t="e">
        <f t="shared" ref="C1595" ca="1" si="4852">C1594</f>
        <v>#NAME?</v>
      </c>
      <c r="D1595" s="127">
        <f t="shared" ca="1" si="4729"/>
        <v>1</v>
      </c>
      <c r="E1595" s="198"/>
      <c r="F1595" s="93"/>
      <c r="G1595" s="200"/>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853">B1595</f>
        <v>#VALUE!</v>
      </c>
      <c r="C1596" s="128" t="e">
        <f t="shared" ca="1" si="4853"/>
        <v>#NAME?</v>
      </c>
      <c r="D1596" s="127">
        <f t="shared" ca="1" si="4729"/>
        <v>1</v>
      </c>
      <c r="E1596" s="198"/>
      <c r="F1596" s="93"/>
      <c r="G1596" s="200"/>
      <c r="H1596" s="134">
        <f t="shared" ref="H1596" si="4854">COUNT($P1596:$XX1596)</f>
        <v>0</v>
      </c>
      <c r="I1596" s="132" t="e">
        <f t="shared" ref="I1596" si="4855">_xlfn.STDEV.P($P1595:$XX1596)/AVERAGE($P1595:$XX1596)</f>
        <v>#DIV/0!</v>
      </c>
      <c r="J1596" s="7">
        <f>ROW()</f>
        <v>1596</v>
      </c>
      <c r="K1596" s="67"/>
      <c r="L1596" s="29" t="s">
        <v>10</v>
      </c>
      <c r="M1596" s="30" t="str">
        <f t="shared" ref="M1596" si="4856">IFERROR(
IF(COUNTA(P1590:AI1590)=COUNTIF(P1592:XX1592,"Orçamento"),MIN(M1601,M1598),
IF(M1599&lt;&gt;"",M1599,
IF(M1600&lt;&gt;"",M1600,
M1598
))),"")</f>
        <v/>
      </c>
      <c r="N1596" s="71"/>
      <c r="O1596" s="27" t="s">
        <v>376</v>
      </c>
      <c r="P1596" s="106" t="str">
        <f t="shared" ref="P1596:AI1596" si="4857">IFERROR(IF(P1594="",
            "",
            IF(COUNT($P1594:$XX1594)&lt;=4,
               P1594,
               IF(OR(P1594&gt;(QUARTILE($P1594:$XX1594,3)+(QUARTILE($P1594:$XX1594,3)-QUARTILE($P1594:$XX1594,1))),
                     P1594&lt;(QUARTILE($P1594:$XX1594,1)-(QUARTILE($P1594:$XX1594,3)-QUARTILE($P1594:$XX1594,1)))
                  ),
               "DESCARTADO",P1594)
             )
  ),P1594)</f>
        <v/>
      </c>
      <c r="Q1596" s="106" t="str">
        <f t="shared" si="4857"/>
        <v/>
      </c>
      <c r="R1596" s="106" t="str">
        <f t="shared" si="4857"/>
        <v/>
      </c>
      <c r="S1596" s="106" t="str">
        <f t="shared" si="4857"/>
        <v/>
      </c>
      <c r="T1596" s="106" t="str">
        <f t="shared" si="4857"/>
        <v/>
      </c>
      <c r="U1596" s="106" t="str">
        <f t="shared" si="4857"/>
        <v/>
      </c>
      <c r="V1596" s="106" t="str">
        <f t="shared" si="4857"/>
        <v/>
      </c>
      <c r="W1596" s="106" t="str">
        <f t="shared" si="4857"/>
        <v/>
      </c>
      <c r="X1596" s="106" t="str">
        <f t="shared" si="4857"/>
        <v/>
      </c>
      <c r="Y1596" s="106" t="str">
        <f t="shared" si="4857"/>
        <v/>
      </c>
      <c r="Z1596" s="106" t="str">
        <f t="shared" si="4857"/>
        <v/>
      </c>
      <c r="AA1596" s="106" t="str">
        <f t="shared" si="4857"/>
        <v/>
      </c>
      <c r="AB1596" s="106" t="str">
        <f t="shared" si="4857"/>
        <v/>
      </c>
      <c r="AC1596" s="106" t="str">
        <f t="shared" si="4857"/>
        <v/>
      </c>
      <c r="AD1596" s="106" t="str">
        <f t="shared" si="4857"/>
        <v/>
      </c>
      <c r="AE1596" s="106" t="str">
        <f t="shared" si="4857"/>
        <v/>
      </c>
      <c r="AF1596" s="106" t="str">
        <f t="shared" si="4857"/>
        <v/>
      </c>
      <c r="AG1596" s="106" t="str">
        <f t="shared" si="4857"/>
        <v/>
      </c>
      <c r="AH1596" s="106" t="str">
        <f t="shared" si="4857"/>
        <v/>
      </c>
      <c r="AI1596" s="106" t="str">
        <f t="shared" si="4857"/>
        <v/>
      </c>
    </row>
    <row r="1597" spans="1:167" hidden="1" x14ac:dyDescent="0.25">
      <c r="B1597" s="128" t="e">
        <f t="shared" ref="B1597" si="4858">B1596</f>
        <v>#VALUE!</v>
      </c>
      <c r="C1597" s="128" t="e">
        <f t="shared" ref="C1597" ca="1" si="4859">C1596</f>
        <v>#NAME?</v>
      </c>
      <c r="D1597" s="127">
        <f t="shared" ca="1" si="4729"/>
        <v>1</v>
      </c>
      <c r="E1597" s="198"/>
      <c r="F1597" s="93"/>
      <c r="G1597" s="200"/>
      <c r="H1597"/>
      <c r="I1597"/>
      <c r="J1597"/>
      <c r="K1597" s="66"/>
      <c r="L1597" s="29" t="s">
        <v>360</v>
      </c>
      <c r="M1597" s="30" t="e">
        <f t="shared" ref="M1597" si="4860">AVERAGE($P1596:$XX1596)</f>
        <v>#DIV/0!</v>
      </c>
      <c r="N1597" s="71"/>
      <c r="O1597" s="27" t="str">
        <f t="shared" ref="O1597" si="4861">"1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728"/>
        <v>#VALUE!</v>
      </c>
      <c r="C1598" s="128" t="e">
        <f t="shared" ca="1" si="4729"/>
        <v>#NAME?</v>
      </c>
      <c r="D1598" s="127">
        <f t="shared" ca="1" si="4729"/>
        <v>1</v>
      </c>
      <c r="E1598" s="198"/>
      <c r="F1598" s="93"/>
      <c r="G1598" s="200"/>
      <c r="H1598" s="134">
        <f t="shared" ref="H1598" si="4862">COUNT($P1598:$XX1598)</f>
        <v>0</v>
      </c>
      <c r="I1598" s="132" t="e">
        <f t="shared" ref="I1598" si="4863">_xlfn.STDEV.P($P1597:$XX1598)/AVERAGE($P1597:$XX1598)</f>
        <v>#DIV/0!</v>
      </c>
      <c r="J1598" s="7">
        <f t="shared" ref="J1598" si="4864">IF(AND(H1598&gt;2,
OR(L1590="MÉDIA SANEADA",L1590="MEDIANA SANEADA",
AND(L1590="PREÇO ESTIMADO",NOT(AND(P1592="Orçamento",COUNTA(P1590:XX1590)=COUNTIF(P1592:XX1592,"Orçamento")))))),
ROW(),0)</f>
        <v>0</v>
      </c>
      <c r="K1598" s="66"/>
      <c r="L1598" s="29" t="s">
        <v>361</v>
      </c>
      <c r="M1598" s="30" t="e">
        <f t="shared" ref="M1598" si="4865">MEDIAN($P1596:$XX1596)</f>
        <v>#NUM!</v>
      </c>
      <c r="N1598" s="71"/>
      <c r="O1598" s="27" t="str">
        <f t="shared" ref="O1598" si="4866">"1 RODADA"</f>
        <v>1 RODADA</v>
      </c>
      <c r="P1598" s="107" t="str">
        <f t="shared" ref="P1598:AI1598" si="4867">IF(P1596="","",IF((_xlfn.STDEV.P($P1595:$XX1596)/AVERAGE($P1595:$XX1596))&lt;=25%,P1596,IF(OR(P1596&gt;(AVERAGE($P1595:$XX1596)+_xlfn.STDEV.P($P1595:$XX1596)),P1596&lt;(AVERAGE($P1595:$XX1596)-_xlfn.STDEV.P($P1595:$XX1596))),"DESCARTADO",P1596)))</f>
        <v/>
      </c>
      <c r="Q1598" s="107" t="str">
        <f t="shared" si="4867"/>
        <v/>
      </c>
      <c r="R1598" s="107" t="str">
        <f t="shared" si="4867"/>
        <v/>
      </c>
      <c r="S1598" s="107" t="str">
        <f t="shared" si="4867"/>
        <v/>
      </c>
      <c r="T1598" s="107" t="str">
        <f t="shared" si="4867"/>
        <v/>
      </c>
      <c r="U1598" s="107" t="str">
        <f t="shared" si="4867"/>
        <v/>
      </c>
      <c r="V1598" s="107" t="str">
        <f t="shared" si="4867"/>
        <v/>
      </c>
      <c r="W1598" s="107" t="str">
        <f t="shared" si="4867"/>
        <v/>
      </c>
      <c r="X1598" s="107" t="str">
        <f t="shared" si="4867"/>
        <v/>
      </c>
      <c r="Y1598" s="107" t="str">
        <f t="shared" si="4867"/>
        <v/>
      </c>
      <c r="Z1598" s="107" t="str">
        <f t="shared" si="4867"/>
        <v/>
      </c>
      <c r="AA1598" s="107" t="str">
        <f t="shared" si="4867"/>
        <v/>
      </c>
      <c r="AB1598" s="107" t="str">
        <f t="shared" si="4867"/>
        <v/>
      </c>
      <c r="AC1598" s="107" t="str">
        <f t="shared" si="4867"/>
        <v/>
      </c>
      <c r="AD1598" s="107" t="str">
        <f t="shared" si="4867"/>
        <v/>
      </c>
      <c r="AE1598" s="107" t="str">
        <f t="shared" si="4867"/>
        <v/>
      </c>
      <c r="AF1598" s="107" t="str">
        <f t="shared" si="4867"/>
        <v/>
      </c>
      <c r="AG1598" s="107" t="str">
        <f t="shared" si="4867"/>
        <v/>
      </c>
      <c r="AH1598" s="107" t="str">
        <f t="shared" si="4867"/>
        <v/>
      </c>
      <c r="AI1598" s="107" t="str">
        <f t="shared" si="4867"/>
        <v/>
      </c>
    </row>
    <row r="1599" spans="1:167" hidden="1" x14ac:dyDescent="0.25">
      <c r="B1599" s="128" t="e">
        <f t="shared" si="4728"/>
        <v>#VALUE!</v>
      </c>
      <c r="C1599" s="128" t="e">
        <f t="shared" ca="1" si="4729"/>
        <v>#NAME?</v>
      </c>
      <c r="D1599" s="127">
        <f t="shared" ca="1" si="4729"/>
        <v>1</v>
      </c>
      <c r="E1599" s="198"/>
      <c r="F1599" s="93"/>
      <c r="G1599" s="200"/>
      <c r="H1599"/>
      <c r="I1599"/>
      <c r="J1599"/>
      <c r="L1599" s="29" t="s">
        <v>38</v>
      </c>
      <c r="M1599" s="30" t="str">
        <f t="shared" ref="M1599" si="4868">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869">"2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728"/>
        <v>#VALUE!</v>
      </c>
      <c r="C1600" s="128" t="e">
        <f t="shared" ca="1" si="4729"/>
        <v>#NAME?</v>
      </c>
      <c r="D1600" s="127">
        <f t="shared" ca="1" si="4729"/>
        <v>1</v>
      </c>
      <c r="E1600" s="198"/>
      <c r="F1600" s="93"/>
      <c r="G1600" s="200"/>
      <c r="H1600" s="134">
        <f t="shared" ref="H1600" si="4870">COUNT($P1600:$XX1600)</f>
        <v>0</v>
      </c>
      <c r="I1600" s="132" t="e">
        <f t="shared" ref="I1600" si="4871">_xlfn.STDEV.P($P1599:$XX1600)/AVERAGE($P1599:$XX1600)</f>
        <v>#DIV/0!</v>
      </c>
      <c r="J1600" s="7">
        <f t="shared" ref="J1600" si="4872">IF(AND(H1600&gt;2,
OR(L1590="MÉDIA SANEADA",L1590="MEDIANA SANEADA",
AND(L1590="PREÇO ESTIMADO",NOT(AND(P1592="Orçamento",COUNTA(P1590:XX1590)=COUNTIF(P1592:XX1592,"Orçamento")))))),
ROW(),0)</f>
        <v>0</v>
      </c>
      <c r="K1600" s="66"/>
      <c r="L1600" s="29" t="s">
        <v>362</v>
      </c>
      <c r="M1600" s="30" t="e">
        <f t="shared" ref="M1600" si="4873" xml:space="preserve">
IF(H1598&gt;2,MEDIAN(P1597:XX1598),
IF(H1600&gt;2,MEDIAN(P1599:XX1600),
IF(H1602&gt;2,MEDIAN(P1601:XX1602),
IF(H1604&gt;2,MEDIAN(P1603:XX1604),
IF(H1606&gt;2,MEDIAN(P1605:XX1606),
IF(H1608&gt;2,MEDIAN(P1607:XX1608),
MEDIAN(P1595:XX1596)))))))</f>
        <v>#NUM!</v>
      </c>
      <c r="N1600" s="71"/>
      <c r="O1600" s="27" t="str">
        <f t="shared" ref="O1600" si="4874">"2 RODADA"</f>
        <v>2 RODADA</v>
      </c>
      <c r="P1600" s="107" t="str">
        <f t="shared" ref="P1600:AI1600" si="4875">IF(P1598="","",IF((_xlfn.STDEV.P($P1597:$XX1598)/AVERAGE($P1597:$XX1598))&lt;=25%,P1598,IF(OR(P1598&gt;(AVERAGE($P1597:$XX1598)+_xlfn.STDEV.P($P1597:$XX1598)),P1598&lt;(AVERAGE($P1597:$XX1598)-_xlfn.STDEV.P($P1597:$XX1598))),"DESCARTADO",P1598)))</f>
        <v/>
      </c>
      <c r="Q1600" s="107" t="str">
        <f t="shared" si="4875"/>
        <v/>
      </c>
      <c r="R1600" s="107" t="str">
        <f t="shared" si="4875"/>
        <v/>
      </c>
      <c r="S1600" s="107" t="str">
        <f t="shared" si="4875"/>
        <v/>
      </c>
      <c r="T1600" s="107" t="str">
        <f t="shared" si="4875"/>
        <v/>
      </c>
      <c r="U1600" s="107" t="str">
        <f t="shared" si="4875"/>
        <v/>
      </c>
      <c r="V1600" s="107" t="str">
        <f t="shared" si="4875"/>
        <v/>
      </c>
      <c r="W1600" s="107" t="str">
        <f t="shared" si="4875"/>
        <v/>
      </c>
      <c r="X1600" s="107" t="str">
        <f t="shared" si="4875"/>
        <v/>
      </c>
      <c r="Y1600" s="107" t="str">
        <f t="shared" si="4875"/>
        <v/>
      </c>
      <c r="Z1600" s="107" t="str">
        <f t="shared" si="4875"/>
        <v/>
      </c>
      <c r="AA1600" s="107" t="str">
        <f t="shared" si="4875"/>
        <v/>
      </c>
      <c r="AB1600" s="107" t="str">
        <f t="shared" si="4875"/>
        <v/>
      </c>
      <c r="AC1600" s="107" t="str">
        <f t="shared" si="4875"/>
        <v/>
      </c>
      <c r="AD1600" s="107" t="str">
        <f t="shared" si="4875"/>
        <v/>
      </c>
      <c r="AE1600" s="107" t="str">
        <f t="shared" si="4875"/>
        <v/>
      </c>
      <c r="AF1600" s="107" t="str">
        <f t="shared" si="4875"/>
        <v/>
      </c>
      <c r="AG1600" s="107" t="str">
        <f t="shared" si="4875"/>
        <v/>
      </c>
      <c r="AH1600" s="107" t="str">
        <f t="shared" si="4875"/>
        <v/>
      </c>
      <c r="AI1600" s="107" t="str">
        <f t="shared" si="4875"/>
        <v/>
      </c>
    </row>
    <row r="1601" spans="1:167" hidden="1" x14ac:dyDescent="0.25">
      <c r="B1601" s="128" t="e">
        <f t="shared" si="4728"/>
        <v>#VALUE!</v>
      </c>
      <c r="C1601" s="128" t="e">
        <f t="shared" ca="1" si="4729"/>
        <v>#NAME?</v>
      </c>
      <c r="D1601" s="127">
        <f t="shared" ca="1" si="4729"/>
        <v>1</v>
      </c>
      <c r="E1601" s="198"/>
      <c r="F1601" s="93"/>
      <c r="G1601" s="200"/>
      <c r="H1601"/>
      <c r="I1601"/>
      <c r="J1601"/>
      <c r="K1601" s="66"/>
      <c r="L1601" s="29" t="s">
        <v>359</v>
      </c>
      <c r="M1601" s="30" t="e">
        <f t="shared" ref="M1601" si="4876">HARMEAN($P1595:$XX1596)</f>
        <v>#N/A</v>
      </c>
      <c r="N1601" s="71"/>
      <c r="O1601" s="27" t="str">
        <f t="shared" ref="O1601" si="4877">"3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728"/>
        <v>#VALUE!</v>
      </c>
      <c r="C1602" s="128" t="e">
        <f t="shared" ca="1" si="4729"/>
        <v>#NAME?</v>
      </c>
      <c r="D1602" s="127">
        <f t="shared" ca="1" si="4729"/>
        <v>1</v>
      </c>
      <c r="E1602" s="198"/>
      <c r="F1602" s="93"/>
      <c r="G1602" s="200"/>
      <c r="H1602" s="134">
        <f t="shared" ref="H1602" si="4878">COUNT($P1602:$XX1602)</f>
        <v>0</v>
      </c>
      <c r="I1602" s="132" t="e">
        <f t="shared" ref="I1602" si="4879">_xlfn.STDEV.P($P1601:$XX1602)/AVERAGE($P1601:$XX1602)</f>
        <v>#DIV/0!</v>
      </c>
      <c r="J1602" s="7">
        <f t="shared" ref="J1602" si="4880">IF(AND(H1602&gt;2,
OR(L1590="MÉDIA SANEADA",L1590="MEDIANA SANEADA",
AND(L1590="PREÇO ESTIMADO",NOT(AND(P1592="Orçamento",COUNTA(P1590:XX1590)=COUNTIF(P1592:XX1592,"Orçamento")))))),
ROW(),0)</f>
        <v>0</v>
      </c>
      <c r="K1602" s="66"/>
      <c r="L1602" s="29" t="s">
        <v>41</v>
      </c>
      <c r="M1602" s="30" t="str">
        <f t="shared" ref="M1602" si="4881">IFERROR(_xlfn.QUARTILE.EXC($P1596:$XX1596,1),"")</f>
        <v/>
      </c>
      <c r="N1602" s="71"/>
      <c r="O1602" s="27" t="str">
        <f t="shared" ref="O1602" si="4882">"3 RODADA"</f>
        <v>3 RODADA</v>
      </c>
      <c r="P1602" s="107" t="str">
        <f t="shared" ref="P1602:AI1602" si="4883">IF(P1600="","",IF((_xlfn.STDEV.P($P1599:$XX1600)/AVERAGE($P1599:$XX1600))&lt;=25%,P1600,IF(OR(P1600&gt;(AVERAGE($P1599:$XX1600)+_xlfn.STDEV.P($P1599:$XX1600)),P1600&lt;(AVERAGE($P1599:$XX1600)-_xlfn.STDEV.P($P1599:$XX1600))),"DESCARTADO",P1600)))</f>
        <v/>
      </c>
      <c r="Q1602" s="107" t="str">
        <f t="shared" si="4883"/>
        <v/>
      </c>
      <c r="R1602" s="107" t="str">
        <f t="shared" si="4883"/>
        <v/>
      </c>
      <c r="S1602" s="107" t="str">
        <f t="shared" si="4883"/>
        <v/>
      </c>
      <c r="T1602" s="107" t="str">
        <f t="shared" si="4883"/>
        <v/>
      </c>
      <c r="U1602" s="107" t="str">
        <f t="shared" si="4883"/>
        <v/>
      </c>
      <c r="V1602" s="107" t="str">
        <f t="shared" si="4883"/>
        <v/>
      </c>
      <c r="W1602" s="107" t="str">
        <f t="shared" si="4883"/>
        <v/>
      </c>
      <c r="X1602" s="107" t="str">
        <f t="shared" si="4883"/>
        <v/>
      </c>
      <c r="Y1602" s="107" t="str">
        <f t="shared" si="4883"/>
        <v/>
      </c>
      <c r="Z1602" s="107" t="str">
        <f t="shared" si="4883"/>
        <v/>
      </c>
      <c r="AA1602" s="107" t="str">
        <f t="shared" si="4883"/>
        <v/>
      </c>
      <c r="AB1602" s="107" t="str">
        <f t="shared" si="4883"/>
        <v/>
      </c>
      <c r="AC1602" s="107" t="str">
        <f t="shared" si="4883"/>
        <v/>
      </c>
      <c r="AD1602" s="107" t="str">
        <f t="shared" si="4883"/>
        <v/>
      </c>
      <c r="AE1602" s="107" t="str">
        <f t="shared" si="4883"/>
        <v/>
      </c>
      <c r="AF1602" s="107" t="str">
        <f t="shared" si="4883"/>
        <v/>
      </c>
      <c r="AG1602" s="107" t="str">
        <f t="shared" si="4883"/>
        <v/>
      </c>
      <c r="AH1602" s="107" t="str">
        <f t="shared" si="4883"/>
        <v/>
      </c>
      <c r="AI1602" s="107" t="str">
        <f t="shared" si="4883"/>
        <v/>
      </c>
    </row>
    <row r="1603" spans="1:167" hidden="1" x14ac:dyDescent="0.25">
      <c r="B1603" s="128" t="e">
        <f t="shared" si="4728"/>
        <v>#VALUE!</v>
      </c>
      <c r="C1603" s="128" t="e">
        <f t="shared" ca="1" si="4729"/>
        <v>#NAME?</v>
      </c>
      <c r="D1603" s="127">
        <f t="shared" ca="1" si="4729"/>
        <v>1</v>
      </c>
      <c r="E1603" s="198"/>
      <c r="F1603" s="93"/>
      <c r="G1603" s="200"/>
      <c r="H1603"/>
      <c r="I1603"/>
      <c r="J1603"/>
      <c r="K1603" s="66"/>
      <c r="L1603" s="29" t="s">
        <v>39</v>
      </c>
      <c r="M1603" s="30" t="str">
        <f t="shared" ref="M1603" si="4884">IFERROR(_xlfn.QUARTILE.EXC($P1596:$XX1596,3),"")</f>
        <v/>
      </c>
      <c r="N1603" s="71"/>
      <c r="O1603" s="27" t="str">
        <f t="shared" ref="O1603" si="4885">"4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728"/>
        <v>#VALUE!</v>
      </c>
      <c r="C1604" s="128" t="e">
        <f t="shared" ca="1" si="4729"/>
        <v>#NAME?</v>
      </c>
      <c r="D1604" s="127">
        <f t="shared" ca="1" si="4729"/>
        <v>1</v>
      </c>
      <c r="E1604" s="198"/>
      <c r="F1604" s="93"/>
      <c r="G1604" s="200"/>
      <c r="H1604" s="134">
        <f t="shared" ref="H1604" si="4886">COUNT($P1604:$XX1604)</f>
        <v>0</v>
      </c>
      <c r="I1604" s="132" t="e">
        <f t="shared" ref="I1604" si="4887">_xlfn.STDEV.P($P1603:$XX1604)/AVERAGE($P1603:$XX1604)</f>
        <v>#DIV/0!</v>
      </c>
      <c r="J1604" s="7">
        <f t="shared" ref="J1604" si="4888">IF(AND(H1604&gt;2,
OR(L1590="MÉDIA SANEADA",L1590="MEDIANA SANEADA",
AND(L1590="PREÇO ESTIMADO",NOT(AND(P1592="Orçamento",COUNTA(P1590:XX1590)=COUNTIF(P1592:XX1592,"Orçamento")))))),
ROW(),0)</f>
        <v>0</v>
      </c>
      <c r="K1604" s="66"/>
      <c r="L1604" s="29" t="s">
        <v>42</v>
      </c>
      <c r="M1604" s="30">
        <f t="shared" ref="M1604" si="4889">MIN($P1596:$XX1596)</f>
        <v>0</v>
      </c>
      <c r="N1604" s="71"/>
      <c r="O1604" s="27" t="str">
        <f t="shared" ref="O1604" si="4890">"4 RODADA"</f>
        <v>4 RODADA</v>
      </c>
      <c r="P1604" s="107" t="str">
        <f t="shared" ref="P1604:AI1604" si="4891">IF(P1602="","",IF((_xlfn.STDEV.P($P1601:$XX1602)/AVERAGE($P1601:$XX1602))&lt;=25%,P1602,IF(OR(P1602&gt;(AVERAGE($P1601:$XX1602)+_xlfn.STDEV.P($P1601:$XX1602)),P1602&lt;(AVERAGE($P1601:$XX1602)-_xlfn.STDEV.P($P1601:$XX1602))),"DESCARTADO",P1602)))</f>
        <v/>
      </c>
      <c r="Q1604" s="107" t="str">
        <f t="shared" si="4891"/>
        <v/>
      </c>
      <c r="R1604" s="107" t="str">
        <f t="shared" si="4891"/>
        <v/>
      </c>
      <c r="S1604" s="107" t="str">
        <f t="shared" si="4891"/>
        <v/>
      </c>
      <c r="T1604" s="107" t="str">
        <f t="shared" si="4891"/>
        <v/>
      </c>
      <c r="U1604" s="107" t="str">
        <f t="shared" si="4891"/>
        <v/>
      </c>
      <c r="V1604" s="107" t="str">
        <f t="shared" si="4891"/>
        <v/>
      </c>
      <c r="W1604" s="107" t="str">
        <f t="shared" si="4891"/>
        <v/>
      </c>
      <c r="X1604" s="107" t="str">
        <f t="shared" si="4891"/>
        <v/>
      </c>
      <c r="Y1604" s="107" t="str">
        <f t="shared" si="4891"/>
        <v/>
      </c>
      <c r="Z1604" s="107" t="str">
        <f t="shared" si="4891"/>
        <v/>
      </c>
      <c r="AA1604" s="107" t="str">
        <f t="shared" si="4891"/>
        <v/>
      </c>
      <c r="AB1604" s="107" t="str">
        <f t="shared" si="4891"/>
        <v/>
      </c>
      <c r="AC1604" s="107" t="str">
        <f t="shared" si="4891"/>
        <v/>
      </c>
      <c r="AD1604" s="107" t="str">
        <f t="shared" si="4891"/>
        <v/>
      </c>
      <c r="AE1604" s="107" t="str">
        <f t="shared" si="4891"/>
        <v/>
      </c>
      <c r="AF1604" s="107" t="str">
        <f t="shared" si="4891"/>
        <v/>
      </c>
      <c r="AG1604" s="107" t="str">
        <f t="shared" si="4891"/>
        <v/>
      </c>
      <c r="AH1604" s="107" t="str">
        <f t="shared" si="4891"/>
        <v/>
      </c>
      <c r="AI1604" s="107" t="str">
        <f t="shared" si="4891"/>
        <v/>
      </c>
    </row>
    <row r="1605" spans="1:167" hidden="1" x14ac:dyDescent="0.25">
      <c r="B1605" s="128" t="e">
        <f t="shared" si="4728"/>
        <v>#VALUE!</v>
      </c>
      <c r="C1605" s="128" t="e">
        <f t="shared" ca="1" si="4729"/>
        <v>#NAME?</v>
      </c>
      <c r="D1605" s="127">
        <f t="shared" ca="1" si="4729"/>
        <v>1</v>
      </c>
      <c r="E1605" s="198"/>
      <c r="F1605" s="93"/>
      <c r="G1605" s="200"/>
      <c r="H1605"/>
      <c r="I1605"/>
      <c r="J1605"/>
      <c r="K1605" s="66"/>
      <c r="L1605" s="29" t="s">
        <v>40</v>
      </c>
      <c r="M1605" s="30">
        <f t="shared" ref="M1605" si="4892">MAX($P1596:$XX1596)</f>
        <v>0</v>
      </c>
      <c r="N1605" s="71"/>
      <c r="O1605" s="27" t="str">
        <f t="shared" ref="O1605" si="4893">"5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728"/>
        <v>#VALUE!</v>
      </c>
      <c r="C1606" s="128" t="e">
        <f t="shared" ca="1" si="4729"/>
        <v>#NAME?</v>
      </c>
      <c r="D1606" s="127">
        <f t="shared" ca="1" si="4729"/>
        <v>1</v>
      </c>
      <c r="E1606" s="198"/>
      <c r="F1606" s="93"/>
      <c r="G1606" s="200"/>
      <c r="H1606" s="134">
        <f t="shared" ref="H1606" si="4894">COUNT($P1606:$XX1606)</f>
        <v>0</v>
      </c>
      <c r="I1606" s="132" t="e">
        <f t="shared" ref="I1606" si="4895">_xlfn.STDEV.P($P1605:$XX1606)/AVERAGE($P1605:$XX1606)</f>
        <v>#DIV/0!</v>
      </c>
      <c r="J1606" s="7">
        <f t="shared" ref="J1606" si="4896">IF(AND(H1606&gt;2,
OR(L1590="MÉDIA SANEADA",L1590="MEDIANA SANEADA",
AND(L1590="PREÇO ESTIMADO",NOT(AND(P1592="Orçamento",COUNTA(P1590:XX1590)=COUNTIF(P1592:XX1592,"Orçamento")))))),
ROW(),0)</f>
        <v>0</v>
      </c>
      <c r="K1606" s="66"/>
      <c r="N1606" s="71"/>
      <c r="O1606" s="27" t="str">
        <f t="shared" ref="O1606" si="4897">"5 RODADA"</f>
        <v>5 RODADA</v>
      </c>
      <c r="P1606" s="107" t="str">
        <f t="shared" ref="P1606:AI1606" si="4898">IF(P1604="","",IF((_xlfn.STDEV.P($P1603:$XX1604)/AVERAGE($P1603:$XX1604))&lt;=25%,P1604,IF(OR(P1604&gt;(AVERAGE($P1603:$XX1604)+_xlfn.STDEV.P($P1603:$XX1604)),P1604&lt;(AVERAGE($P1603:$XX1604)-_xlfn.STDEV.P($P1603:$XX1604))),"DESCARTADO",P1604)))</f>
        <v/>
      </c>
      <c r="Q1606" s="107" t="str">
        <f t="shared" si="4898"/>
        <v/>
      </c>
      <c r="R1606" s="107" t="str">
        <f t="shared" si="4898"/>
        <v/>
      </c>
      <c r="S1606" s="107" t="str">
        <f t="shared" si="4898"/>
        <v/>
      </c>
      <c r="T1606" s="107" t="str">
        <f t="shared" si="4898"/>
        <v/>
      </c>
      <c r="U1606" s="107" t="str">
        <f t="shared" si="4898"/>
        <v/>
      </c>
      <c r="V1606" s="107" t="str">
        <f t="shared" si="4898"/>
        <v/>
      </c>
      <c r="W1606" s="107" t="str">
        <f t="shared" si="4898"/>
        <v/>
      </c>
      <c r="X1606" s="107" t="str">
        <f t="shared" si="4898"/>
        <v/>
      </c>
      <c r="Y1606" s="107" t="str">
        <f t="shared" si="4898"/>
        <v/>
      </c>
      <c r="Z1606" s="107" t="str">
        <f t="shared" si="4898"/>
        <v/>
      </c>
      <c r="AA1606" s="107" t="str">
        <f t="shared" si="4898"/>
        <v/>
      </c>
      <c r="AB1606" s="107" t="str">
        <f t="shared" si="4898"/>
        <v/>
      </c>
      <c r="AC1606" s="107" t="str">
        <f t="shared" si="4898"/>
        <v/>
      </c>
      <c r="AD1606" s="107" t="str">
        <f t="shared" si="4898"/>
        <v/>
      </c>
      <c r="AE1606" s="107" t="str">
        <f t="shared" si="4898"/>
        <v/>
      </c>
      <c r="AF1606" s="107" t="str">
        <f t="shared" si="4898"/>
        <v/>
      </c>
      <c r="AG1606" s="107" t="str">
        <f t="shared" si="4898"/>
        <v/>
      </c>
      <c r="AH1606" s="107" t="str">
        <f t="shared" si="4898"/>
        <v/>
      </c>
      <c r="AI1606" s="107" t="str">
        <f t="shared" si="4898"/>
        <v/>
      </c>
    </row>
    <row r="1607" spans="1:167" hidden="1" x14ac:dyDescent="0.25">
      <c r="B1607" s="128" t="e">
        <f t="shared" si="4728"/>
        <v>#VALUE!</v>
      </c>
      <c r="C1607" s="128" t="e">
        <f t="shared" ca="1" si="4729"/>
        <v>#NAME?</v>
      </c>
      <c r="D1607" s="127">
        <f t="shared" ca="1" si="4729"/>
        <v>1</v>
      </c>
      <c r="E1607" s="198"/>
      <c r="F1607" s="93"/>
      <c r="G1607" s="200"/>
      <c r="H1607"/>
      <c r="I1607"/>
      <c r="J1607"/>
      <c r="K1607" s="66"/>
      <c r="L1607" s="22"/>
      <c r="M1607" s="22"/>
      <c r="N1607" s="71"/>
      <c r="O1607" s="27" t="str">
        <f t="shared" ref="O1607" si="4899">"6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728"/>
        <v>#VALUE!</v>
      </c>
      <c r="C1608" s="128" t="e">
        <f t="shared" ca="1" si="4729"/>
        <v>#NAME?</v>
      </c>
      <c r="D1608" s="127">
        <f t="shared" ca="1" si="4729"/>
        <v>1</v>
      </c>
      <c r="E1608" s="198"/>
      <c r="F1608" s="93"/>
      <c r="G1608" s="200"/>
      <c r="H1608" s="134">
        <f t="shared" ref="H1608" si="4900">COUNT($P1608:$XX1608)</f>
        <v>0</v>
      </c>
      <c r="I1608" s="132" t="e">
        <f t="shared" ref="I1608" si="4901">_xlfn.STDEV.P($P1607:$XX1608)/AVERAGE($P1607:$XX1608)</f>
        <v>#DIV/0!</v>
      </c>
      <c r="J1608" s="7">
        <f t="shared" ref="J1608" si="4902">IF(AND(H1608&gt;2,
OR(L1590="MÉDIA SANEADA",L1590="MEDIANA SANEADA",
AND(L1590="PREÇO ESTIMADO",NOT(AND(P1592="Orçamento",COUNTA(P1590:XX1590)=COUNTIF(P1592:XX1592,"Orçamento")))))),
ROW(),0)</f>
        <v>0</v>
      </c>
      <c r="N1608" s="71"/>
      <c r="O1608" s="27" t="str">
        <f t="shared" ref="O1608" si="4903">"6 RODADA"</f>
        <v>6 RODADA</v>
      </c>
      <c r="P1608" s="107" t="str">
        <f t="shared" ref="P1608:AI1608" si="4904">IFERROR(IF(P1606="","",IF((_xlfn.STDEV.P($P1605:$XX1606)/AVERAGE($P1605:$XX1606))&lt;=25%,P1606,IF(OR(P1606&gt;(AVERAGE($P1605:$XX1606)+_xlfn.STDEV.P($P1605:$XX1606)),P1606&lt;(AVERAGE($P1605:$XX1606)-_xlfn.STDEV.P($P1605:$XX1606))),"DESCARTADO",P1606))),)</f>
        <v/>
      </c>
      <c r="Q1608" s="107" t="str">
        <f t="shared" si="4904"/>
        <v/>
      </c>
      <c r="R1608" s="107" t="str">
        <f t="shared" si="4904"/>
        <v/>
      </c>
      <c r="S1608" s="107" t="str">
        <f t="shared" si="4904"/>
        <v/>
      </c>
      <c r="T1608" s="107" t="str">
        <f t="shared" si="4904"/>
        <v/>
      </c>
      <c r="U1608" s="107" t="str">
        <f t="shared" si="4904"/>
        <v/>
      </c>
      <c r="V1608" s="107" t="str">
        <f t="shared" si="4904"/>
        <v/>
      </c>
      <c r="W1608" s="107" t="str">
        <f t="shared" si="4904"/>
        <v/>
      </c>
      <c r="X1608" s="107" t="str">
        <f t="shared" si="4904"/>
        <v/>
      </c>
      <c r="Y1608" s="107" t="str">
        <f t="shared" si="4904"/>
        <v/>
      </c>
      <c r="Z1608" s="107" t="str">
        <f t="shared" si="4904"/>
        <v/>
      </c>
      <c r="AA1608" s="107" t="str">
        <f t="shared" si="4904"/>
        <v/>
      </c>
      <c r="AB1608" s="107" t="str">
        <f t="shared" si="4904"/>
        <v/>
      </c>
      <c r="AC1608" s="107" t="str">
        <f t="shared" si="4904"/>
        <v/>
      </c>
      <c r="AD1608" s="107" t="str">
        <f t="shared" si="4904"/>
        <v/>
      </c>
      <c r="AE1608" s="107" t="str">
        <f t="shared" si="4904"/>
        <v/>
      </c>
      <c r="AF1608" s="107" t="str">
        <f t="shared" si="4904"/>
        <v/>
      </c>
      <c r="AG1608" s="107" t="str">
        <f t="shared" si="4904"/>
        <v/>
      </c>
      <c r="AH1608" s="107" t="str">
        <f t="shared" si="4904"/>
        <v/>
      </c>
      <c r="AI1608" s="107" t="str">
        <f t="shared" si="4904"/>
        <v/>
      </c>
    </row>
    <row r="1609" spans="1:167" x14ac:dyDescent="0.25">
      <c r="B1609" s="128" t="e">
        <f t="shared" si="4728"/>
        <v>#VALUE!</v>
      </c>
      <c r="C1609" s="128" t="e">
        <f t="shared" ca="1" si="4729"/>
        <v>#NAME?</v>
      </c>
      <c r="D1609" s="127">
        <f t="shared" ca="1" si="4729"/>
        <v>1</v>
      </c>
      <c r="E1609" s="198"/>
      <c r="F1609" s="136"/>
      <c r="G1609" s="200"/>
      <c r="H1609" s="203"/>
      <c r="I1609" s="203"/>
      <c r="J1609" s="204"/>
      <c r="K1609" s="67"/>
      <c r="L1609" s="1" t="s">
        <v>43</v>
      </c>
      <c r="M1609" s="143" t="str">
        <f t="shared" ref="M1609" si="4905">IFERROR(ROUND(M1590*M1592,2),"")</f>
        <v/>
      </c>
      <c r="O1609" s="27" t="s">
        <v>363</v>
      </c>
      <c r="P1609" s="107" t="str">
        <f t="shared" ref="P1609:AI1630" si="4906">INDEX(P1596:P1608,MATCH(MAX($J1596:$J1608),$J1596:$J1608,0))</f>
        <v/>
      </c>
      <c r="Q1609" s="107" t="str">
        <f t="shared" si="4906"/>
        <v/>
      </c>
      <c r="R1609" s="107" t="str">
        <f t="shared" si="4906"/>
        <v/>
      </c>
      <c r="S1609" s="107" t="str">
        <f t="shared" si="4906"/>
        <v/>
      </c>
      <c r="T1609" s="107" t="str">
        <f t="shared" si="4906"/>
        <v/>
      </c>
      <c r="U1609" s="107" t="str">
        <f t="shared" si="4906"/>
        <v/>
      </c>
      <c r="V1609" s="107" t="str">
        <f t="shared" si="4906"/>
        <v/>
      </c>
      <c r="W1609" s="107" t="str">
        <f t="shared" si="4906"/>
        <v/>
      </c>
      <c r="X1609" s="107" t="str">
        <f t="shared" si="4906"/>
        <v/>
      </c>
      <c r="Y1609" s="107" t="str">
        <f t="shared" si="4906"/>
        <v/>
      </c>
      <c r="Z1609" s="107" t="str">
        <f t="shared" si="4906"/>
        <v/>
      </c>
      <c r="AA1609" s="107" t="str">
        <f t="shared" si="4906"/>
        <v/>
      </c>
      <c r="AB1609" s="107" t="str">
        <f t="shared" si="4906"/>
        <v/>
      </c>
      <c r="AC1609" s="107" t="str">
        <f t="shared" si="4906"/>
        <v/>
      </c>
      <c r="AD1609" s="107" t="str">
        <f t="shared" si="4906"/>
        <v/>
      </c>
      <c r="AE1609" s="107" t="str">
        <f t="shared" si="4906"/>
        <v/>
      </c>
      <c r="AF1609" s="107" t="str">
        <f t="shared" si="4906"/>
        <v/>
      </c>
      <c r="AG1609" s="107" t="str">
        <f t="shared" si="4906"/>
        <v/>
      </c>
      <c r="AH1609" s="107" t="str">
        <f t="shared" si="4906"/>
        <v/>
      </c>
      <c r="AI1609" s="107" t="str">
        <f t="shared" si="4906"/>
        <v/>
      </c>
    </row>
    <row r="1611" spans="1:167" s="117" customFormat="1" ht="15" customHeight="1" x14ac:dyDescent="0.25">
      <c r="A1611" s="120"/>
      <c r="B1611" s="127" t="e">
        <f t="shared" ref="B1611" si="4907">LARGE(IFERROR(IF(B1609+1&gt;$H$8,"",B1609+1),""),1)</f>
        <v>#VALUE!</v>
      </c>
      <c r="C1611" s="127" t="e">
        <f ca="1">IF(_xlfn.ISFORMULA(E1615),MAX(INDEX('BASE FORMAÇÃO'!A:A,B1611+1),1),E1615)</f>
        <v>#NAME?</v>
      </c>
      <c r="D1611" s="127">
        <f t="shared" ref="D1611" ca="1" si="4908">IFERROR(IF(C1611=C1601,D1601+1,1),1)</f>
        <v>1</v>
      </c>
      <c r="E1611" s="38" t="s">
        <v>9</v>
      </c>
      <c r="F1611" s="73"/>
      <c r="G1611" s="38" t="s">
        <v>15</v>
      </c>
      <c r="H1611" s="135" t="e">
        <f>INDEX('BASE FORMAÇÃO'!B:B,B1611+1)</f>
        <v>#VALUE!</v>
      </c>
      <c r="I1611" s="181" t="s">
        <v>16</v>
      </c>
      <c r="J1611" s="6" t="e">
        <f>INDEX('BASE FORMAÇÃO'!K:K,B1611+1)</f>
        <v>#VALUE!</v>
      </c>
      <c r="K1611" s="65"/>
      <c r="L1611" s="182" t="s">
        <v>10</v>
      </c>
      <c r="M1611" s="184" t="str">
        <f>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09">B1611</f>
        <v>#VALUE!</v>
      </c>
      <c r="C1612" s="128" t="e">
        <f t="shared" ca="1" si="4909"/>
        <v>#NAME?</v>
      </c>
      <c r="D1612" s="127">
        <f t="shared" ca="1" si="4909"/>
        <v>1</v>
      </c>
      <c r="E1612" s="186">
        <f t="shared" ref="E1612" ca="1" si="4910">D1611</f>
        <v>1</v>
      </c>
      <c r="F1612" s="92"/>
      <c r="G1612" s="188" t="s">
        <v>1</v>
      </c>
      <c r="H1612" s="191" t="e">
        <f>INDEX('BASE FORMAÇÃO'!C:C,B1611+1)</f>
        <v>#VALUE!</v>
      </c>
      <c r="I1612" s="191"/>
      <c r="J1612" s="192"/>
      <c r="K1612" s="66"/>
      <c r="L1612" s="183"/>
      <c r="M1612" s="185"/>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11">B1612</f>
        <v>#VALUE!</v>
      </c>
      <c r="C1613" s="128" t="e">
        <f t="shared" ca="1" si="4911"/>
        <v>#NAME?</v>
      </c>
      <c r="D1613" s="127">
        <f t="shared" ca="1" si="4911"/>
        <v>1</v>
      </c>
      <c r="E1613" s="187"/>
      <c r="F1613" s="93"/>
      <c r="G1613" s="189"/>
      <c r="H1613" s="193"/>
      <c r="I1613" s="193"/>
      <c r="J1613" s="194"/>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12">B1613</f>
        <v>#VALUE!</v>
      </c>
      <c r="C1614" s="128" t="e">
        <f t="shared" ca="1" si="4912"/>
        <v>#NAME?</v>
      </c>
      <c r="D1614" s="127">
        <f t="shared" ca="1" si="4729"/>
        <v>1</v>
      </c>
      <c r="E1614" s="38" t="s">
        <v>313</v>
      </c>
      <c r="F1614" s="93"/>
      <c r="G1614" s="190"/>
      <c r="H1614" s="195"/>
      <c r="I1614" s="195"/>
      <c r="J1614" s="196"/>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13">B1613</f>
        <v>#VALUE!</v>
      </c>
      <c r="C1615" s="128" t="e">
        <f t="shared" ca="1" si="4913"/>
        <v>#NAME?</v>
      </c>
      <c r="D1615" s="127">
        <f t="shared" ca="1" si="4729"/>
        <v>1</v>
      </c>
      <c r="E1615" s="197" t="e">
        <f t="shared" ref="E1615" ca="1" si="4914">C1611</f>
        <v>#NAME?</v>
      </c>
      <c r="F1615" s="93"/>
      <c r="G1615" s="199" t="s">
        <v>304</v>
      </c>
      <c r="H1615" s="201"/>
      <c r="I1615" s="202"/>
      <c r="J1615" s="202"/>
      <c r="K1615" s="67"/>
      <c r="L1615" s="28" t="s">
        <v>303</v>
      </c>
      <c r="M1615" s="133" t="str">
        <f t="shared" ref="M1615" si="4915">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16">B1615</f>
        <v>#VALUE!</v>
      </c>
      <c r="C1616" s="128" t="e">
        <f t="shared" ref="C1616" ca="1" si="4917">C1615</f>
        <v>#NAME?</v>
      </c>
      <c r="D1616" s="127">
        <f t="shared" ca="1" si="4729"/>
        <v>1</v>
      </c>
      <c r="E1616" s="198"/>
      <c r="F1616" s="93"/>
      <c r="G1616" s="200"/>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18">B1616</f>
        <v>#VALUE!</v>
      </c>
      <c r="C1617" s="128" t="e">
        <f t="shared" ca="1" si="4918"/>
        <v>#NAME?</v>
      </c>
      <c r="D1617" s="127">
        <f t="shared" ca="1" si="4729"/>
        <v>1</v>
      </c>
      <c r="E1617" s="198"/>
      <c r="F1617" s="93"/>
      <c r="G1617" s="200"/>
      <c r="H1617" s="134">
        <f t="shared" ref="H1617" si="4919">COUNT($P1617:$XX1617)</f>
        <v>0</v>
      </c>
      <c r="I1617" s="132" t="e">
        <f t="shared" ref="I1617" si="4920">_xlfn.STDEV.P($P1616:$XX1617)/AVERAGE($P1616:$XX1617)</f>
        <v>#DIV/0!</v>
      </c>
      <c r="J1617" s="7">
        <f>ROW()</f>
        <v>1617</v>
      </c>
      <c r="K1617" s="67"/>
      <c r="L1617" s="29" t="s">
        <v>10</v>
      </c>
      <c r="M1617" s="30" t="str">
        <f t="shared" ref="M1617" si="4921">IFERROR(
IF(COUNTA(P1611:AI1611)=COUNTIF(P1613:XX1613,"Orçamento"),MIN(M1622,M1619),
IF(M1620&lt;&gt;"",M1620,
IF(M1621&lt;&gt;"",M1621,
M1619
))),"")</f>
        <v/>
      </c>
      <c r="N1617" s="71"/>
      <c r="O1617" s="27" t="s">
        <v>376</v>
      </c>
      <c r="P1617" s="106" t="str">
        <f t="shared" ref="P1617:AI1617" si="4922">IFERROR(IF(P1615="",
            "",
            IF(COUNT($P1615:$XX1615)&lt;=4,
               P1615,
               IF(OR(P1615&gt;(QUARTILE($P1615:$XX1615,3)+(QUARTILE($P1615:$XX1615,3)-QUARTILE($P1615:$XX1615,1))),
                     P1615&lt;(QUARTILE($P1615:$XX1615,1)-(QUARTILE($P1615:$XX1615,3)-QUARTILE($P1615:$XX1615,1)))
                  ),
               "DESCARTADO",P1615)
             )
  ),P1615)</f>
        <v/>
      </c>
      <c r="Q1617" s="106" t="str">
        <f t="shared" si="4922"/>
        <v/>
      </c>
      <c r="R1617" s="106" t="str">
        <f t="shared" si="4922"/>
        <v/>
      </c>
      <c r="S1617" s="106" t="str">
        <f t="shared" si="4922"/>
        <v/>
      </c>
      <c r="T1617" s="106" t="str">
        <f t="shared" si="4922"/>
        <v/>
      </c>
      <c r="U1617" s="106" t="str">
        <f t="shared" si="4922"/>
        <v/>
      </c>
      <c r="V1617" s="106" t="str">
        <f t="shared" si="4922"/>
        <v/>
      </c>
      <c r="W1617" s="106" t="str">
        <f t="shared" si="4922"/>
        <v/>
      </c>
      <c r="X1617" s="106" t="str">
        <f t="shared" si="4922"/>
        <v/>
      </c>
      <c r="Y1617" s="106" t="str">
        <f t="shared" si="4922"/>
        <v/>
      </c>
      <c r="Z1617" s="106" t="str">
        <f t="shared" si="4922"/>
        <v/>
      </c>
      <c r="AA1617" s="106" t="str">
        <f t="shared" si="4922"/>
        <v/>
      </c>
      <c r="AB1617" s="106" t="str">
        <f t="shared" si="4922"/>
        <v/>
      </c>
      <c r="AC1617" s="106" t="str">
        <f t="shared" si="4922"/>
        <v/>
      </c>
      <c r="AD1617" s="106" t="str">
        <f t="shared" si="4922"/>
        <v/>
      </c>
      <c r="AE1617" s="106" t="str">
        <f t="shared" si="4922"/>
        <v/>
      </c>
      <c r="AF1617" s="106" t="str">
        <f t="shared" si="4922"/>
        <v/>
      </c>
      <c r="AG1617" s="106" t="str">
        <f t="shared" si="4922"/>
        <v/>
      </c>
      <c r="AH1617" s="106" t="str">
        <f t="shared" si="4922"/>
        <v/>
      </c>
      <c r="AI1617" s="106" t="str">
        <f t="shared" si="4922"/>
        <v/>
      </c>
    </row>
    <row r="1618" spans="1:167" hidden="1" x14ac:dyDescent="0.25">
      <c r="B1618" s="128" t="e">
        <f t="shared" ref="B1618:B1672" si="4923">B1617</f>
        <v>#VALUE!</v>
      </c>
      <c r="C1618" s="128" t="e">
        <f t="shared" ref="C1618:D1681" ca="1" si="4924">C1617</f>
        <v>#NAME?</v>
      </c>
      <c r="D1618" s="127">
        <f t="shared" ca="1" si="4729"/>
        <v>1</v>
      </c>
      <c r="E1618" s="198"/>
      <c r="F1618" s="93"/>
      <c r="G1618" s="200"/>
      <c r="H1618"/>
      <c r="I1618"/>
      <c r="J1618"/>
      <c r="K1618" s="66"/>
      <c r="L1618" s="29" t="s">
        <v>360</v>
      </c>
      <c r="M1618" s="30" t="e">
        <f t="shared" ref="M1618" si="4925">AVERAGE($P1617:$XX1617)</f>
        <v>#DIV/0!</v>
      </c>
      <c r="N1618" s="71"/>
      <c r="O1618" s="27" t="str">
        <f t="shared" ref="O1618" si="4926">"1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23"/>
        <v>#VALUE!</v>
      </c>
      <c r="C1619" s="128" t="e">
        <f t="shared" ca="1" si="4924"/>
        <v>#NAME?</v>
      </c>
      <c r="D1619" s="127">
        <f t="shared" ca="1" si="4924"/>
        <v>1</v>
      </c>
      <c r="E1619" s="198"/>
      <c r="F1619" s="93"/>
      <c r="G1619" s="200"/>
      <c r="H1619" s="134">
        <f t="shared" ref="H1619" si="4927">COUNT($P1619:$XX1619)</f>
        <v>0</v>
      </c>
      <c r="I1619" s="132" t="e">
        <f t="shared" ref="I1619" si="4928">_xlfn.STDEV.P($P1618:$XX1619)/AVERAGE($P1618:$XX1619)</f>
        <v>#DIV/0!</v>
      </c>
      <c r="J1619" s="7">
        <f t="shared" ref="J1619" si="4929">IF(AND(H1619&gt;2,
OR(L1611="MÉDIA SANEADA",L1611="MEDIANA SANEADA",
AND(L1611="PREÇO ESTIMADO",NOT(AND(P1613="Orçamento",COUNTA(P1611:XX1611)=COUNTIF(P1613:XX1613,"Orçamento")))))),
ROW(),0)</f>
        <v>0</v>
      </c>
      <c r="K1619" s="66"/>
      <c r="L1619" s="29" t="s">
        <v>361</v>
      </c>
      <c r="M1619" s="30" t="e">
        <f t="shared" ref="M1619" si="4930">MEDIAN($P1617:$XX1617)</f>
        <v>#NUM!</v>
      </c>
      <c r="N1619" s="71"/>
      <c r="O1619" s="27" t="str">
        <f t="shared" ref="O1619" si="4931">"1 RODADA"</f>
        <v>1 RODADA</v>
      </c>
      <c r="P1619" s="107" t="str">
        <f t="shared" ref="P1619:AI1619" si="4932">IF(P1617="","",IF((_xlfn.STDEV.P($P1616:$XX1617)/AVERAGE($P1616:$XX1617))&lt;=25%,P1617,IF(OR(P1617&gt;(AVERAGE($P1616:$XX1617)+_xlfn.STDEV.P($P1616:$XX1617)),P1617&lt;(AVERAGE($P1616:$XX1617)-_xlfn.STDEV.P($P1616:$XX1617))),"DESCARTADO",P1617)))</f>
        <v/>
      </c>
      <c r="Q1619" s="107" t="str">
        <f t="shared" si="4932"/>
        <v/>
      </c>
      <c r="R1619" s="107" t="str">
        <f t="shared" si="4932"/>
        <v/>
      </c>
      <c r="S1619" s="107" t="str">
        <f t="shared" si="4932"/>
        <v/>
      </c>
      <c r="T1619" s="107" t="str">
        <f t="shared" si="4932"/>
        <v/>
      </c>
      <c r="U1619" s="107" t="str">
        <f t="shared" si="4932"/>
        <v/>
      </c>
      <c r="V1619" s="107" t="str">
        <f t="shared" si="4932"/>
        <v/>
      </c>
      <c r="W1619" s="107" t="str">
        <f t="shared" si="4932"/>
        <v/>
      </c>
      <c r="X1619" s="107" t="str">
        <f t="shared" si="4932"/>
        <v/>
      </c>
      <c r="Y1619" s="107" t="str">
        <f t="shared" si="4932"/>
        <v/>
      </c>
      <c r="Z1619" s="107" t="str">
        <f t="shared" si="4932"/>
        <v/>
      </c>
      <c r="AA1619" s="107" t="str">
        <f t="shared" si="4932"/>
        <v/>
      </c>
      <c r="AB1619" s="107" t="str">
        <f t="shared" si="4932"/>
        <v/>
      </c>
      <c r="AC1619" s="107" t="str">
        <f t="shared" si="4932"/>
        <v/>
      </c>
      <c r="AD1619" s="107" t="str">
        <f t="shared" si="4932"/>
        <v/>
      </c>
      <c r="AE1619" s="107" t="str">
        <f t="shared" si="4932"/>
        <v/>
      </c>
      <c r="AF1619" s="107" t="str">
        <f t="shared" si="4932"/>
        <v/>
      </c>
      <c r="AG1619" s="107" t="str">
        <f t="shared" si="4932"/>
        <v/>
      </c>
      <c r="AH1619" s="107" t="str">
        <f t="shared" si="4932"/>
        <v/>
      </c>
      <c r="AI1619" s="107" t="str">
        <f t="shared" si="4932"/>
        <v/>
      </c>
    </row>
    <row r="1620" spans="1:167" hidden="1" x14ac:dyDescent="0.25">
      <c r="B1620" s="128" t="e">
        <f t="shared" si="4923"/>
        <v>#VALUE!</v>
      </c>
      <c r="C1620" s="128" t="e">
        <f t="shared" ca="1" si="4924"/>
        <v>#NAME?</v>
      </c>
      <c r="D1620" s="127">
        <f t="shared" ca="1" si="4924"/>
        <v>1</v>
      </c>
      <c r="E1620" s="198"/>
      <c r="F1620" s="93"/>
      <c r="G1620" s="200"/>
      <c r="H1620"/>
      <c r="I1620"/>
      <c r="J1620"/>
      <c r="L1620" s="29" t="s">
        <v>38</v>
      </c>
      <c r="M1620" s="30" t="str">
        <f t="shared" ref="M1620" si="4933">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4934">"2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23"/>
        <v>#VALUE!</v>
      </c>
      <c r="C1621" s="128" t="e">
        <f t="shared" ca="1" si="4924"/>
        <v>#NAME?</v>
      </c>
      <c r="D1621" s="127">
        <f t="shared" ca="1" si="4924"/>
        <v>1</v>
      </c>
      <c r="E1621" s="198"/>
      <c r="F1621" s="93"/>
      <c r="G1621" s="200"/>
      <c r="H1621" s="134">
        <f t="shared" ref="H1621" si="4935">COUNT($P1621:$XX1621)</f>
        <v>0</v>
      </c>
      <c r="I1621" s="132" t="e">
        <f t="shared" ref="I1621" si="4936">_xlfn.STDEV.P($P1620:$XX1621)/AVERAGE($P1620:$XX1621)</f>
        <v>#DIV/0!</v>
      </c>
      <c r="J1621" s="7">
        <f t="shared" ref="J1621" si="4937">IF(AND(H1621&gt;2,
OR(L1611="MÉDIA SANEADA",L1611="MEDIANA SANEADA",
AND(L1611="PREÇO ESTIMADO",NOT(AND(P1613="Orçamento",COUNTA(P1611:XX1611)=COUNTIF(P1613:XX1613,"Orçamento")))))),
ROW(),0)</f>
        <v>0</v>
      </c>
      <c r="K1621" s="66"/>
      <c r="L1621" s="29" t="s">
        <v>362</v>
      </c>
      <c r="M1621" s="30" t="e">
        <f t="shared" ref="M1621" si="4938" xml:space="preserve">
IF(H1619&gt;2,MEDIAN(P1618:XX1619),
IF(H1621&gt;2,MEDIAN(P1620:XX1621),
IF(H1623&gt;2,MEDIAN(P1622:XX1623),
IF(H1625&gt;2,MEDIAN(P1624:XX1625),
IF(H1627&gt;2,MEDIAN(P1626:XX1627),
IF(H1629&gt;2,MEDIAN(P1628:XX1629),
MEDIAN(P1616:XX1617)))))))</f>
        <v>#NUM!</v>
      </c>
      <c r="N1621" s="71"/>
      <c r="O1621" s="27" t="str">
        <f t="shared" ref="O1621" si="4939">"2 RODADA"</f>
        <v>2 RODADA</v>
      </c>
      <c r="P1621" s="107" t="str">
        <f t="shared" ref="P1621:AI1621" si="4940">IF(P1619="","",IF((_xlfn.STDEV.P($P1618:$XX1619)/AVERAGE($P1618:$XX1619))&lt;=25%,P1619,IF(OR(P1619&gt;(AVERAGE($P1618:$XX1619)+_xlfn.STDEV.P($P1618:$XX1619)),P1619&lt;(AVERAGE($P1618:$XX1619)-_xlfn.STDEV.P($P1618:$XX1619))),"DESCARTADO",P1619)))</f>
        <v/>
      </c>
      <c r="Q1621" s="107" t="str">
        <f t="shared" si="4940"/>
        <v/>
      </c>
      <c r="R1621" s="107" t="str">
        <f t="shared" si="4940"/>
        <v/>
      </c>
      <c r="S1621" s="107" t="str">
        <f t="shared" si="4940"/>
        <v/>
      </c>
      <c r="T1621" s="107" t="str">
        <f t="shared" si="4940"/>
        <v/>
      </c>
      <c r="U1621" s="107" t="str">
        <f t="shared" si="4940"/>
        <v/>
      </c>
      <c r="V1621" s="107" t="str">
        <f t="shared" si="4940"/>
        <v/>
      </c>
      <c r="W1621" s="107" t="str">
        <f t="shared" si="4940"/>
        <v/>
      </c>
      <c r="X1621" s="107" t="str">
        <f t="shared" si="4940"/>
        <v/>
      </c>
      <c r="Y1621" s="107" t="str">
        <f t="shared" si="4940"/>
        <v/>
      </c>
      <c r="Z1621" s="107" t="str">
        <f t="shared" si="4940"/>
        <v/>
      </c>
      <c r="AA1621" s="107" t="str">
        <f t="shared" si="4940"/>
        <v/>
      </c>
      <c r="AB1621" s="107" t="str">
        <f t="shared" si="4940"/>
        <v/>
      </c>
      <c r="AC1621" s="107" t="str">
        <f t="shared" si="4940"/>
        <v/>
      </c>
      <c r="AD1621" s="107" t="str">
        <f t="shared" si="4940"/>
        <v/>
      </c>
      <c r="AE1621" s="107" t="str">
        <f t="shared" si="4940"/>
        <v/>
      </c>
      <c r="AF1621" s="107" t="str">
        <f t="shared" si="4940"/>
        <v/>
      </c>
      <c r="AG1621" s="107" t="str">
        <f t="shared" si="4940"/>
        <v/>
      </c>
      <c r="AH1621" s="107" t="str">
        <f t="shared" si="4940"/>
        <v/>
      </c>
      <c r="AI1621" s="107" t="str">
        <f t="shared" si="4940"/>
        <v/>
      </c>
    </row>
    <row r="1622" spans="1:167" hidden="1" x14ac:dyDescent="0.25">
      <c r="B1622" s="128" t="e">
        <f t="shared" si="4923"/>
        <v>#VALUE!</v>
      </c>
      <c r="C1622" s="128" t="e">
        <f t="shared" ca="1" si="4924"/>
        <v>#NAME?</v>
      </c>
      <c r="D1622" s="127">
        <f t="shared" ca="1" si="4924"/>
        <v>1</v>
      </c>
      <c r="E1622" s="198"/>
      <c r="F1622" s="93"/>
      <c r="G1622" s="200"/>
      <c r="H1622"/>
      <c r="I1622"/>
      <c r="J1622"/>
      <c r="K1622" s="66"/>
      <c r="L1622" s="29" t="s">
        <v>359</v>
      </c>
      <c r="M1622" s="30" t="e">
        <f t="shared" ref="M1622" si="4941">HARMEAN($P1616:$XX1617)</f>
        <v>#N/A</v>
      </c>
      <c r="N1622" s="71"/>
      <c r="O1622" s="27" t="str">
        <f t="shared" ref="O1622" si="4942">"3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23"/>
        <v>#VALUE!</v>
      </c>
      <c r="C1623" s="128" t="e">
        <f t="shared" ca="1" si="4924"/>
        <v>#NAME?</v>
      </c>
      <c r="D1623" s="127">
        <f t="shared" ca="1" si="4924"/>
        <v>1</v>
      </c>
      <c r="E1623" s="198"/>
      <c r="F1623" s="93"/>
      <c r="G1623" s="200"/>
      <c r="H1623" s="134">
        <f t="shared" ref="H1623" si="4943">COUNT($P1623:$XX1623)</f>
        <v>0</v>
      </c>
      <c r="I1623" s="132" t="e">
        <f t="shared" ref="I1623" si="4944">_xlfn.STDEV.P($P1622:$XX1623)/AVERAGE($P1622:$XX1623)</f>
        <v>#DIV/0!</v>
      </c>
      <c r="J1623" s="7">
        <f t="shared" ref="J1623" si="4945">IF(AND(H1623&gt;2,
OR(L1611="MÉDIA SANEADA",L1611="MEDIANA SANEADA",
AND(L1611="PREÇO ESTIMADO",NOT(AND(P1613="Orçamento",COUNTA(P1611:XX1611)=COUNTIF(P1613:XX1613,"Orçamento")))))),
ROW(),0)</f>
        <v>0</v>
      </c>
      <c r="K1623" s="66"/>
      <c r="L1623" s="29" t="s">
        <v>41</v>
      </c>
      <c r="M1623" s="30" t="str">
        <f t="shared" ref="M1623" si="4946">IFERROR(_xlfn.QUARTILE.EXC($P1617:$XX1617,1),"")</f>
        <v/>
      </c>
      <c r="N1623" s="71"/>
      <c r="O1623" s="27" t="str">
        <f t="shared" ref="O1623" si="4947">"3 RODADA"</f>
        <v>3 RODADA</v>
      </c>
      <c r="P1623" s="107" t="str">
        <f t="shared" ref="P1623:AI1623" si="4948">IF(P1621="","",IF((_xlfn.STDEV.P($P1620:$XX1621)/AVERAGE($P1620:$XX1621))&lt;=25%,P1621,IF(OR(P1621&gt;(AVERAGE($P1620:$XX1621)+_xlfn.STDEV.P($P1620:$XX1621)),P1621&lt;(AVERAGE($P1620:$XX1621)-_xlfn.STDEV.P($P1620:$XX1621))),"DESCARTADO",P1621)))</f>
        <v/>
      </c>
      <c r="Q1623" s="107" t="str">
        <f t="shared" si="4948"/>
        <v/>
      </c>
      <c r="R1623" s="107" t="str">
        <f t="shared" si="4948"/>
        <v/>
      </c>
      <c r="S1623" s="107" t="str">
        <f t="shared" si="4948"/>
        <v/>
      </c>
      <c r="T1623" s="107" t="str">
        <f t="shared" si="4948"/>
        <v/>
      </c>
      <c r="U1623" s="107" t="str">
        <f t="shared" si="4948"/>
        <v/>
      </c>
      <c r="V1623" s="107" t="str">
        <f t="shared" si="4948"/>
        <v/>
      </c>
      <c r="W1623" s="107" t="str">
        <f t="shared" si="4948"/>
        <v/>
      </c>
      <c r="X1623" s="107" t="str">
        <f t="shared" si="4948"/>
        <v/>
      </c>
      <c r="Y1623" s="107" t="str">
        <f t="shared" si="4948"/>
        <v/>
      </c>
      <c r="Z1623" s="107" t="str">
        <f t="shared" si="4948"/>
        <v/>
      </c>
      <c r="AA1623" s="107" t="str">
        <f t="shared" si="4948"/>
        <v/>
      </c>
      <c r="AB1623" s="107" t="str">
        <f t="shared" si="4948"/>
        <v/>
      </c>
      <c r="AC1623" s="107" t="str">
        <f t="shared" si="4948"/>
        <v/>
      </c>
      <c r="AD1623" s="107" t="str">
        <f t="shared" si="4948"/>
        <v/>
      </c>
      <c r="AE1623" s="107" t="str">
        <f t="shared" si="4948"/>
        <v/>
      </c>
      <c r="AF1623" s="107" t="str">
        <f t="shared" si="4948"/>
        <v/>
      </c>
      <c r="AG1623" s="107" t="str">
        <f t="shared" si="4948"/>
        <v/>
      </c>
      <c r="AH1623" s="107" t="str">
        <f t="shared" si="4948"/>
        <v/>
      </c>
      <c r="AI1623" s="107" t="str">
        <f t="shared" si="4948"/>
        <v/>
      </c>
    </row>
    <row r="1624" spans="1:167" hidden="1" x14ac:dyDescent="0.25">
      <c r="B1624" s="128" t="e">
        <f t="shared" si="4923"/>
        <v>#VALUE!</v>
      </c>
      <c r="C1624" s="128" t="e">
        <f t="shared" ca="1" si="4924"/>
        <v>#NAME?</v>
      </c>
      <c r="D1624" s="127">
        <f t="shared" ca="1" si="4924"/>
        <v>1</v>
      </c>
      <c r="E1624" s="198"/>
      <c r="F1624" s="93"/>
      <c r="G1624" s="200"/>
      <c r="H1624"/>
      <c r="I1624"/>
      <c r="J1624"/>
      <c r="K1624" s="66"/>
      <c r="L1624" s="29" t="s">
        <v>39</v>
      </c>
      <c r="M1624" s="30" t="str">
        <f t="shared" ref="M1624" si="4949">IFERROR(_xlfn.QUARTILE.EXC($P1617:$XX1617,3),"")</f>
        <v/>
      </c>
      <c r="N1624" s="71"/>
      <c r="O1624" s="27" t="str">
        <f t="shared" ref="O1624" si="4950">"4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23"/>
        <v>#VALUE!</v>
      </c>
      <c r="C1625" s="128" t="e">
        <f t="shared" ca="1" si="4924"/>
        <v>#NAME?</v>
      </c>
      <c r="D1625" s="127">
        <f t="shared" ca="1" si="4924"/>
        <v>1</v>
      </c>
      <c r="E1625" s="198"/>
      <c r="F1625" s="93"/>
      <c r="G1625" s="200"/>
      <c r="H1625" s="134">
        <f t="shared" ref="H1625" si="4951">COUNT($P1625:$XX1625)</f>
        <v>0</v>
      </c>
      <c r="I1625" s="132" t="e">
        <f t="shared" ref="I1625" si="4952">_xlfn.STDEV.P($P1624:$XX1625)/AVERAGE($P1624:$XX1625)</f>
        <v>#DIV/0!</v>
      </c>
      <c r="J1625" s="7">
        <f t="shared" ref="J1625" si="4953">IF(AND(H1625&gt;2,
OR(L1611="MÉDIA SANEADA",L1611="MEDIANA SANEADA",
AND(L1611="PREÇO ESTIMADO",NOT(AND(P1613="Orçamento",COUNTA(P1611:XX1611)=COUNTIF(P1613:XX1613,"Orçamento")))))),
ROW(),0)</f>
        <v>0</v>
      </c>
      <c r="K1625" s="66"/>
      <c r="L1625" s="29" t="s">
        <v>42</v>
      </c>
      <c r="M1625" s="30">
        <f t="shared" ref="M1625" si="4954">MIN($P1617:$XX1617)</f>
        <v>0</v>
      </c>
      <c r="N1625" s="71"/>
      <c r="O1625" s="27" t="str">
        <f t="shared" ref="O1625" si="4955">"4 RODADA"</f>
        <v>4 RODADA</v>
      </c>
      <c r="P1625" s="107" t="str">
        <f t="shared" ref="P1625:AI1625" si="4956">IF(P1623="","",IF((_xlfn.STDEV.P($P1622:$XX1623)/AVERAGE($P1622:$XX1623))&lt;=25%,P1623,IF(OR(P1623&gt;(AVERAGE($P1622:$XX1623)+_xlfn.STDEV.P($P1622:$XX1623)),P1623&lt;(AVERAGE($P1622:$XX1623)-_xlfn.STDEV.P($P1622:$XX1623))),"DESCARTADO",P1623)))</f>
        <v/>
      </c>
      <c r="Q1625" s="107" t="str">
        <f t="shared" si="4956"/>
        <v/>
      </c>
      <c r="R1625" s="107" t="str">
        <f t="shared" si="4956"/>
        <v/>
      </c>
      <c r="S1625" s="107" t="str">
        <f t="shared" si="4956"/>
        <v/>
      </c>
      <c r="T1625" s="107" t="str">
        <f t="shared" si="4956"/>
        <v/>
      </c>
      <c r="U1625" s="107" t="str">
        <f t="shared" si="4956"/>
        <v/>
      </c>
      <c r="V1625" s="107" t="str">
        <f t="shared" si="4956"/>
        <v/>
      </c>
      <c r="W1625" s="107" t="str">
        <f t="shared" si="4956"/>
        <v/>
      </c>
      <c r="X1625" s="107" t="str">
        <f t="shared" si="4956"/>
        <v/>
      </c>
      <c r="Y1625" s="107" t="str">
        <f t="shared" si="4956"/>
        <v/>
      </c>
      <c r="Z1625" s="107" t="str">
        <f t="shared" si="4956"/>
        <v/>
      </c>
      <c r="AA1625" s="107" t="str">
        <f t="shared" si="4956"/>
        <v/>
      </c>
      <c r="AB1625" s="107" t="str">
        <f t="shared" si="4956"/>
        <v/>
      </c>
      <c r="AC1625" s="107" t="str">
        <f t="shared" si="4956"/>
        <v/>
      </c>
      <c r="AD1625" s="107" t="str">
        <f t="shared" si="4956"/>
        <v/>
      </c>
      <c r="AE1625" s="107" t="str">
        <f t="shared" si="4956"/>
        <v/>
      </c>
      <c r="AF1625" s="107" t="str">
        <f t="shared" si="4956"/>
        <v/>
      </c>
      <c r="AG1625" s="107" t="str">
        <f t="shared" si="4956"/>
        <v/>
      </c>
      <c r="AH1625" s="107" t="str">
        <f t="shared" si="4956"/>
        <v/>
      </c>
      <c r="AI1625" s="107" t="str">
        <f t="shared" si="4956"/>
        <v/>
      </c>
    </row>
    <row r="1626" spans="1:167" hidden="1" x14ac:dyDescent="0.25">
      <c r="B1626" s="128" t="e">
        <f t="shared" si="4923"/>
        <v>#VALUE!</v>
      </c>
      <c r="C1626" s="128" t="e">
        <f t="shared" ca="1" si="4924"/>
        <v>#NAME?</v>
      </c>
      <c r="D1626" s="127">
        <f t="shared" ca="1" si="4924"/>
        <v>1</v>
      </c>
      <c r="E1626" s="198"/>
      <c r="F1626" s="93"/>
      <c r="G1626" s="200"/>
      <c r="H1626"/>
      <c r="I1626"/>
      <c r="J1626"/>
      <c r="K1626" s="66"/>
      <c r="L1626" s="29" t="s">
        <v>40</v>
      </c>
      <c r="M1626" s="30">
        <f t="shared" ref="M1626" si="4957">MAX($P1617:$XX1617)</f>
        <v>0</v>
      </c>
      <c r="N1626" s="71"/>
      <c r="O1626" s="27" t="str">
        <f t="shared" ref="O1626" si="4958">"5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23"/>
        <v>#VALUE!</v>
      </c>
      <c r="C1627" s="128" t="e">
        <f t="shared" ca="1" si="4924"/>
        <v>#NAME?</v>
      </c>
      <c r="D1627" s="127">
        <f t="shared" ca="1" si="4924"/>
        <v>1</v>
      </c>
      <c r="E1627" s="198"/>
      <c r="F1627" s="93"/>
      <c r="G1627" s="200"/>
      <c r="H1627" s="134">
        <f t="shared" ref="H1627" si="4959">COUNT($P1627:$XX1627)</f>
        <v>0</v>
      </c>
      <c r="I1627" s="132" t="e">
        <f t="shared" ref="I1627" si="4960">_xlfn.STDEV.P($P1626:$XX1627)/AVERAGE($P1626:$XX1627)</f>
        <v>#DIV/0!</v>
      </c>
      <c r="J1627" s="7">
        <f t="shared" ref="J1627" si="4961">IF(AND(H1627&gt;2,
OR(L1611="MÉDIA SANEADA",L1611="MEDIANA SANEADA",
AND(L1611="PREÇO ESTIMADO",NOT(AND(P1613="Orçamento",COUNTA(P1611:XX1611)=COUNTIF(P1613:XX1613,"Orçamento")))))),
ROW(),0)</f>
        <v>0</v>
      </c>
      <c r="K1627" s="66"/>
      <c r="N1627" s="71"/>
      <c r="O1627" s="27" t="str">
        <f t="shared" ref="O1627" si="4962">"5 RODADA"</f>
        <v>5 RODADA</v>
      </c>
      <c r="P1627" s="107" t="str">
        <f t="shared" ref="P1627:AI1627" si="4963">IF(P1625="","",IF((_xlfn.STDEV.P($P1624:$XX1625)/AVERAGE($P1624:$XX1625))&lt;=25%,P1625,IF(OR(P1625&gt;(AVERAGE($P1624:$XX1625)+_xlfn.STDEV.P($P1624:$XX1625)),P1625&lt;(AVERAGE($P1624:$XX1625)-_xlfn.STDEV.P($P1624:$XX1625))),"DESCARTADO",P1625)))</f>
        <v/>
      </c>
      <c r="Q1627" s="107" t="str">
        <f t="shared" si="4963"/>
        <v/>
      </c>
      <c r="R1627" s="107" t="str">
        <f t="shared" si="4963"/>
        <v/>
      </c>
      <c r="S1627" s="107" t="str">
        <f t="shared" si="4963"/>
        <v/>
      </c>
      <c r="T1627" s="107" t="str">
        <f t="shared" si="4963"/>
        <v/>
      </c>
      <c r="U1627" s="107" t="str">
        <f t="shared" si="4963"/>
        <v/>
      </c>
      <c r="V1627" s="107" t="str">
        <f t="shared" si="4963"/>
        <v/>
      </c>
      <c r="W1627" s="107" t="str">
        <f t="shared" si="4963"/>
        <v/>
      </c>
      <c r="X1627" s="107" t="str">
        <f t="shared" si="4963"/>
        <v/>
      </c>
      <c r="Y1627" s="107" t="str">
        <f t="shared" si="4963"/>
        <v/>
      </c>
      <c r="Z1627" s="107" t="str">
        <f t="shared" si="4963"/>
        <v/>
      </c>
      <c r="AA1627" s="107" t="str">
        <f t="shared" si="4963"/>
        <v/>
      </c>
      <c r="AB1627" s="107" t="str">
        <f t="shared" si="4963"/>
        <v/>
      </c>
      <c r="AC1627" s="107" t="str">
        <f t="shared" si="4963"/>
        <v/>
      </c>
      <c r="AD1627" s="107" t="str">
        <f t="shared" si="4963"/>
        <v/>
      </c>
      <c r="AE1627" s="107" t="str">
        <f t="shared" si="4963"/>
        <v/>
      </c>
      <c r="AF1627" s="107" t="str">
        <f t="shared" si="4963"/>
        <v/>
      </c>
      <c r="AG1627" s="107" t="str">
        <f t="shared" si="4963"/>
        <v/>
      </c>
      <c r="AH1627" s="107" t="str">
        <f t="shared" si="4963"/>
        <v/>
      </c>
      <c r="AI1627" s="107" t="str">
        <f t="shared" si="4963"/>
        <v/>
      </c>
    </row>
    <row r="1628" spans="1:167" hidden="1" x14ac:dyDescent="0.25">
      <c r="B1628" s="128" t="e">
        <f t="shared" si="4923"/>
        <v>#VALUE!</v>
      </c>
      <c r="C1628" s="128" t="e">
        <f t="shared" ca="1" si="4924"/>
        <v>#NAME?</v>
      </c>
      <c r="D1628" s="127">
        <f t="shared" ca="1" si="4924"/>
        <v>1</v>
      </c>
      <c r="E1628" s="198"/>
      <c r="F1628" s="93"/>
      <c r="G1628" s="200"/>
      <c r="H1628"/>
      <c r="I1628"/>
      <c r="J1628"/>
      <c r="K1628" s="66"/>
      <c r="L1628" s="22"/>
      <c r="M1628" s="22"/>
      <c r="N1628" s="71"/>
      <c r="O1628" s="27" t="str">
        <f t="shared" ref="O1628" si="4964">"6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23"/>
        <v>#VALUE!</v>
      </c>
      <c r="C1629" s="128" t="e">
        <f t="shared" ca="1" si="4924"/>
        <v>#NAME?</v>
      </c>
      <c r="D1629" s="127">
        <f t="shared" ca="1" si="4924"/>
        <v>1</v>
      </c>
      <c r="E1629" s="198"/>
      <c r="F1629" s="93"/>
      <c r="G1629" s="200"/>
      <c r="H1629" s="134">
        <f t="shared" ref="H1629" si="4965">COUNT($P1629:$XX1629)</f>
        <v>0</v>
      </c>
      <c r="I1629" s="132" t="e">
        <f t="shared" ref="I1629" si="4966">_xlfn.STDEV.P($P1628:$XX1629)/AVERAGE($P1628:$XX1629)</f>
        <v>#DIV/0!</v>
      </c>
      <c r="J1629" s="7">
        <f t="shared" ref="J1629" si="4967">IF(AND(H1629&gt;2,
OR(L1611="MÉDIA SANEADA",L1611="MEDIANA SANEADA",
AND(L1611="PREÇO ESTIMADO",NOT(AND(P1613="Orçamento",COUNTA(P1611:XX1611)=COUNTIF(P1613:XX1613,"Orçamento")))))),
ROW(),0)</f>
        <v>0</v>
      </c>
      <c r="N1629" s="71"/>
      <c r="O1629" s="27" t="str">
        <f t="shared" ref="O1629" si="4968">"6 RODADA"</f>
        <v>6 RODADA</v>
      </c>
      <c r="P1629" s="107" t="str">
        <f t="shared" ref="P1629:AI1629" si="4969">IFERROR(IF(P1627="","",IF((_xlfn.STDEV.P($P1626:$XX1627)/AVERAGE($P1626:$XX1627))&lt;=25%,P1627,IF(OR(P1627&gt;(AVERAGE($P1626:$XX1627)+_xlfn.STDEV.P($P1626:$XX1627)),P1627&lt;(AVERAGE($P1626:$XX1627)-_xlfn.STDEV.P($P1626:$XX1627))),"DESCARTADO",P1627))),)</f>
        <v/>
      </c>
      <c r="Q1629" s="107" t="str">
        <f t="shared" si="4969"/>
        <v/>
      </c>
      <c r="R1629" s="107" t="str">
        <f t="shared" si="4969"/>
        <v/>
      </c>
      <c r="S1629" s="107" t="str">
        <f t="shared" si="4969"/>
        <v/>
      </c>
      <c r="T1629" s="107" t="str">
        <f t="shared" si="4969"/>
        <v/>
      </c>
      <c r="U1629" s="107" t="str">
        <f t="shared" si="4969"/>
        <v/>
      </c>
      <c r="V1629" s="107" t="str">
        <f t="shared" si="4969"/>
        <v/>
      </c>
      <c r="W1629" s="107" t="str">
        <f t="shared" si="4969"/>
        <v/>
      </c>
      <c r="X1629" s="107" t="str">
        <f t="shared" si="4969"/>
        <v/>
      </c>
      <c r="Y1629" s="107" t="str">
        <f t="shared" si="4969"/>
        <v/>
      </c>
      <c r="Z1629" s="107" t="str">
        <f t="shared" si="4969"/>
        <v/>
      </c>
      <c r="AA1629" s="107" t="str">
        <f t="shared" si="4969"/>
        <v/>
      </c>
      <c r="AB1629" s="107" t="str">
        <f t="shared" si="4969"/>
        <v/>
      </c>
      <c r="AC1629" s="107" t="str">
        <f t="shared" si="4969"/>
        <v/>
      </c>
      <c r="AD1629" s="107" t="str">
        <f t="shared" si="4969"/>
        <v/>
      </c>
      <c r="AE1629" s="107" t="str">
        <f t="shared" si="4969"/>
        <v/>
      </c>
      <c r="AF1629" s="107" t="str">
        <f t="shared" si="4969"/>
        <v/>
      </c>
      <c r="AG1629" s="107" t="str">
        <f t="shared" si="4969"/>
        <v/>
      </c>
      <c r="AH1629" s="107" t="str">
        <f t="shared" si="4969"/>
        <v/>
      </c>
      <c r="AI1629" s="107" t="str">
        <f t="shared" si="4969"/>
        <v/>
      </c>
    </row>
    <row r="1630" spans="1:167" x14ac:dyDescent="0.25">
      <c r="B1630" s="128" t="e">
        <f t="shared" si="4923"/>
        <v>#VALUE!</v>
      </c>
      <c r="C1630" s="128" t="e">
        <f t="shared" ca="1" si="4924"/>
        <v>#NAME?</v>
      </c>
      <c r="D1630" s="127">
        <f t="shared" ca="1" si="4924"/>
        <v>1</v>
      </c>
      <c r="E1630" s="198"/>
      <c r="F1630" s="136"/>
      <c r="G1630" s="200"/>
      <c r="H1630" s="203"/>
      <c r="I1630" s="203"/>
      <c r="J1630" s="204"/>
      <c r="K1630" s="67"/>
      <c r="L1630" s="1" t="s">
        <v>43</v>
      </c>
      <c r="M1630" s="143" t="str">
        <f t="shared" ref="M1630" si="4970">IFERROR(ROUND(M1611*M1613,2),"")</f>
        <v/>
      </c>
      <c r="O1630" s="27" t="s">
        <v>363</v>
      </c>
      <c r="P1630" s="107" t="str">
        <f t="shared" ref="P1630:R1630" si="4971">INDEX(P1617:P1629,MATCH(MAX($J1617:$J1629),$J1617:$J1629,0))</f>
        <v/>
      </c>
      <c r="Q1630" s="107" t="str">
        <f t="shared" si="4971"/>
        <v/>
      </c>
      <c r="R1630" s="107" t="str">
        <f t="shared" si="4971"/>
        <v/>
      </c>
      <c r="S1630" s="107" t="str">
        <f t="shared" si="4906"/>
        <v/>
      </c>
      <c r="T1630" s="107" t="str">
        <f t="shared" si="4906"/>
        <v/>
      </c>
      <c r="U1630" s="107" t="str">
        <f t="shared" si="4906"/>
        <v/>
      </c>
      <c r="V1630" s="107" t="str">
        <f t="shared" si="4906"/>
        <v/>
      </c>
      <c r="W1630" s="107" t="str">
        <f t="shared" si="4906"/>
        <v/>
      </c>
      <c r="X1630" s="107" t="str">
        <f t="shared" si="4906"/>
        <v/>
      </c>
      <c r="Y1630" s="107" t="str">
        <f t="shared" si="4906"/>
        <v/>
      </c>
      <c r="Z1630" s="107" t="str">
        <f t="shared" si="4906"/>
        <v/>
      </c>
      <c r="AA1630" s="107" t="str">
        <f t="shared" si="4906"/>
        <v/>
      </c>
      <c r="AB1630" s="107" t="str">
        <f t="shared" si="4906"/>
        <v/>
      </c>
      <c r="AC1630" s="107" t="str">
        <f t="shared" si="4906"/>
        <v/>
      </c>
      <c r="AD1630" s="107" t="str">
        <f t="shared" si="4906"/>
        <v/>
      </c>
      <c r="AE1630" s="107" t="str">
        <f t="shared" si="4906"/>
        <v/>
      </c>
      <c r="AF1630" s="107" t="str">
        <f t="shared" si="4906"/>
        <v/>
      </c>
      <c r="AG1630" s="107" t="str">
        <f t="shared" si="4906"/>
        <v/>
      </c>
      <c r="AH1630" s="107" t="str">
        <f t="shared" si="4906"/>
        <v/>
      </c>
      <c r="AI1630" s="107" t="str">
        <f t="shared" si="4906"/>
        <v/>
      </c>
    </row>
    <row r="1632" spans="1:167" s="117" customFormat="1" ht="15" customHeight="1" x14ac:dyDescent="0.25">
      <c r="A1632" s="120"/>
      <c r="B1632" s="127" t="e">
        <f t="shared" ref="B1632" si="4972">LARGE(IFERROR(IF(B1630+1&gt;$H$8,"",B1630+1),""),1)</f>
        <v>#VALUE!</v>
      </c>
      <c r="C1632" s="127" t="e">
        <f ca="1">IF(_xlfn.ISFORMULA(E1636),MAX(INDEX('BASE FORMAÇÃO'!A:A,B1632+1),1),E1636)</f>
        <v>#NAME?</v>
      </c>
      <c r="D1632" s="127">
        <f t="shared" ref="D1632" ca="1" si="4973">IFERROR(IF(C1632=C1622,D1622+1,1),1)</f>
        <v>1</v>
      </c>
      <c r="E1632" s="38" t="s">
        <v>9</v>
      </c>
      <c r="F1632" s="73"/>
      <c r="G1632" s="38" t="s">
        <v>15</v>
      </c>
      <c r="H1632" s="135" t="e">
        <f>INDEX('BASE FORMAÇÃO'!B:B,B1632+1)</f>
        <v>#VALUE!</v>
      </c>
      <c r="I1632" s="181" t="s">
        <v>16</v>
      </c>
      <c r="J1632" s="6" t="e">
        <f>INDEX('BASE FORMAÇÃO'!K:K,B1632+1)</f>
        <v>#VALUE!</v>
      </c>
      <c r="K1632" s="65"/>
      <c r="L1632" s="182" t="s">
        <v>10</v>
      </c>
      <c r="M1632" s="184" t="str">
        <f>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4974">B1632</f>
        <v>#VALUE!</v>
      </c>
      <c r="C1633" s="128" t="e">
        <f t="shared" ca="1" si="4974"/>
        <v>#NAME?</v>
      </c>
      <c r="D1633" s="127">
        <f t="shared" ca="1" si="4974"/>
        <v>1</v>
      </c>
      <c r="E1633" s="186">
        <f t="shared" ref="E1633" ca="1" si="4975">D1632</f>
        <v>1</v>
      </c>
      <c r="F1633" s="92"/>
      <c r="G1633" s="188" t="s">
        <v>1</v>
      </c>
      <c r="H1633" s="191" t="e">
        <f>INDEX('BASE FORMAÇÃO'!C:C,B1632+1)</f>
        <v>#VALUE!</v>
      </c>
      <c r="I1633" s="191"/>
      <c r="J1633" s="192"/>
      <c r="K1633" s="66"/>
      <c r="L1633" s="183"/>
      <c r="M1633" s="185"/>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4976">B1633</f>
        <v>#VALUE!</v>
      </c>
      <c r="C1634" s="128" t="e">
        <f t="shared" ca="1" si="4976"/>
        <v>#NAME?</v>
      </c>
      <c r="D1634" s="127">
        <f t="shared" ca="1" si="4976"/>
        <v>1</v>
      </c>
      <c r="E1634" s="187"/>
      <c r="F1634" s="93"/>
      <c r="G1634" s="189"/>
      <c r="H1634" s="193"/>
      <c r="I1634" s="193"/>
      <c r="J1634" s="194"/>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4977">B1634</f>
        <v>#VALUE!</v>
      </c>
      <c r="C1635" s="128" t="e">
        <f t="shared" ca="1" si="4977"/>
        <v>#NAME?</v>
      </c>
      <c r="D1635" s="127">
        <f t="shared" ca="1" si="4924"/>
        <v>1</v>
      </c>
      <c r="E1635" s="38" t="s">
        <v>313</v>
      </c>
      <c r="F1635" s="93"/>
      <c r="G1635" s="190"/>
      <c r="H1635" s="195"/>
      <c r="I1635" s="195"/>
      <c r="J1635" s="196"/>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4978">B1634</f>
        <v>#VALUE!</v>
      </c>
      <c r="C1636" s="128" t="e">
        <f t="shared" ca="1" si="4978"/>
        <v>#NAME?</v>
      </c>
      <c r="D1636" s="127">
        <f t="shared" ca="1" si="4924"/>
        <v>1</v>
      </c>
      <c r="E1636" s="197" t="e">
        <f t="shared" ref="E1636" ca="1" si="4979">C1632</f>
        <v>#NAME?</v>
      </c>
      <c r="F1636" s="93"/>
      <c r="G1636" s="199" t="s">
        <v>304</v>
      </c>
      <c r="H1636" s="201"/>
      <c r="I1636" s="202"/>
      <c r="J1636" s="202"/>
      <c r="K1636" s="67"/>
      <c r="L1636" s="28" t="s">
        <v>303</v>
      </c>
      <c r="M1636" s="133" t="str">
        <f t="shared" ref="M1636" si="4980">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4981">B1636</f>
        <v>#VALUE!</v>
      </c>
      <c r="C1637" s="128" t="e">
        <f t="shared" ref="C1637" ca="1" si="4982">C1636</f>
        <v>#NAME?</v>
      </c>
      <c r="D1637" s="127">
        <f t="shared" ca="1" si="4924"/>
        <v>1</v>
      </c>
      <c r="E1637" s="198"/>
      <c r="F1637" s="93"/>
      <c r="G1637" s="200"/>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4983">B1637</f>
        <v>#VALUE!</v>
      </c>
      <c r="C1638" s="128" t="e">
        <f t="shared" ca="1" si="4983"/>
        <v>#NAME?</v>
      </c>
      <c r="D1638" s="127">
        <f t="shared" ca="1" si="4924"/>
        <v>1</v>
      </c>
      <c r="E1638" s="198"/>
      <c r="F1638" s="93"/>
      <c r="G1638" s="200"/>
      <c r="H1638" s="134">
        <f t="shared" ref="H1638" si="4984">COUNT($P1638:$XX1638)</f>
        <v>0</v>
      </c>
      <c r="I1638" s="132" t="e">
        <f t="shared" ref="I1638" si="4985">_xlfn.STDEV.P($P1637:$XX1638)/AVERAGE($P1637:$XX1638)</f>
        <v>#DIV/0!</v>
      </c>
      <c r="J1638" s="7">
        <f>ROW()</f>
        <v>1638</v>
      </c>
      <c r="K1638" s="67"/>
      <c r="L1638" s="29" t="s">
        <v>10</v>
      </c>
      <c r="M1638" s="30" t="str">
        <f t="shared" ref="M1638" si="4986">IFERROR(
IF(COUNTA(P1632:AI1632)=COUNTIF(P1634:XX1634,"Orçamento"),MIN(M1643,M1640),
IF(M1641&lt;&gt;"",M1641,
IF(M1642&lt;&gt;"",M1642,
M1640
))),"")</f>
        <v/>
      </c>
      <c r="N1638" s="71"/>
      <c r="O1638" s="27" t="s">
        <v>376</v>
      </c>
      <c r="P1638" s="106" t="str">
        <f t="shared" ref="P1638:AI1638" si="4987">IFERROR(IF(P1636="",
            "",
            IF(COUNT($P1636:$XX1636)&lt;=4,
               P1636,
               IF(OR(P1636&gt;(QUARTILE($P1636:$XX1636,3)+(QUARTILE($P1636:$XX1636,3)-QUARTILE($P1636:$XX1636,1))),
                     P1636&lt;(QUARTILE($P1636:$XX1636,1)-(QUARTILE($P1636:$XX1636,3)-QUARTILE($P1636:$XX1636,1)))
                  ),
               "DESCARTADO",P1636)
             )
  ),P1636)</f>
        <v/>
      </c>
      <c r="Q1638" s="106" t="str">
        <f t="shared" si="4987"/>
        <v/>
      </c>
      <c r="R1638" s="106" t="str">
        <f t="shared" si="4987"/>
        <v/>
      </c>
      <c r="S1638" s="106" t="str">
        <f t="shared" si="4987"/>
        <v/>
      </c>
      <c r="T1638" s="106" t="str">
        <f t="shared" si="4987"/>
        <v/>
      </c>
      <c r="U1638" s="106" t="str">
        <f t="shared" si="4987"/>
        <v/>
      </c>
      <c r="V1638" s="106" t="str">
        <f t="shared" si="4987"/>
        <v/>
      </c>
      <c r="W1638" s="106" t="str">
        <f t="shared" si="4987"/>
        <v/>
      </c>
      <c r="X1638" s="106" t="str">
        <f t="shared" si="4987"/>
        <v/>
      </c>
      <c r="Y1638" s="106" t="str">
        <f t="shared" si="4987"/>
        <v/>
      </c>
      <c r="Z1638" s="106" t="str">
        <f t="shared" si="4987"/>
        <v/>
      </c>
      <c r="AA1638" s="106" t="str">
        <f t="shared" si="4987"/>
        <v/>
      </c>
      <c r="AB1638" s="106" t="str">
        <f t="shared" si="4987"/>
        <v/>
      </c>
      <c r="AC1638" s="106" t="str">
        <f t="shared" si="4987"/>
        <v/>
      </c>
      <c r="AD1638" s="106" t="str">
        <f t="shared" si="4987"/>
        <v/>
      </c>
      <c r="AE1638" s="106" t="str">
        <f t="shared" si="4987"/>
        <v/>
      </c>
      <c r="AF1638" s="106" t="str">
        <f t="shared" si="4987"/>
        <v/>
      </c>
      <c r="AG1638" s="106" t="str">
        <f t="shared" si="4987"/>
        <v/>
      </c>
      <c r="AH1638" s="106" t="str">
        <f t="shared" si="4987"/>
        <v/>
      </c>
      <c r="AI1638" s="106" t="str">
        <f t="shared" si="4987"/>
        <v/>
      </c>
    </row>
    <row r="1639" spans="1:167" hidden="1" x14ac:dyDescent="0.25">
      <c r="B1639" s="128" t="e">
        <f t="shared" ref="B1639" si="4988">B1638</f>
        <v>#VALUE!</v>
      </c>
      <c r="C1639" s="128" t="e">
        <f t="shared" ref="C1639" ca="1" si="4989">C1638</f>
        <v>#NAME?</v>
      </c>
      <c r="D1639" s="127">
        <f t="shared" ca="1" si="4924"/>
        <v>1</v>
      </c>
      <c r="E1639" s="198"/>
      <c r="F1639" s="93"/>
      <c r="G1639" s="200"/>
      <c r="H1639"/>
      <c r="I1639"/>
      <c r="J1639"/>
      <c r="K1639" s="66"/>
      <c r="L1639" s="29" t="s">
        <v>360</v>
      </c>
      <c r="M1639" s="30" t="e">
        <f t="shared" ref="M1639" si="4990">AVERAGE($P1638:$XX1638)</f>
        <v>#DIV/0!</v>
      </c>
      <c r="N1639" s="71"/>
      <c r="O1639" s="27" t="str">
        <f t="shared" ref="O1639" si="4991">"1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23"/>
        <v>#VALUE!</v>
      </c>
      <c r="C1640" s="128" t="e">
        <f t="shared" ca="1" si="4924"/>
        <v>#NAME?</v>
      </c>
      <c r="D1640" s="127">
        <f t="shared" ca="1" si="4924"/>
        <v>1</v>
      </c>
      <c r="E1640" s="198"/>
      <c r="F1640" s="93"/>
      <c r="G1640" s="200"/>
      <c r="H1640" s="134">
        <f t="shared" ref="H1640" si="4992">COUNT($P1640:$XX1640)</f>
        <v>0</v>
      </c>
      <c r="I1640" s="132" t="e">
        <f t="shared" ref="I1640" si="4993">_xlfn.STDEV.P($P1639:$XX1640)/AVERAGE($P1639:$XX1640)</f>
        <v>#DIV/0!</v>
      </c>
      <c r="J1640" s="7">
        <f t="shared" ref="J1640" si="4994">IF(AND(H1640&gt;2,
OR(L1632="MÉDIA SANEADA",L1632="MEDIANA SANEADA",
AND(L1632="PREÇO ESTIMADO",NOT(AND(P1634="Orçamento",COUNTA(P1632:XX1632)=COUNTIF(P1634:XX1634,"Orçamento")))))),
ROW(),0)</f>
        <v>0</v>
      </c>
      <c r="K1640" s="66"/>
      <c r="L1640" s="29" t="s">
        <v>361</v>
      </c>
      <c r="M1640" s="30" t="e">
        <f t="shared" ref="M1640" si="4995">MEDIAN($P1638:$XX1638)</f>
        <v>#NUM!</v>
      </c>
      <c r="N1640" s="71"/>
      <c r="O1640" s="27" t="str">
        <f t="shared" ref="O1640" si="4996">"1 RODADA"</f>
        <v>1 RODADA</v>
      </c>
      <c r="P1640" s="107" t="str">
        <f t="shared" ref="P1640:AI1640" si="4997">IF(P1638="","",IF((_xlfn.STDEV.P($P1637:$XX1638)/AVERAGE($P1637:$XX1638))&lt;=25%,P1638,IF(OR(P1638&gt;(AVERAGE($P1637:$XX1638)+_xlfn.STDEV.P($P1637:$XX1638)),P1638&lt;(AVERAGE($P1637:$XX1638)-_xlfn.STDEV.P($P1637:$XX1638))),"DESCARTADO",P1638)))</f>
        <v/>
      </c>
      <c r="Q1640" s="107" t="str">
        <f t="shared" si="4997"/>
        <v/>
      </c>
      <c r="R1640" s="107" t="str">
        <f t="shared" si="4997"/>
        <v/>
      </c>
      <c r="S1640" s="107" t="str">
        <f t="shared" si="4997"/>
        <v/>
      </c>
      <c r="T1640" s="107" t="str">
        <f t="shared" si="4997"/>
        <v/>
      </c>
      <c r="U1640" s="107" t="str">
        <f t="shared" si="4997"/>
        <v/>
      </c>
      <c r="V1640" s="107" t="str">
        <f t="shared" si="4997"/>
        <v/>
      </c>
      <c r="W1640" s="107" t="str">
        <f t="shared" si="4997"/>
        <v/>
      </c>
      <c r="X1640" s="107" t="str">
        <f t="shared" si="4997"/>
        <v/>
      </c>
      <c r="Y1640" s="107" t="str">
        <f t="shared" si="4997"/>
        <v/>
      </c>
      <c r="Z1640" s="107" t="str">
        <f t="shared" si="4997"/>
        <v/>
      </c>
      <c r="AA1640" s="107" t="str">
        <f t="shared" si="4997"/>
        <v/>
      </c>
      <c r="AB1640" s="107" t="str">
        <f t="shared" si="4997"/>
        <v/>
      </c>
      <c r="AC1640" s="107" t="str">
        <f t="shared" si="4997"/>
        <v/>
      </c>
      <c r="AD1640" s="107" t="str">
        <f t="shared" si="4997"/>
        <v/>
      </c>
      <c r="AE1640" s="107" t="str">
        <f t="shared" si="4997"/>
        <v/>
      </c>
      <c r="AF1640" s="107" t="str">
        <f t="shared" si="4997"/>
        <v/>
      </c>
      <c r="AG1640" s="107" t="str">
        <f t="shared" si="4997"/>
        <v/>
      </c>
      <c r="AH1640" s="107" t="str">
        <f t="shared" si="4997"/>
        <v/>
      </c>
      <c r="AI1640" s="107" t="str">
        <f t="shared" si="4997"/>
        <v/>
      </c>
    </row>
    <row r="1641" spans="1:167" hidden="1" x14ac:dyDescent="0.25">
      <c r="B1641" s="128" t="e">
        <f t="shared" si="4923"/>
        <v>#VALUE!</v>
      </c>
      <c r="C1641" s="128" t="e">
        <f t="shared" ca="1" si="4924"/>
        <v>#NAME?</v>
      </c>
      <c r="D1641" s="127">
        <f t="shared" ca="1" si="4924"/>
        <v>1</v>
      </c>
      <c r="E1641" s="198"/>
      <c r="F1641" s="93"/>
      <c r="G1641" s="200"/>
      <c r="H1641"/>
      <c r="I1641"/>
      <c r="J1641"/>
      <c r="L1641" s="29" t="s">
        <v>38</v>
      </c>
      <c r="M1641" s="30" t="str">
        <f t="shared" ref="M1641" si="4998">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4999">"2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23"/>
        <v>#VALUE!</v>
      </c>
      <c r="C1642" s="128" t="e">
        <f t="shared" ca="1" si="4924"/>
        <v>#NAME?</v>
      </c>
      <c r="D1642" s="127">
        <f t="shared" ca="1" si="4924"/>
        <v>1</v>
      </c>
      <c r="E1642" s="198"/>
      <c r="F1642" s="93"/>
      <c r="G1642" s="200"/>
      <c r="H1642" s="134">
        <f t="shared" ref="H1642" si="5000">COUNT($P1642:$XX1642)</f>
        <v>0</v>
      </c>
      <c r="I1642" s="132" t="e">
        <f t="shared" ref="I1642" si="5001">_xlfn.STDEV.P($P1641:$XX1642)/AVERAGE($P1641:$XX1642)</f>
        <v>#DIV/0!</v>
      </c>
      <c r="J1642" s="7">
        <f t="shared" ref="J1642" si="5002">IF(AND(H1642&gt;2,
OR(L1632="MÉDIA SANEADA",L1632="MEDIANA SANEADA",
AND(L1632="PREÇO ESTIMADO",NOT(AND(P1634="Orçamento",COUNTA(P1632:XX1632)=COUNTIF(P1634:XX1634,"Orçamento")))))),
ROW(),0)</f>
        <v>0</v>
      </c>
      <c r="K1642" s="66"/>
      <c r="L1642" s="29" t="s">
        <v>362</v>
      </c>
      <c r="M1642" s="30" t="e">
        <f t="shared" ref="M1642" si="5003" xml:space="preserve">
IF(H1640&gt;2,MEDIAN(P1639:XX1640),
IF(H1642&gt;2,MEDIAN(P1641:XX1642),
IF(H1644&gt;2,MEDIAN(P1643:XX1644),
IF(H1646&gt;2,MEDIAN(P1645:XX1646),
IF(H1648&gt;2,MEDIAN(P1647:XX1648),
IF(H1650&gt;2,MEDIAN(P1649:XX1650),
MEDIAN(P1637:XX1638)))))))</f>
        <v>#NUM!</v>
      </c>
      <c r="N1642" s="71"/>
      <c r="O1642" s="27" t="str">
        <f t="shared" ref="O1642" si="5004">"2 RODADA"</f>
        <v>2 RODADA</v>
      </c>
      <c r="P1642" s="107" t="str">
        <f t="shared" ref="P1642:AI1642" si="5005">IF(P1640="","",IF((_xlfn.STDEV.P($P1639:$XX1640)/AVERAGE($P1639:$XX1640))&lt;=25%,P1640,IF(OR(P1640&gt;(AVERAGE($P1639:$XX1640)+_xlfn.STDEV.P($P1639:$XX1640)),P1640&lt;(AVERAGE($P1639:$XX1640)-_xlfn.STDEV.P($P1639:$XX1640))),"DESCARTADO",P1640)))</f>
        <v/>
      </c>
      <c r="Q1642" s="107" t="str">
        <f t="shared" si="5005"/>
        <v/>
      </c>
      <c r="R1642" s="107" t="str">
        <f t="shared" si="5005"/>
        <v/>
      </c>
      <c r="S1642" s="107" t="str">
        <f t="shared" si="5005"/>
        <v/>
      </c>
      <c r="T1642" s="107" t="str">
        <f t="shared" si="5005"/>
        <v/>
      </c>
      <c r="U1642" s="107" t="str">
        <f t="shared" si="5005"/>
        <v/>
      </c>
      <c r="V1642" s="107" t="str">
        <f t="shared" si="5005"/>
        <v/>
      </c>
      <c r="W1642" s="107" t="str">
        <f t="shared" si="5005"/>
        <v/>
      </c>
      <c r="X1642" s="107" t="str">
        <f t="shared" si="5005"/>
        <v/>
      </c>
      <c r="Y1642" s="107" t="str">
        <f t="shared" si="5005"/>
        <v/>
      </c>
      <c r="Z1642" s="107" t="str">
        <f t="shared" si="5005"/>
        <v/>
      </c>
      <c r="AA1642" s="107" t="str">
        <f t="shared" si="5005"/>
        <v/>
      </c>
      <c r="AB1642" s="107" t="str">
        <f t="shared" si="5005"/>
        <v/>
      </c>
      <c r="AC1642" s="107" t="str">
        <f t="shared" si="5005"/>
        <v/>
      </c>
      <c r="AD1642" s="107" t="str">
        <f t="shared" si="5005"/>
        <v/>
      </c>
      <c r="AE1642" s="107" t="str">
        <f t="shared" si="5005"/>
        <v/>
      </c>
      <c r="AF1642" s="107" t="str">
        <f t="shared" si="5005"/>
        <v/>
      </c>
      <c r="AG1642" s="107" t="str">
        <f t="shared" si="5005"/>
        <v/>
      </c>
      <c r="AH1642" s="107" t="str">
        <f t="shared" si="5005"/>
        <v/>
      </c>
      <c r="AI1642" s="107" t="str">
        <f t="shared" si="5005"/>
        <v/>
      </c>
    </row>
    <row r="1643" spans="1:167" hidden="1" x14ac:dyDescent="0.25">
      <c r="B1643" s="128" t="e">
        <f t="shared" si="4923"/>
        <v>#VALUE!</v>
      </c>
      <c r="C1643" s="128" t="e">
        <f t="shared" ca="1" si="4924"/>
        <v>#NAME?</v>
      </c>
      <c r="D1643" s="127">
        <f t="shared" ca="1" si="4924"/>
        <v>1</v>
      </c>
      <c r="E1643" s="198"/>
      <c r="F1643" s="93"/>
      <c r="G1643" s="200"/>
      <c r="H1643"/>
      <c r="I1643"/>
      <c r="J1643"/>
      <c r="K1643" s="66"/>
      <c r="L1643" s="29" t="s">
        <v>359</v>
      </c>
      <c r="M1643" s="30" t="e">
        <f t="shared" ref="M1643" si="5006">HARMEAN($P1637:$XX1638)</f>
        <v>#N/A</v>
      </c>
      <c r="N1643" s="71"/>
      <c r="O1643" s="27" t="str">
        <f t="shared" ref="O1643" si="5007">"3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23"/>
        <v>#VALUE!</v>
      </c>
      <c r="C1644" s="128" t="e">
        <f t="shared" ca="1" si="4924"/>
        <v>#NAME?</v>
      </c>
      <c r="D1644" s="127">
        <f t="shared" ca="1" si="4924"/>
        <v>1</v>
      </c>
      <c r="E1644" s="198"/>
      <c r="F1644" s="93"/>
      <c r="G1644" s="200"/>
      <c r="H1644" s="134">
        <f t="shared" ref="H1644" si="5008">COUNT($P1644:$XX1644)</f>
        <v>0</v>
      </c>
      <c r="I1644" s="132" t="e">
        <f t="shared" ref="I1644" si="5009">_xlfn.STDEV.P($P1643:$XX1644)/AVERAGE($P1643:$XX1644)</f>
        <v>#DIV/0!</v>
      </c>
      <c r="J1644" s="7">
        <f t="shared" ref="J1644" si="5010">IF(AND(H1644&gt;2,
OR(L1632="MÉDIA SANEADA",L1632="MEDIANA SANEADA",
AND(L1632="PREÇO ESTIMADO",NOT(AND(P1634="Orçamento",COUNTA(P1632:XX1632)=COUNTIF(P1634:XX1634,"Orçamento")))))),
ROW(),0)</f>
        <v>0</v>
      </c>
      <c r="K1644" s="66"/>
      <c r="L1644" s="29" t="s">
        <v>41</v>
      </c>
      <c r="M1644" s="30" t="str">
        <f t="shared" ref="M1644" si="5011">IFERROR(_xlfn.QUARTILE.EXC($P1638:$XX1638,1),"")</f>
        <v/>
      </c>
      <c r="N1644" s="71"/>
      <c r="O1644" s="27" t="str">
        <f t="shared" ref="O1644" si="5012">"3 RODADA"</f>
        <v>3 RODADA</v>
      </c>
      <c r="P1644" s="107" t="str">
        <f t="shared" ref="P1644:AI1644" si="5013">IF(P1642="","",IF((_xlfn.STDEV.P($P1641:$XX1642)/AVERAGE($P1641:$XX1642))&lt;=25%,P1642,IF(OR(P1642&gt;(AVERAGE($P1641:$XX1642)+_xlfn.STDEV.P($P1641:$XX1642)),P1642&lt;(AVERAGE($P1641:$XX1642)-_xlfn.STDEV.P($P1641:$XX1642))),"DESCARTADO",P1642)))</f>
        <v/>
      </c>
      <c r="Q1644" s="107" t="str">
        <f t="shared" si="5013"/>
        <v/>
      </c>
      <c r="R1644" s="107" t="str">
        <f t="shared" si="5013"/>
        <v/>
      </c>
      <c r="S1644" s="107" t="str">
        <f t="shared" si="5013"/>
        <v/>
      </c>
      <c r="T1644" s="107" t="str">
        <f t="shared" si="5013"/>
        <v/>
      </c>
      <c r="U1644" s="107" t="str">
        <f t="shared" si="5013"/>
        <v/>
      </c>
      <c r="V1644" s="107" t="str">
        <f t="shared" si="5013"/>
        <v/>
      </c>
      <c r="W1644" s="107" t="str">
        <f t="shared" si="5013"/>
        <v/>
      </c>
      <c r="X1644" s="107" t="str">
        <f t="shared" si="5013"/>
        <v/>
      </c>
      <c r="Y1644" s="107" t="str">
        <f t="shared" si="5013"/>
        <v/>
      </c>
      <c r="Z1644" s="107" t="str">
        <f t="shared" si="5013"/>
        <v/>
      </c>
      <c r="AA1644" s="107" t="str">
        <f t="shared" si="5013"/>
        <v/>
      </c>
      <c r="AB1644" s="107" t="str">
        <f t="shared" si="5013"/>
        <v/>
      </c>
      <c r="AC1644" s="107" t="str">
        <f t="shared" si="5013"/>
        <v/>
      </c>
      <c r="AD1644" s="107" t="str">
        <f t="shared" si="5013"/>
        <v/>
      </c>
      <c r="AE1644" s="107" t="str">
        <f t="shared" si="5013"/>
        <v/>
      </c>
      <c r="AF1644" s="107" t="str">
        <f t="shared" si="5013"/>
        <v/>
      </c>
      <c r="AG1644" s="107" t="str">
        <f t="shared" si="5013"/>
        <v/>
      </c>
      <c r="AH1644" s="107" t="str">
        <f t="shared" si="5013"/>
        <v/>
      </c>
      <c r="AI1644" s="107" t="str">
        <f t="shared" si="5013"/>
        <v/>
      </c>
    </row>
    <row r="1645" spans="1:167" hidden="1" x14ac:dyDescent="0.25">
      <c r="B1645" s="128" t="e">
        <f t="shared" si="4923"/>
        <v>#VALUE!</v>
      </c>
      <c r="C1645" s="128" t="e">
        <f t="shared" ca="1" si="4924"/>
        <v>#NAME?</v>
      </c>
      <c r="D1645" s="127">
        <f t="shared" ca="1" si="4924"/>
        <v>1</v>
      </c>
      <c r="E1645" s="198"/>
      <c r="F1645" s="93"/>
      <c r="G1645" s="200"/>
      <c r="H1645"/>
      <c r="I1645"/>
      <c r="J1645"/>
      <c r="K1645" s="66"/>
      <c r="L1645" s="29" t="s">
        <v>39</v>
      </c>
      <c r="M1645" s="30" t="str">
        <f t="shared" ref="M1645" si="5014">IFERROR(_xlfn.QUARTILE.EXC($P1638:$XX1638,3),"")</f>
        <v/>
      </c>
      <c r="N1645" s="71"/>
      <c r="O1645" s="27" t="str">
        <f t="shared" ref="O1645" si="5015">"4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23"/>
        <v>#VALUE!</v>
      </c>
      <c r="C1646" s="128" t="e">
        <f t="shared" ca="1" si="4924"/>
        <v>#NAME?</v>
      </c>
      <c r="D1646" s="127">
        <f t="shared" ca="1" si="4924"/>
        <v>1</v>
      </c>
      <c r="E1646" s="198"/>
      <c r="F1646" s="93"/>
      <c r="G1646" s="200"/>
      <c r="H1646" s="134">
        <f t="shared" ref="H1646" si="5016">COUNT($P1646:$XX1646)</f>
        <v>0</v>
      </c>
      <c r="I1646" s="132" t="e">
        <f t="shared" ref="I1646" si="5017">_xlfn.STDEV.P($P1645:$XX1646)/AVERAGE($P1645:$XX1646)</f>
        <v>#DIV/0!</v>
      </c>
      <c r="J1646" s="7">
        <f t="shared" ref="J1646" si="5018">IF(AND(H1646&gt;2,
OR(L1632="MÉDIA SANEADA",L1632="MEDIANA SANEADA",
AND(L1632="PREÇO ESTIMADO",NOT(AND(P1634="Orçamento",COUNTA(P1632:XX1632)=COUNTIF(P1634:XX1634,"Orçamento")))))),
ROW(),0)</f>
        <v>0</v>
      </c>
      <c r="K1646" s="66"/>
      <c r="L1646" s="29" t="s">
        <v>42</v>
      </c>
      <c r="M1646" s="30">
        <f t="shared" ref="M1646" si="5019">MIN($P1638:$XX1638)</f>
        <v>0</v>
      </c>
      <c r="N1646" s="71"/>
      <c r="O1646" s="27" t="str">
        <f t="shared" ref="O1646" si="5020">"4 RODADA"</f>
        <v>4 RODADA</v>
      </c>
      <c r="P1646" s="107" t="str">
        <f t="shared" ref="P1646:AI1646" si="5021">IF(P1644="","",IF((_xlfn.STDEV.P($P1643:$XX1644)/AVERAGE($P1643:$XX1644))&lt;=25%,P1644,IF(OR(P1644&gt;(AVERAGE($P1643:$XX1644)+_xlfn.STDEV.P($P1643:$XX1644)),P1644&lt;(AVERAGE($P1643:$XX1644)-_xlfn.STDEV.P($P1643:$XX1644))),"DESCARTADO",P1644)))</f>
        <v/>
      </c>
      <c r="Q1646" s="107" t="str">
        <f t="shared" si="5021"/>
        <v/>
      </c>
      <c r="R1646" s="107" t="str">
        <f t="shared" si="5021"/>
        <v/>
      </c>
      <c r="S1646" s="107" t="str">
        <f t="shared" si="5021"/>
        <v/>
      </c>
      <c r="T1646" s="107" t="str">
        <f t="shared" si="5021"/>
        <v/>
      </c>
      <c r="U1646" s="107" t="str">
        <f t="shared" si="5021"/>
        <v/>
      </c>
      <c r="V1646" s="107" t="str">
        <f t="shared" si="5021"/>
        <v/>
      </c>
      <c r="W1646" s="107" t="str">
        <f t="shared" si="5021"/>
        <v/>
      </c>
      <c r="X1646" s="107" t="str">
        <f t="shared" si="5021"/>
        <v/>
      </c>
      <c r="Y1646" s="107" t="str">
        <f t="shared" si="5021"/>
        <v/>
      </c>
      <c r="Z1646" s="107" t="str">
        <f t="shared" si="5021"/>
        <v/>
      </c>
      <c r="AA1646" s="107" t="str">
        <f t="shared" si="5021"/>
        <v/>
      </c>
      <c r="AB1646" s="107" t="str">
        <f t="shared" si="5021"/>
        <v/>
      </c>
      <c r="AC1646" s="107" t="str">
        <f t="shared" si="5021"/>
        <v/>
      </c>
      <c r="AD1646" s="107" t="str">
        <f t="shared" si="5021"/>
        <v/>
      </c>
      <c r="AE1646" s="107" t="str">
        <f t="shared" si="5021"/>
        <v/>
      </c>
      <c r="AF1646" s="107" t="str">
        <f t="shared" si="5021"/>
        <v/>
      </c>
      <c r="AG1646" s="107" t="str">
        <f t="shared" si="5021"/>
        <v/>
      </c>
      <c r="AH1646" s="107" t="str">
        <f t="shared" si="5021"/>
        <v/>
      </c>
      <c r="AI1646" s="107" t="str">
        <f t="shared" si="5021"/>
        <v/>
      </c>
    </row>
    <row r="1647" spans="1:167" hidden="1" x14ac:dyDescent="0.25">
      <c r="B1647" s="128" t="e">
        <f t="shared" si="4923"/>
        <v>#VALUE!</v>
      </c>
      <c r="C1647" s="128" t="e">
        <f t="shared" ca="1" si="4924"/>
        <v>#NAME?</v>
      </c>
      <c r="D1647" s="127">
        <f t="shared" ca="1" si="4924"/>
        <v>1</v>
      </c>
      <c r="E1647" s="198"/>
      <c r="F1647" s="93"/>
      <c r="G1647" s="200"/>
      <c r="H1647"/>
      <c r="I1647"/>
      <c r="J1647"/>
      <c r="K1647" s="66"/>
      <c r="L1647" s="29" t="s">
        <v>40</v>
      </c>
      <c r="M1647" s="30">
        <f t="shared" ref="M1647" si="5022">MAX($P1638:$XX1638)</f>
        <v>0</v>
      </c>
      <c r="N1647" s="71"/>
      <c r="O1647" s="27" t="str">
        <f t="shared" ref="O1647" si="5023">"5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23"/>
        <v>#VALUE!</v>
      </c>
      <c r="C1648" s="128" t="e">
        <f t="shared" ca="1" si="4924"/>
        <v>#NAME?</v>
      </c>
      <c r="D1648" s="127">
        <f t="shared" ca="1" si="4924"/>
        <v>1</v>
      </c>
      <c r="E1648" s="198"/>
      <c r="F1648" s="93"/>
      <c r="G1648" s="200"/>
      <c r="H1648" s="134">
        <f t="shared" ref="H1648" si="5024">COUNT($P1648:$XX1648)</f>
        <v>0</v>
      </c>
      <c r="I1648" s="132" t="e">
        <f t="shared" ref="I1648" si="5025">_xlfn.STDEV.P($P1647:$XX1648)/AVERAGE($P1647:$XX1648)</f>
        <v>#DIV/0!</v>
      </c>
      <c r="J1648" s="7">
        <f t="shared" ref="J1648" si="5026">IF(AND(H1648&gt;2,
OR(L1632="MÉDIA SANEADA",L1632="MEDIANA SANEADA",
AND(L1632="PREÇO ESTIMADO",NOT(AND(P1634="Orçamento",COUNTA(P1632:XX1632)=COUNTIF(P1634:XX1634,"Orçamento")))))),
ROW(),0)</f>
        <v>0</v>
      </c>
      <c r="K1648" s="66"/>
      <c r="N1648" s="71"/>
      <c r="O1648" s="27" t="str">
        <f t="shared" ref="O1648" si="5027">"5 RODADA"</f>
        <v>5 RODADA</v>
      </c>
      <c r="P1648" s="107" t="str">
        <f t="shared" ref="P1648:AI1648" si="5028">IF(P1646="","",IF((_xlfn.STDEV.P($P1645:$XX1646)/AVERAGE($P1645:$XX1646))&lt;=25%,P1646,IF(OR(P1646&gt;(AVERAGE($P1645:$XX1646)+_xlfn.STDEV.P($P1645:$XX1646)),P1646&lt;(AVERAGE($P1645:$XX1646)-_xlfn.STDEV.P($P1645:$XX1646))),"DESCARTADO",P1646)))</f>
        <v/>
      </c>
      <c r="Q1648" s="107" t="str">
        <f t="shared" si="5028"/>
        <v/>
      </c>
      <c r="R1648" s="107" t="str">
        <f t="shared" si="5028"/>
        <v/>
      </c>
      <c r="S1648" s="107" t="str">
        <f t="shared" si="5028"/>
        <v/>
      </c>
      <c r="T1648" s="107" t="str">
        <f t="shared" si="5028"/>
        <v/>
      </c>
      <c r="U1648" s="107" t="str">
        <f t="shared" si="5028"/>
        <v/>
      </c>
      <c r="V1648" s="107" t="str">
        <f t="shared" si="5028"/>
        <v/>
      </c>
      <c r="W1648" s="107" t="str">
        <f t="shared" si="5028"/>
        <v/>
      </c>
      <c r="X1648" s="107" t="str">
        <f t="shared" si="5028"/>
        <v/>
      </c>
      <c r="Y1648" s="107" t="str">
        <f t="shared" si="5028"/>
        <v/>
      </c>
      <c r="Z1648" s="107" t="str">
        <f t="shared" si="5028"/>
        <v/>
      </c>
      <c r="AA1648" s="107" t="str">
        <f t="shared" si="5028"/>
        <v/>
      </c>
      <c r="AB1648" s="107" t="str">
        <f t="shared" si="5028"/>
        <v/>
      </c>
      <c r="AC1648" s="107" t="str">
        <f t="shared" si="5028"/>
        <v/>
      </c>
      <c r="AD1648" s="107" t="str">
        <f t="shared" si="5028"/>
        <v/>
      </c>
      <c r="AE1648" s="107" t="str">
        <f t="shared" si="5028"/>
        <v/>
      </c>
      <c r="AF1648" s="107" t="str">
        <f t="shared" si="5028"/>
        <v/>
      </c>
      <c r="AG1648" s="107" t="str">
        <f t="shared" si="5028"/>
        <v/>
      </c>
      <c r="AH1648" s="107" t="str">
        <f t="shared" si="5028"/>
        <v/>
      </c>
      <c r="AI1648" s="107" t="str">
        <f t="shared" si="5028"/>
        <v/>
      </c>
    </row>
    <row r="1649" spans="1:167" hidden="1" x14ac:dyDescent="0.25">
      <c r="B1649" s="128" t="e">
        <f t="shared" si="4923"/>
        <v>#VALUE!</v>
      </c>
      <c r="C1649" s="128" t="e">
        <f t="shared" ca="1" si="4924"/>
        <v>#NAME?</v>
      </c>
      <c r="D1649" s="127">
        <f t="shared" ca="1" si="4924"/>
        <v>1</v>
      </c>
      <c r="E1649" s="198"/>
      <c r="F1649" s="93"/>
      <c r="G1649" s="200"/>
      <c r="H1649"/>
      <c r="I1649"/>
      <c r="J1649"/>
      <c r="K1649" s="66"/>
      <c r="L1649" s="22"/>
      <c r="M1649" s="22"/>
      <c r="N1649" s="71"/>
      <c r="O1649" s="27" t="str">
        <f t="shared" ref="O1649" si="5029">"6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23"/>
        <v>#VALUE!</v>
      </c>
      <c r="C1650" s="128" t="e">
        <f t="shared" ca="1" si="4924"/>
        <v>#NAME?</v>
      </c>
      <c r="D1650" s="127">
        <f t="shared" ca="1" si="4924"/>
        <v>1</v>
      </c>
      <c r="E1650" s="198"/>
      <c r="F1650" s="93"/>
      <c r="G1650" s="200"/>
      <c r="H1650" s="134">
        <f t="shared" ref="H1650" si="5030">COUNT($P1650:$XX1650)</f>
        <v>0</v>
      </c>
      <c r="I1650" s="132" t="e">
        <f t="shared" ref="I1650" si="5031">_xlfn.STDEV.P($P1649:$XX1650)/AVERAGE($P1649:$XX1650)</f>
        <v>#DIV/0!</v>
      </c>
      <c r="J1650" s="7">
        <f t="shared" ref="J1650" si="5032">IF(AND(H1650&gt;2,
OR(L1632="MÉDIA SANEADA",L1632="MEDIANA SANEADA",
AND(L1632="PREÇO ESTIMADO",NOT(AND(P1634="Orçamento",COUNTA(P1632:XX1632)=COUNTIF(P1634:XX1634,"Orçamento")))))),
ROW(),0)</f>
        <v>0</v>
      </c>
      <c r="N1650" s="71"/>
      <c r="O1650" s="27" t="str">
        <f t="shared" ref="O1650" si="5033">"6 RODADA"</f>
        <v>6 RODADA</v>
      </c>
      <c r="P1650" s="107" t="str">
        <f t="shared" ref="P1650:AI1650" si="5034">IFERROR(IF(P1648="","",IF((_xlfn.STDEV.P($P1647:$XX1648)/AVERAGE($P1647:$XX1648))&lt;=25%,P1648,IF(OR(P1648&gt;(AVERAGE($P1647:$XX1648)+_xlfn.STDEV.P($P1647:$XX1648)),P1648&lt;(AVERAGE($P1647:$XX1648)-_xlfn.STDEV.P($P1647:$XX1648))),"DESCARTADO",P1648))),)</f>
        <v/>
      </c>
      <c r="Q1650" s="107" t="str">
        <f t="shared" si="5034"/>
        <v/>
      </c>
      <c r="R1650" s="107" t="str">
        <f t="shared" si="5034"/>
        <v/>
      </c>
      <c r="S1650" s="107" t="str">
        <f t="shared" si="5034"/>
        <v/>
      </c>
      <c r="T1650" s="107" t="str">
        <f t="shared" si="5034"/>
        <v/>
      </c>
      <c r="U1650" s="107" t="str">
        <f t="shared" si="5034"/>
        <v/>
      </c>
      <c r="V1650" s="107" t="str">
        <f t="shared" si="5034"/>
        <v/>
      </c>
      <c r="W1650" s="107" t="str">
        <f t="shared" si="5034"/>
        <v/>
      </c>
      <c r="X1650" s="107" t="str">
        <f t="shared" si="5034"/>
        <v/>
      </c>
      <c r="Y1650" s="107" t="str">
        <f t="shared" si="5034"/>
        <v/>
      </c>
      <c r="Z1650" s="107" t="str">
        <f t="shared" si="5034"/>
        <v/>
      </c>
      <c r="AA1650" s="107" t="str">
        <f t="shared" si="5034"/>
        <v/>
      </c>
      <c r="AB1650" s="107" t="str">
        <f t="shared" si="5034"/>
        <v/>
      </c>
      <c r="AC1650" s="107" t="str">
        <f t="shared" si="5034"/>
        <v/>
      </c>
      <c r="AD1650" s="107" t="str">
        <f t="shared" si="5034"/>
        <v/>
      </c>
      <c r="AE1650" s="107" t="str">
        <f t="shared" si="5034"/>
        <v/>
      </c>
      <c r="AF1650" s="107" t="str">
        <f t="shared" si="5034"/>
        <v/>
      </c>
      <c r="AG1650" s="107" t="str">
        <f t="shared" si="5034"/>
        <v/>
      </c>
      <c r="AH1650" s="107" t="str">
        <f t="shared" si="5034"/>
        <v/>
      </c>
      <c r="AI1650" s="107" t="str">
        <f t="shared" si="5034"/>
        <v/>
      </c>
    </row>
    <row r="1651" spans="1:167" x14ac:dyDescent="0.25">
      <c r="B1651" s="128" t="e">
        <f t="shared" si="4923"/>
        <v>#VALUE!</v>
      </c>
      <c r="C1651" s="128" t="e">
        <f t="shared" ca="1" si="4924"/>
        <v>#NAME?</v>
      </c>
      <c r="D1651" s="127">
        <f t="shared" ca="1" si="4924"/>
        <v>1</v>
      </c>
      <c r="E1651" s="198"/>
      <c r="F1651" s="136"/>
      <c r="G1651" s="200"/>
      <c r="H1651" s="203"/>
      <c r="I1651" s="203"/>
      <c r="J1651" s="204"/>
      <c r="K1651" s="67"/>
      <c r="L1651" s="1" t="s">
        <v>43</v>
      </c>
      <c r="M1651" s="143" t="str">
        <f t="shared" ref="M1651" si="5035">IFERROR(ROUND(M1632*M1634,2),"")</f>
        <v/>
      </c>
      <c r="O1651" s="27" t="s">
        <v>363</v>
      </c>
      <c r="P1651" s="107" t="str">
        <f t="shared" ref="P1651:AI1672" si="5036">INDEX(P1638:P1650,MATCH(MAX($J1638:$J1650),$J1638:$J1650,0))</f>
        <v/>
      </c>
      <c r="Q1651" s="107" t="str">
        <f t="shared" si="5036"/>
        <v/>
      </c>
      <c r="R1651" s="107" t="str">
        <f t="shared" si="5036"/>
        <v/>
      </c>
      <c r="S1651" s="107" t="str">
        <f t="shared" si="5036"/>
        <v/>
      </c>
      <c r="T1651" s="107" t="str">
        <f t="shared" si="5036"/>
        <v/>
      </c>
      <c r="U1651" s="107" t="str">
        <f t="shared" si="5036"/>
        <v/>
      </c>
      <c r="V1651" s="107" t="str">
        <f t="shared" si="5036"/>
        <v/>
      </c>
      <c r="W1651" s="107" t="str">
        <f t="shared" si="5036"/>
        <v/>
      </c>
      <c r="X1651" s="107" t="str">
        <f t="shared" si="5036"/>
        <v/>
      </c>
      <c r="Y1651" s="107" t="str">
        <f t="shared" si="5036"/>
        <v/>
      </c>
      <c r="Z1651" s="107" t="str">
        <f t="shared" si="5036"/>
        <v/>
      </c>
      <c r="AA1651" s="107" t="str">
        <f t="shared" si="5036"/>
        <v/>
      </c>
      <c r="AB1651" s="107" t="str">
        <f t="shared" si="5036"/>
        <v/>
      </c>
      <c r="AC1651" s="107" t="str">
        <f t="shared" si="5036"/>
        <v/>
      </c>
      <c r="AD1651" s="107" t="str">
        <f t="shared" si="5036"/>
        <v/>
      </c>
      <c r="AE1651" s="107" t="str">
        <f t="shared" si="5036"/>
        <v/>
      </c>
      <c r="AF1651" s="107" t="str">
        <f t="shared" si="5036"/>
        <v/>
      </c>
      <c r="AG1651" s="107" t="str">
        <f t="shared" si="5036"/>
        <v/>
      </c>
      <c r="AH1651" s="107" t="str">
        <f t="shared" si="5036"/>
        <v/>
      </c>
      <c r="AI1651" s="107" t="str">
        <f t="shared" si="5036"/>
        <v/>
      </c>
    </row>
    <row r="1653" spans="1:167" s="117" customFormat="1" ht="15" customHeight="1" x14ac:dyDescent="0.25">
      <c r="A1653" s="120"/>
      <c r="B1653" s="127" t="e">
        <f t="shared" ref="B1653" si="5037">LARGE(IFERROR(IF(B1651+1&gt;$H$8,"",B1651+1),""),1)</f>
        <v>#VALUE!</v>
      </c>
      <c r="C1653" s="127" t="e">
        <f ca="1">IF(_xlfn.ISFORMULA(E1657),MAX(INDEX('BASE FORMAÇÃO'!A:A,B1653+1),1),E1657)</f>
        <v>#NAME?</v>
      </c>
      <c r="D1653" s="127">
        <f t="shared" ref="D1653" ca="1" si="5038">IFERROR(IF(C1653=C1643,D1643+1,1),1)</f>
        <v>1</v>
      </c>
      <c r="E1653" s="38" t="s">
        <v>9</v>
      </c>
      <c r="F1653" s="73"/>
      <c r="G1653" s="38" t="s">
        <v>15</v>
      </c>
      <c r="H1653" s="135" t="e">
        <f>INDEX('BASE FORMAÇÃO'!B:B,B1653+1)</f>
        <v>#VALUE!</v>
      </c>
      <c r="I1653" s="181" t="s">
        <v>16</v>
      </c>
      <c r="J1653" s="6" t="e">
        <f>INDEX('BASE FORMAÇÃO'!K:K,B1653+1)</f>
        <v>#VALUE!</v>
      </c>
      <c r="K1653" s="65"/>
      <c r="L1653" s="182" t="s">
        <v>10</v>
      </c>
      <c r="M1653" s="184" t="str">
        <f>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039">B1653</f>
        <v>#VALUE!</v>
      </c>
      <c r="C1654" s="128" t="e">
        <f t="shared" ca="1" si="5039"/>
        <v>#NAME?</v>
      </c>
      <c r="D1654" s="127">
        <f t="shared" ca="1" si="5039"/>
        <v>1</v>
      </c>
      <c r="E1654" s="186">
        <f t="shared" ref="E1654" ca="1" si="5040">D1653</f>
        <v>1</v>
      </c>
      <c r="F1654" s="92"/>
      <c r="G1654" s="188" t="s">
        <v>1</v>
      </c>
      <c r="H1654" s="191" t="e">
        <f>INDEX('BASE FORMAÇÃO'!C:C,B1653+1)</f>
        <v>#VALUE!</v>
      </c>
      <c r="I1654" s="191"/>
      <c r="J1654" s="192"/>
      <c r="K1654" s="66"/>
      <c r="L1654" s="183"/>
      <c r="M1654" s="185"/>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041">B1654</f>
        <v>#VALUE!</v>
      </c>
      <c r="C1655" s="128" t="e">
        <f t="shared" ca="1" si="5041"/>
        <v>#NAME?</v>
      </c>
      <c r="D1655" s="127">
        <f t="shared" ca="1" si="5041"/>
        <v>1</v>
      </c>
      <c r="E1655" s="187"/>
      <c r="F1655" s="93"/>
      <c r="G1655" s="189"/>
      <c r="H1655" s="193"/>
      <c r="I1655" s="193"/>
      <c r="J1655" s="194"/>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042">B1655</f>
        <v>#VALUE!</v>
      </c>
      <c r="C1656" s="128" t="e">
        <f t="shared" ca="1" si="5042"/>
        <v>#NAME?</v>
      </c>
      <c r="D1656" s="127">
        <f t="shared" ca="1" si="4924"/>
        <v>1</v>
      </c>
      <c r="E1656" s="38" t="s">
        <v>313</v>
      </c>
      <c r="F1656" s="93"/>
      <c r="G1656" s="190"/>
      <c r="H1656" s="195"/>
      <c r="I1656" s="195"/>
      <c r="J1656" s="196"/>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043">B1655</f>
        <v>#VALUE!</v>
      </c>
      <c r="C1657" s="128" t="e">
        <f t="shared" ca="1" si="5043"/>
        <v>#NAME?</v>
      </c>
      <c r="D1657" s="127">
        <f t="shared" ca="1" si="4924"/>
        <v>1</v>
      </c>
      <c r="E1657" s="197" t="e">
        <f t="shared" ref="E1657" ca="1" si="5044">C1653</f>
        <v>#NAME?</v>
      </c>
      <c r="F1657" s="93"/>
      <c r="G1657" s="199" t="s">
        <v>304</v>
      </c>
      <c r="H1657" s="201"/>
      <c r="I1657" s="202"/>
      <c r="J1657" s="202"/>
      <c r="K1657" s="67"/>
      <c r="L1657" s="28" t="s">
        <v>303</v>
      </c>
      <c r="M1657" s="133" t="str">
        <f t="shared" ref="M1657" si="5045">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046">B1657</f>
        <v>#VALUE!</v>
      </c>
      <c r="C1658" s="128" t="e">
        <f t="shared" ref="C1658" ca="1" si="5047">C1657</f>
        <v>#NAME?</v>
      </c>
      <c r="D1658" s="127">
        <f t="shared" ca="1" si="4924"/>
        <v>1</v>
      </c>
      <c r="E1658" s="198"/>
      <c r="F1658" s="93"/>
      <c r="G1658" s="200"/>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048">B1658</f>
        <v>#VALUE!</v>
      </c>
      <c r="C1659" s="128" t="e">
        <f t="shared" ca="1" si="5048"/>
        <v>#NAME?</v>
      </c>
      <c r="D1659" s="127">
        <f t="shared" ca="1" si="4924"/>
        <v>1</v>
      </c>
      <c r="E1659" s="198"/>
      <c r="F1659" s="93"/>
      <c r="G1659" s="200"/>
      <c r="H1659" s="134">
        <f t="shared" ref="H1659" si="5049">COUNT($P1659:$XX1659)</f>
        <v>0</v>
      </c>
      <c r="I1659" s="132" t="e">
        <f t="shared" ref="I1659" si="5050">_xlfn.STDEV.P($P1658:$XX1659)/AVERAGE($P1658:$XX1659)</f>
        <v>#DIV/0!</v>
      </c>
      <c r="J1659" s="7">
        <f>ROW()</f>
        <v>1659</v>
      </c>
      <c r="K1659" s="67"/>
      <c r="L1659" s="29" t="s">
        <v>10</v>
      </c>
      <c r="M1659" s="30" t="str">
        <f t="shared" ref="M1659" si="5051">IFERROR(
IF(COUNTA(P1653:AI1653)=COUNTIF(P1655:XX1655,"Orçamento"),MIN(M1664,M1661),
IF(M1662&lt;&gt;"",M1662,
IF(M1663&lt;&gt;"",M1663,
M1661
))),"")</f>
        <v/>
      </c>
      <c r="N1659" s="71"/>
      <c r="O1659" s="27" t="s">
        <v>376</v>
      </c>
      <c r="P1659" s="106" t="str">
        <f t="shared" ref="P1659:AI1659" si="5052">IFERROR(IF(P1657="",
            "",
            IF(COUNT($P1657:$XX1657)&lt;=4,
               P1657,
               IF(OR(P1657&gt;(QUARTILE($P1657:$XX1657,3)+(QUARTILE($P1657:$XX1657,3)-QUARTILE($P1657:$XX1657,1))),
                     P1657&lt;(QUARTILE($P1657:$XX1657,1)-(QUARTILE($P1657:$XX1657,3)-QUARTILE($P1657:$XX1657,1)))
                  ),
               "DESCARTADO",P1657)
             )
  ),P1657)</f>
        <v/>
      </c>
      <c r="Q1659" s="106" t="str">
        <f t="shared" si="5052"/>
        <v/>
      </c>
      <c r="R1659" s="106" t="str">
        <f t="shared" si="5052"/>
        <v/>
      </c>
      <c r="S1659" s="106" t="str">
        <f t="shared" si="5052"/>
        <v/>
      </c>
      <c r="T1659" s="106" t="str">
        <f t="shared" si="5052"/>
        <v/>
      </c>
      <c r="U1659" s="106" t="str">
        <f t="shared" si="5052"/>
        <v/>
      </c>
      <c r="V1659" s="106" t="str">
        <f t="shared" si="5052"/>
        <v/>
      </c>
      <c r="W1659" s="106" t="str">
        <f t="shared" si="5052"/>
        <v/>
      </c>
      <c r="X1659" s="106" t="str">
        <f t="shared" si="5052"/>
        <v/>
      </c>
      <c r="Y1659" s="106" t="str">
        <f t="shared" si="5052"/>
        <v/>
      </c>
      <c r="Z1659" s="106" t="str">
        <f t="shared" si="5052"/>
        <v/>
      </c>
      <c r="AA1659" s="106" t="str">
        <f t="shared" si="5052"/>
        <v/>
      </c>
      <c r="AB1659" s="106" t="str">
        <f t="shared" si="5052"/>
        <v/>
      </c>
      <c r="AC1659" s="106" t="str">
        <f t="shared" si="5052"/>
        <v/>
      </c>
      <c r="AD1659" s="106" t="str">
        <f t="shared" si="5052"/>
        <v/>
      </c>
      <c r="AE1659" s="106" t="str">
        <f t="shared" si="5052"/>
        <v/>
      </c>
      <c r="AF1659" s="106" t="str">
        <f t="shared" si="5052"/>
        <v/>
      </c>
      <c r="AG1659" s="106" t="str">
        <f t="shared" si="5052"/>
        <v/>
      </c>
      <c r="AH1659" s="106" t="str">
        <f t="shared" si="5052"/>
        <v/>
      </c>
      <c r="AI1659" s="106" t="str">
        <f t="shared" si="5052"/>
        <v/>
      </c>
    </row>
    <row r="1660" spans="1:167" hidden="1" x14ac:dyDescent="0.25">
      <c r="B1660" s="128" t="e">
        <f t="shared" ref="B1660" si="5053">B1659</f>
        <v>#VALUE!</v>
      </c>
      <c r="C1660" s="128" t="e">
        <f t="shared" ref="C1660" ca="1" si="5054">C1659</f>
        <v>#NAME?</v>
      </c>
      <c r="D1660" s="127">
        <f t="shared" ca="1" si="4924"/>
        <v>1</v>
      </c>
      <c r="E1660" s="198"/>
      <c r="F1660" s="93"/>
      <c r="G1660" s="200"/>
      <c r="H1660"/>
      <c r="I1660"/>
      <c r="J1660"/>
      <c r="K1660" s="66"/>
      <c r="L1660" s="29" t="s">
        <v>360</v>
      </c>
      <c r="M1660" s="30" t="e">
        <f t="shared" ref="M1660" si="5055">AVERAGE($P1659:$XX1659)</f>
        <v>#DIV/0!</v>
      </c>
      <c r="N1660" s="71"/>
      <c r="O1660" s="27" t="str">
        <f t="shared" ref="O1660" si="5056">"1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23"/>
        <v>#VALUE!</v>
      </c>
      <c r="C1661" s="128" t="e">
        <f t="shared" ca="1" si="4924"/>
        <v>#NAME?</v>
      </c>
      <c r="D1661" s="127">
        <f t="shared" ca="1" si="4924"/>
        <v>1</v>
      </c>
      <c r="E1661" s="198"/>
      <c r="F1661" s="93"/>
      <c r="G1661" s="200"/>
      <c r="H1661" s="134">
        <f t="shared" ref="H1661" si="5057">COUNT($P1661:$XX1661)</f>
        <v>0</v>
      </c>
      <c r="I1661" s="132" t="e">
        <f t="shared" ref="I1661" si="5058">_xlfn.STDEV.P($P1660:$XX1661)/AVERAGE($P1660:$XX1661)</f>
        <v>#DIV/0!</v>
      </c>
      <c r="J1661" s="7">
        <f t="shared" ref="J1661" si="5059">IF(AND(H1661&gt;2,
OR(L1653="MÉDIA SANEADA",L1653="MEDIANA SANEADA",
AND(L1653="PREÇO ESTIMADO",NOT(AND(P1655="Orçamento",COUNTA(P1653:XX1653)=COUNTIF(P1655:XX1655,"Orçamento")))))),
ROW(),0)</f>
        <v>0</v>
      </c>
      <c r="K1661" s="66"/>
      <c r="L1661" s="29" t="s">
        <v>361</v>
      </c>
      <c r="M1661" s="30" t="e">
        <f t="shared" ref="M1661" si="5060">MEDIAN($P1659:$XX1659)</f>
        <v>#NUM!</v>
      </c>
      <c r="N1661" s="71"/>
      <c r="O1661" s="27" t="str">
        <f t="shared" ref="O1661" si="5061">"1 RODADA"</f>
        <v>1 RODADA</v>
      </c>
      <c r="P1661" s="107" t="str">
        <f t="shared" ref="P1661:AI1661" si="5062">IF(P1659="","",IF((_xlfn.STDEV.P($P1658:$XX1659)/AVERAGE($P1658:$XX1659))&lt;=25%,P1659,IF(OR(P1659&gt;(AVERAGE($P1658:$XX1659)+_xlfn.STDEV.P($P1658:$XX1659)),P1659&lt;(AVERAGE($P1658:$XX1659)-_xlfn.STDEV.P($P1658:$XX1659))),"DESCARTADO",P1659)))</f>
        <v/>
      </c>
      <c r="Q1661" s="107" t="str">
        <f t="shared" si="5062"/>
        <v/>
      </c>
      <c r="R1661" s="107" t="str">
        <f t="shared" si="5062"/>
        <v/>
      </c>
      <c r="S1661" s="107" t="str">
        <f t="shared" si="5062"/>
        <v/>
      </c>
      <c r="T1661" s="107" t="str">
        <f t="shared" si="5062"/>
        <v/>
      </c>
      <c r="U1661" s="107" t="str">
        <f t="shared" si="5062"/>
        <v/>
      </c>
      <c r="V1661" s="107" t="str">
        <f t="shared" si="5062"/>
        <v/>
      </c>
      <c r="W1661" s="107" t="str">
        <f t="shared" si="5062"/>
        <v/>
      </c>
      <c r="X1661" s="107" t="str">
        <f t="shared" si="5062"/>
        <v/>
      </c>
      <c r="Y1661" s="107" t="str">
        <f t="shared" si="5062"/>
        <v/>
      </c>
      <c r="Z1661" s="107" t="str">
        <f t="shared" si="5062"/>
        <v/>
      </c>
      <c r="AA1661" s="107" t="str">
        <f t="shared" si="5062"/>
        <v/>
      </c>
      <c r="AB1661" s="107" t="str">
        <f t="shared" si="5062"/>
        <v/>
      </c>
      <c r="AC1661" s="107" t="str">
        <f t="shared" si="5062"/>
        <v/>
      </c>
      <c r="AD1661" s="107" t="str">
        <f t="shared" si="5062"/>
        <v/>
      </c>
      <c r="AE1661" s="107" t="str">
        <f t="shared" si="5062"/>
        <v/>
      </c>
      <c r="AF1661" s="107" t="str">
        <f t="shared" si="5062"/>
        <v/>
      </c>
      <c r="AG1661" s="107" t="str">
        <f t="shared" si="5062"/>
        <v/>
      </c>
      <c r="AH1661" s="107" t="str">
        <f t="shared" si="5062"/>
        <v/>
      </c>
      <c r="AI1661" s="107" t="str">
        <f t="shared" si="5062"/>
        <v/>
      </c>
    </row>
    <row r="1662" spans="1:167" hidden="1" x14ac:dyDescent="0.25">
      <c r="B1662" s="128" t="e">
        <f t="shared" si="4923"/>
        <v>#VALUE!</v>
      </c>
      <c r="C1662" s="128" t="e">
        <f t="shared" ca="1" si="4924"/>
        <v>#NAME?</v>
      </c>
      <c r="D1662" s="127">
        <f t="shared" ca="1" si="4924"/>
        <v>1</v>
      </c>
      <c r="E1662" s="198"/>
      <c r="F1662" s="93"/>
      <c r="G1662" s="200"/>
      <c r="H1662"/>
      <c r="I1662"/>
      <c r="J1662"/>
      <c r="L1662" s="29" t="s">
        <v>38</v>
      </c>
      <c r="M1662" s="30" t="str">
        <f t="shared" ref="M1662" si="5063">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064">"2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23"/>
        <v>#VALUE!</v>
      </c>
      <c r="C1663" s="128" t="e">
        <f t="shared" ca="1" si="4924"/>
        <v>#NAME?</v>
      </c>
      <c r="D1663" s="127">
        <f t="shared" ca="1" si="4924"/>
        <v>1</v>
      </c>
      <c r="E1663" s="198"/>
      <c r="F1663" s="93"/>
      <c r="G1663" s="200"/>
      <c r="H1663" s="134">
        <f t="shared" ref="H1663" si="5065">COUNT($P1663:$XX1663)</f>
        <v>0</v>
      </c>
      <c r="I1663" s="132" t="e">
        <f t="shared" ref="I1663" si="5066">_xlfn.STDEV.P($P1662:$XX1663)/AVERAGE($P1662:$XX1663)</f>
        <v>#DIV/0!</v>
      </c>
      <c r="J1663" s="7">
        <f t="shared" ref="J1663" si="5067">IF(AND(H1663&gt;2,
OR(L1653="MÉDIA SANEADA",L1653="MEDIANA SANEADA",
AND(L1653="PREÇO ESTIMADO",NOT(AND(P1655="Orçamento",COUNTA(P1653:XX1653)=COUNTIF(P1655:XX1655,"Orçamento")))))),
ROW(),0)</f>
        <v>0</v>
      </c>
      <c r="K1663" s="66"/>
      <c r="L1663" s="29" t="s">
        <v>362</v>
      </c>
      <c r="M1663" s="30" t="e">
        <f t="shared" ref="M1663" si="5068" xml:space="preserve">
IF(H1661&gt;2,MEDIAN(P1660:XX1661),
IF(H1663&gt;2,MEDIAN(P1662:XX1663),
IF(H1665&gt;2,MEDIAN(P1664:XX1665),
IF(H1667&gt;2,MEDIAN(P1666:XX1667),
IF(H1669&gt;2,MEDIAN(P1668:XX1669),
IF(H1671&gt;2,MEDIAN(P1670:XX1671),
MEDIAN(P1658:XX1659)))))))</f>
        <v>#NUM!</v>
      </c>
      <c r="N1663" s="71"/>
      <c r="O1663" s="27" t="str">
        <f t="shared" ref="O1663" si="5069">"2 RODADA"</f>
        <v>2 RODADA</v>
      </c>
      <c r="P1663" s="107" t="str">
        <f t="shared" ref="P1663:AI1663" si="5070">IF(P1661="","",IF((_xlfn.STDEV.P($P1660:$XX1661)/AVERAGE($P1660:$XX1661))&lt;=25%,P1661,IF(OR(P1661&gt;(AVERAGE($P1660:$XX1661)+_xlfn.STDEV.P($P1660:$XX1661)),P1661&lt;(AVERAGE($P1660:$XX1661)-_xlfn.STDEV.P($P1660:$XX1661))),"DESCARTADO",P1661)))</f>
        <v/>
      </c>
      <c r="Q1663" s="107" t="str">
        <f t="shared" si="5070"/>
        <v/>
      </c>
      <c r="R1663" s="107" t="str">
        <f t="shared" si="5070"/>
        <v/>
      </c>
      <c r="S1663" s="107" t="str">
        <f t="shared" si="5070"/>
        <v/>
      </c>
      <c r="T1663" s="107" t="str">
        <f t="shared" si="5070"/>
        <v/>
      </c>
      <c r="U1663" s="107" t="str">
        <f t="shared" si="5070"/>
        <v/>
      </c>
      <c r="V1663" s="107" t="str">
        <f t="shared" si="5070"/>
        <v/>
      </c>
      <c r="W1663" s="107" t="str">
        <f t="shared" si="5070"/>
        <v/>
      </c>
      <c r="X1663" s="107" t="str">
        <f t="shared" si="5070"/>
        <v/>
      </c>
      <c r="Y1663" s="107" t="str">
        <f t="shared" si="5070"/>
        <v/>
      </c>
      <c r="Z1663" s="107" t="str">
        <f t="shared" si="5070"/>
        <v/>
      </c>
      <c r="AA1663" s="107" t="str">
        <f t="shared" si="5070"/>
        <v/>
      </c>
      <c r="AB1663" s="107" t="str">
        <f t="shared" si="5070"/>
        <v/>
      </c>
      <c r="AC1663" s="107" t="str">
        <f t="shared" si="5070"/>
        <v/>
      </c>
      <c r="AD1663" s="107" t="str">
        <f t="shared" si="5070"/>
        <v/>
      </c>
      <c r="AE1663" s="107" t="str">
        <f t="shared" si="5070"/>
        <v/>
      </c>
      <c r="AF1663" s="107" t="str">
        <f t="shared" si="5070"/>
        <v/>
      </c>
      <c r="AG1663" s="107" t="str">
        <f t="shared" si="5070"/>
        <v/>
      </c>
      <c r="AH1663" s="107" t="str">
        <f t="shared" si="5070"/>
        <v/>
      </c>
      <c r="AI1663" s="107" t="str">
        <f t="shared" si="5070"/>
        <v/>
      </c>
    </row>
    <row r="1664" spans="1:167" hidden="1" x14ac:dyDescent="0.25">
      <c r="B1664" s="128" t="e">
        <f t="shared" si="4923"/>
        <v>#VALUE!</v>
      </c>
      <c r="C1664" s="128" t="e">
        <f t="shared" ca="1" si="4924"/>
        <v>#NAME?</v>
      </c>
      <c r="D1664" s="127">
        <f t="shared" ca="1" si="4924"/>
        <v>1</v>
      </c>
      <c r="E1664" s="198"/>
      <c r="F1664" s="93"/>
      <c r="G1664" s="200"/>
      <c r="H1664"/>
      <c r="I1664"/>
      <c r="J1664"/>
      <c r="K1664" s="66"/>
      <c r="L1664" s="29" t="s">
        <v>359</v>
      </c>
      <c r="M1664" s="30" t="e">
        <f t="shared" ref="M1664" si="5071">HARMEAN($P1658:$XX1659)</f>
        <v>#N/A</v>
      </c>
      <c r="N1664" s="71"/>
      <c r="O1664" s="27" t="str">
        <f t="shared" ref="O1664" si="5072">"3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23"/>
        <v>#VALUE!</v>
      </c>
      <c r="C1665" s="128" t="e">
        <f t="shared" ca="1" si="4924"/>
        <v>#NAME?</v>
      </c>
      <c r="D1665" s="127">
        <f t="shared" ca="1" si="4924"/>
        <v>1</v>
      </c>
      <c r="E1665" s="198"/>
      <c r="F1665" s="93"/>
      <c r="G1665" s="200"/>
      <c r="H1665" s="134">
        <f t="shared" ref="H1665" si="5073">COUNT($P1665:$XX1665)</f>
        <v>0</v>
      </c>
      <c r="I1665" s="132" t="e">
        <f t="shared" ref="I1665" si="5074">_xlfn.STDEV.P($P1664:$XX1665)/AVERAGE($P1664:$XX1665)</f>
        <v>#DIV/0!</v>
      </c>
      <c r="J1665" s="7">
        <f t="shared" ref="J1665" si="5075">IF(AND(H1665&gt;2,
OR(L1653="MÉDIA SANEADA",L1653="MEDIANA SANEADA",
AND(L1653="PREÇO ESTIMADO",NOT(AND(P1655="Orçamento",COUNTA(P1653:XX1653)=COUNTIF(P1655:XX1655,"Orçamento")))))),
ROW(),0)</f>
        <v>0</v>
      </c>
      <c r="K1665" s="66"/>
      <c r="L1665" s="29" t="s">
        <v>41</v>
      </c>
      <c r="M1665" s="30" t="str">
        <f t="shared" ref="M1665" si="5076">IFERROR(_xlfn.QUARTILE.EXC($P1659:$XX1659,1),"")</f>
        <v/>
      </c>
      <c r="N1665" s="71"/>
      <c r="O1665" s="27" t="str">
        <f t="shared" ref="O1665" si="5077">"3 RODADA"</f>
        <v>3 RODADA</v>
      </c>
      <c r="P1665" s="107" t="str">
        <f t="shared" ref="P1665:AI1665" si="5078">IF(P1663="","",IF((_xlfn.STDEV.P($P1662:$XX1663)/AVERAGE($P1662:$XX1663))&lt;=25%,P1663,IF(OR(P1663&gt;(AVERAGE($P1662:$XX1663)+_xlfn.STDEV.P($P1662:$XX1663)),P1663&lt;(AVERAGE($P1662:$XX1663)-_xlfn.STDEV.P($P1662:$XX1663))),"DESCARTADO",P1663)))</f>
        <v/>
      </c>
      <c r="Q1665" s="107" t="str">
        <f t="shared" si="5078"/>
        <v/>
      </c>
      <c r="R1665" s="107" t="str">
        <f t="shared" si="5078"/>
        <v/>
      </c>
      <c r="S1665" s="107" t="str">
        <f t="shared" si="5078"/>
        <v/>
      </c>
      <c r="T1665" s="107" t="str">
        <f t="shared" si="5078"/>
        <v/>
      </c>
      <c r="U1665" s="107" t="str">
        <f t="shared" si="5078"/>
        <v/>
      </c>
      <c r="V1665" s="107" t="str">
        <f t="shared" si="5078"/>
        <v/>
      </c>
      <c r="W1665" s="107" t="str">
        <f t="shared" si="5078"/>
        <v/>
      </c>
      <c r="X1665" s="107" t="str">
        <f t="shared" si="5078"/>
        <v/>
      </c>
      <c r="Y1665" s="107" t="str">
        <f t="shared" si="5078"/>
        <v/>
      </c>
      <c r="Z1665" s="107" t="str">
        <f t="shared" si="5078"/>
        <v/>
      </c>
      <c r="AA1665" s="107" t="str">
        <f t="shared" si="5078"/>
        <v/>
      </c>
      <c r="AB1665" s="107" t="str">
        <f t="shared" si="5078"/>
        <v/>
      </c>
      <c r="AC1665" s="107" t="str">
        <f t="shared" si="5078"/>
        <v/>
      </c>
      <c r="AD1665" s="107" t="str">
        <f t="shared" si="5078"/>
        <v/>
      </c>
      <c r="AE1665" s="107" t="str">
        <f t="shared" si="5078"/>
        <v/>
      </c>
      <c r="AF1665" s="107" t="str">
        <f t="shared" si="5078"/>
        <v/>
      </c>
      <c r="AG1665" s="107" t="str">
        <f t="shared" si="5078"/>
        <v/>
      </c>
      <c r="AH1665" s="107" t="str">
        <f t="shared" si="5078"/>
        <v/>
      </c>
      <c r="AI1665" s="107" t="str">
        <f t="shared" si="5078"/>
        <v/>
      </c>
    </row>
    <row r="1666" spans="1:167" hidden="1" x14ac:dyDescent="0.25">
      <c r="B1666" s="128" t="e">
        <f t="shared" si="4923"/>
        <v>#VALUE!</v>
      </c>
      <c r="C1666" s="128" t="e">
        <f t="shared" ca="1" si="4924"/>
        <v>#NAME?</v>
      </c>
      <c r="D1666" s="127">
        <f t="shared" ca="1" si="4924"/>
        <v>1</v>
      </c>
      <c r="E1666" s="198"/>
      <c r="F1666" s="93"/>
      <c r="G1666" s="200"/>
      <c r="H1666"/>
      <c r="I1666"/>
      <c r="J1666"/>
      <c r="K1666" s="66"/>
      <c r="L1666" s="29" t="s">
        <v>39</v>
      </c>
      <c r="M1666" s="30" t="str">
        <f t="shared" ref="M1666" si="5079">IFERROR(_xlfn.QUARTILE.EXC($P1659:$XX1659,3),"")</f>
        <v/>
      </c>
      <c r="N1666" s="71"/>
      <c r="O1666" s="27" t="str">
        <f t="shared" ref="O1666" si="5080">"4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23"/>
        <v>#VALUE!</v>
      </c>
      <c r="C1667" s="128" t="e">
        <f t="shared" ca="1" si="4924"/>
        <v>#NAME?</v>
      </c>
      <c r="D1667" s="127">
        <f t="shared" ca="1" si="4924"/>
        <v>1</v>
      </c>
      <c r="E1667" s="198"/>
      <c r="F1667" s="93"/>
      <c r="G1667" s="200"/>
      <c r="H1667" s="134">
        <f t="shared" ref="H1667" si="5081">COUNT($P1667:$XX1667)</f>
        <v>0</v>
      </c>
      <c r="I1667" s="132" t="e">
        <f t="shared" ref="I1667" si="5082">_xlfn.STDEV.P($P1666:$XX1667)/AVERAGE($P1666:$XX1667)</f>
        <v>#DIV/0!</v>
      </c>
      <c r="J1667" s="7">
        <f t="shared" ref="J1667" si="5083">IF(AND(H1667&gt;2,
OR(L1653="MÉDIA SANEADA",L1653="MEDIANA SANEADA",
AND(L1653="PREÇO ESTIMADO",NOT(AND(P1655="Orçamento",COUNTA(P1653:XX1653)=COUNTIF(P1655:XX1655,"Orçamento")))))),
ROW(),0)</f>
        <v>0</v>
      </c>
      <c r="K1667" s="66"/>
      <c r="L1667" s="29" t="s">
        <v>42</v>
      </c>
      <c r="M1667" s="30">
        <f t="shared" ref="M1667" si="5084">MIN($P1659:$XX1659)</f>
        <v>0</v>
      </c>
      <c r="N1667" s="71"/>
      <c r="O1667" s="27" t="str">
        <f t="shared" ref="O1667" si="5085">"4 RODADA"</f>
        <v>4 RODADA</v>
      </c>
      <c r="P1667" s="107" t="str">
        <f t="shared" ref="P1667:AI1667" si="5086">IF(P1665="","",IF((_xlfn.STDEV.P($P1664:$XX1665)/AVERAGE($P1664:$XX1665))&lt;=25%,P1665,IF(OR(P1665&gt;(AVERAGE($P1664:$XX1665)+_xlfn.STDEV.P($P1664:$XX1665)),P1665&lt;(AVERAGE($P1664:$XX1665)-_xlfn.STDEV.P($P1664:$XX1665))),"DESCARTADO",P1665)))</f>
        <v/>
      </c>
      <c r="Q1667" s="107" t="str">
        <f t="shared" si="5086"/>
        <v/>
      </c>
      <c r="R1667" s="107" t="str">
        <f t="shared" si="5086"/>
        <v/>
      </c>
      <c r="S1667" s="107" t="str">
        <f t="shared" si="5086"/>
        <v/>
      </c>
      <c r="T1667" s="107" t="str">
        <f t="shared" si="5086"/>
        <v/>
      </c>
      <c r="U1667" s="107" t="str">
        <f t="shared" si="5086"/>
        <v/>
      </c>
      <c r="V1667" s="107" t="str">
        <f t="shared" si="5086"/>
        <v/>
      </c>
      <c r="W1667" s="107" t="str">
        <f t="shared" si="5086"/>
        <v/>
      </c>
      <c r="X1667" s="107" t="str">
        <f t="shared" si="5086"/>
        <v/>
      </c>
      <c r="Y1667" s="107" t="str">
        <f t="shared" si="5086"/>
        <v/>
      </c>
      <c r="Z1667" s="107" t="str">
        <f t="shared" si="5086"/>
        <v/>
      </c>
      <c r="AA1667" s="107" t="str">
        <f t="shared" si="5086"/>
        <v/>
      </c>
      <c r="AB1667" s="107" t="str">
        <f t="shared" si="5086"/>
        <v/>
      </c>
      <c r="AC1667" s="107" t="str">
        <f t="shared" si="5086"/>
        <v/>
      </c>
      <c r="AD1667" s="107" t="str">
        <f t="shared" si="5086"/>
        <v/>
      </c>
      <c r="AE1667" s="107" t="str">
        <f t="shared" si="5086"/>
        <v/>
      </c>
      <c r="AF1667" s="107" t="str">
        <f t="shared" si="5086"/>
        <v/>
      </c>
      <c r="AG1667" s="107" t="str">
        <f t="shared" si="5086"/>
        <v/>
      </c>
      <c r="AH1667" s="107" t="str">
        <f t="shared" si="5086"/>
        <v/>
      </c>
      <c r="AI1667" s="107" t="str">
        <f t="shared" si="5086"/>
        <v/>
      </c>
    </row>
    <row r="1668" spans="1:167" hidden="1" x14ac:dyDescent="0.25">
      <c r="B1668" s="128" t="e">
        <f t="shared" si="4923"/>
        <v>#VALUE!</v>
      </c>
      <c r="C1668" s="128" t="e">
        <f t="shared" ca="1" si="4924"/>
        <v>#NAME?</v>
      </c>
      <c r="D1668" s="127">
        <f t="shared" ca="1" si="4924"/>
        <v>1</v>
      </c>
      <c r="E1668" s="198"/>
      <c r="F1668" s="93"/>
      <c r="G1668" s="200"/>
      <c r="H1668"/>
      <c r="I1668"/>
      <c r="J1668"/>
      <c r="K1668" s="66"/>
      <c r="L1668" s="29" t="s">
        <v>40</v>
      </c>
      <c r="M1668" s="30">
        <f t="shared" ref="M1668" si="5087">MAX($P1659:$XX1659)</f>
        <v>0</v>
      </c>
      <c r="N1668" s="71"/>
      <c r="O1668" s="27" t="str">
        <f t="shared" ref="O1668" si="5088">"5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23"/>
        <v>#VALUE!</v>
      </c>
      <c r="C1669" s="128" t="e">
        <f t="shared" ca="1" si="4924"/>
        <v>#NAME?</v>
      </c>
      <c r="D1669" s="127">
        <f t="shared" ca="1" si="4924"/>
        <v>1</v>
      </c>
      <c r="E1669" s="198"/>
      <c r="F1669" s="93"/>
      <c r="G1669" s="200"/>
      <c r="H1669" s="134">
        <f t="shared" ref="H1669" si="5089">COUNT($P1669:$XX1669)</f>
        <v>0</v>
      </c>
      <c r="I1669" s="132" t="e">
        <f t="shared" ref="I1669" si="5090">_xlfn.STDEV.P($P1668:$XX1669)/AVERAGE($P1668:$XX1669)</f>
        <v>#DIV/0!</v>
      </c>
      <c r="J1669" s="7">
        <f t="shared" ref="J1669" si="5091">IF(AND(H1669&gt;2,
OR(L1653="MÉDIA SANEADA",L1653="MEDIANA SANEADA",
AND(L1653="PREÇO ESTIMADO",NOT(AND(P1655="Orçamento",COUNTA(P1653:XX1653)=COUNTIF(P1655:XX1655,"Orçamento")))))),
ROW(),0)</f>
        <v>0</v>
      </c>
      <c r="K1669" s="66"/>
      <c r="N1669" s="71"/>
      <c r="O1669" s="27" t="str">
        <f t="shared" ref="O1669" si="5092">"5 RODADA"</f>
        <v>5 RODADA</v>
      </c>
      <c r="P1669" s="107" t="str">
        <f t="shared" ref="P1669:AI1669" si="5093">IF(P1667="","",IF((_xlfn.STDEV.P($P1666:$XX1667)/AVERAGE($P1666:$XX1667))&lt;=25%,P1667,IF(OR(P1667&gt;(AVERAGE($P1666:$XX1667)+_xlfn.STDEV.P($P1666:$XX1667)),P1667&lt;(AVERAGE($P1666:$XX1667)-_xlfn.STDEV.P($P1666:$XX1667))),"DESCARTADO",P1667)))</f>
        <v/>
      </c>
      <c r="Q1669" s="107" t="str">
        <f t="shared" si="5093"/>
        <v/>
      </c>
      <c r="R1669" s="107" t="str">
        <f t="shared" si="5093"/>
        <v/>
      </c>
      <c r="S1669" s="107" t="str">
        <f t="shared" si="5093"/>
        <v/>
      </c>
      <c r="T1669" s="107" t="str">
        <f t="shared" si="5093"/>
        <v/>
      </c>
      <c r="U1669" s="107" t="str">
        <f t="shared" si="5093"/>
        <v/>
      </c>
      <c r="V1669" s="107" t="str">
        <f t="shared" si="5093"/>
        <v/>
      </c>
      <c r="W1669" s="107" t="str">
        <f t="shared" si="5093"/>
        <v/>
      </c>
      <c r="X1669" s="107" t="str">
        <f t="shared" si="5093"/>
        <v/>
      </c>
      <c r="Y1669" s="107" t="str">
        <f t="shared" si="5093"/>
        <v/>
      </c>
      <c r="Z1669" s="107" t="str">
        <f t="shared" si="5093"/>
        <v/>
      </c>
      <c r="AA1669" s="107" t="str">
        <f t="shared" si="5093"/>
        <v/>
      </c>
      <c r="AB1669" s="107" t="str">
        <f t="shared" si="5093"/>
        <v/>
      </c>
      <c r="AC1669" s="107" t="str">
        <f t="shared" si="5093"/>
        <v/>
      </c>
      <c r="AD1669" s="107" t="str">
        <f t="shared" si="5093"/>
        <v/>
      </c>
      <c r="AE1669" s="107" t="str">
        <f t="shared" si="5093"/>
        <v/>
      </c>
      <c r="AF1669" s="107" t="str">
        <f t="shared" si="5093"/>
        <v/>
      </c>
      <c r="AG1669" s="107" t="str">
        <f t="shared" si="5093"/>
        <v/>
      </c>
      <c r="AH1669" s="107" t="str">
        <f t="shared" si="5093"/>
        <v/>
      </c>
      <c r="AI1669" s="107" t="str">
        <f t="shared" si="5093"/>
        <v/>
      </c>
    </row>
    <row r="1670" spans="1:167" hidden="1" x14ac:dyDescent="0.25">
      <c r="B1670" s="128" t="e">
        <f t="shared" si="4923"/>
        <v>#VALUE!</v>
      </c>
      <c r="C1670" s="128" t="e">
        <f t="shared" ca="1" si="4924"/>
        <v>#NAME?</v>
      </c>
      <c r="D1670" s="127">
        <f t="shared" ca="1" si="4924"/>
        <v>1</v>
      </c>
      <c r="E1670" s="198"/>
      <c r="F1670" s="93"/>
      <c r="G1670" s="200"/>
      <c r="H1670"/>
      <c r="I1670"/>
      <c r="J1670"/>
      <c r="K1670" s="66"/>
      <c r="L1670" s="22"/>
      <c r="M1670" s="22"/>
      <c r="N1670" s="71"/>
      <c r="O1670" s="27" t="str">
        <f t="shared" ref="O1670" si="5094">"6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23"/>
        <v>#VALUE!</v>
      </c>
      <c r="C1671" s="128" t="e">
        <f t="shared" ca="1" si="4924"/>
        <v>#NAME?</v>
      </c>
      <c r="D1671" s="127">
        <f t="shared" ca="1" si="4924"/>
        <v>1</v>
      </c>
      <c r="E1671" s="198"/>
      <c r="F1671" s="93"/>
      <c r="G1671" s="200"/>
      <c r="H1671" s="134">
        <f t="shared" ref="H1671" si="5095">COUNT($P1671:$XX1671)</f>
        <v>0</v>
      </c>
      <c r="I1671" s="132" t="e">
        <f t="shared" ref="I1671" si="5096">_xlfn.STDEV.P($P1670:$XX1671)/AVERAGE($P1670:$XX1671)</f>
        <v>#DIV/0!</v>
      </c>
      <c r="J1671" s="7">
        <f t="shared" ref="J1671" si="5097">IF(AND(H1671&gt;2,
OR(L1653="MÉDIA SANEADA",L1653="MEDIANA SANEADA",
AND(L1653="PREÇO ESTIMADO",NOT(AND(P1655="Orçamento",COUNTA(P1653:XX1653)=COUNTIF(P1655:XX1655,"Orçamento")))))),
ROW(),0)</f>
        <v>0</v>
      </c>
      <c r="N1671" s="71"/>
      <c r="O1671" s="27" t="str">
        <f t="shared" ref="O1671" si="5098">"6 RODADA"</f>
        <v>6 RODADA</v>
      </c>
      <c r="P1671" s="107" t="str">
        <f t="shared" ref="P1671:AI1671" si="5099">IFERROR(IF(P1669="","",IF((_xlfn.STDEV.P($P1668:$XX1669)/AVERAGE($P1668:$XX1669))&lt;=25%,P1669,IF(OR(P1669&gt;(AVERAGE($P1668:$XX1669)+_xlfn.STDEV.P($P1668:$XX1669)),P1669&lt;(AVERAGE($P1668:$XX1669)-_xlfn.STDEV.P($P1668:$XX1669))),"DESCARTADO",P1669))),)</f>
        <v/>
      </c>
      <c r="Q1671" s="107" t="str">
        <f t="shared" si="5099"/>
        <v/>
      </c>
      <c r="R1671" s="107" t="str">
        <f t="shared" si="5099"/>
        <v/>
      </c>
      <c r="S1671" s="107" t="str">
        <f t="shared" si="5099"/>
        <v/>
      </c>
      <c r="T1671" s="107" t="str">
        <f t="shared" si="5099"/>
        <v/>
      </c>
      <c r="U1671" s="107" t="str">
        <f t="shared" si="5099"/>
        <v/>
      </c>
      <c r="V1671" s="107" t="str">
        <f t="shared" si="5099"/>
        <v/>
      </c>
      <c r="W1671" s="107" t="str">
        <f t="shared" si="5099"/>
        <v/>
      </c>
      <c r="X1671" s="107" t="str">
        <f t="shared" si="5099"/>
        <v/>
      </c>
      <c r="Y1671" s="107" t="str">
        <f t="shared" si="5099"/>
        <v/>
      </c>
      <c r="Z1671" s="107" t="str">
        <f t="shared" si="5099"/>
        <v/>
      </c>
      <c r="AA1671" s="107" t="str">
        <f t="shared" si="5099"/>
        <v/>
      </c>
      <c r="AB1671" s="107" t="str">
        <f t="shared" si="5099"/>
        <v/>
      </c>
      <c r="AC1671" s="107" t="str">
        <f t="shared" si="5099"/>
        <v/>
      </c>
      <c r="AD1671" s="107" t="str">
        <f t="shared" si="5099"/>
        <v/>
      </c>
      <c r="AE1671" s="107" t="str">
        <f t="shared" si="5099"/>
        <v/>
      </c>
      <c r="AF1671" s="107" t="str">
        <f t="shared" si="5099"/>
        <v/>
      </c>
      <c r="AG1671" s="107" t="str">
        <f t="shared" si="5099"/>
        <v/>
      </c>
      <c r="AH1671" s="107" t="str">
        <f t="shared" si="5099"/>
        <v/>
      </c>
      <c r="AI1671" s="107" t="str">
        <f t="shared" si="5099"/>
        <v/>
      </c>
    </row>
    <row r="1672" spans="1:167" x14ac:dyDescent="0.25">
      <c r="B1672" s="128" t="e">
        <f t="shared" si="4923"/>
        <v>#VALUE!</v>
      </c>
      <c r="C1672" s="128" t="e">
        <f t="shared" ca="1" si="4924"/>
        <v>#NAME?</v>
      </c>
      <c r="D1672" s="127">
        <f t="shared" ca="1" si="4924"/>
        <v>1</v>
      </c>
      <c r="E1672" s="198"/>
      <c r="F1672" s="136"/>
      <c r="G1672" s="200"/>
      <c r="H1672" s="203"/>
      <c r="I1672" s="203"/>
      <c r="J1672" s="204"/>
      <c r="K1672" s="67"/>
      <c r="L1672" s="1" t="s">
        <v>43</v>
      </c>
      <c r="M1672" s="143" t="str">
        <f t="shared" ref="M1672" si="5100">IFERROR(ROUND(M1653*M1655,2),"")</f>
        <v/>
      </c>
      <c r="O1672" s="27" t="s">
        <v>363</v>
      </c>
      <c r="P1672" s="107" t="str">
        <f t="shared" ref="P1672:R1672" si="5101">INDEX(P1659:P1671,MATCH(MAX($J1659:$J1671),$J1659:$J1671,0))</f>
        <v/>
      </c>
      <c r="Q1672" s="107" t="str">
        <f t="shared" si="5101"/>
        <v/>
      </c>
      <c r="R1672" s="107" t="str">
        <f t="shared" si="5101"/>
        <v/>
      </c>
      <c r="S1672" s="107" t="str">
        <f t="shared" si="5036"/>
        <v/>
      </c>
      <c r="T1672" s="107" t="str">
        <f t="shared" si="5036"/>
        <v/>
      </c>
      <c r="U1672" s="107" t="str">
        <f t="shared" si="5036"/>
        <v/>
      </c>
      <c r="V1672" s="107" t="str">
        <f t="shared" si="5036"/>
        <v/>
      </c>
      <c r="W1672" s="107" t="str">
        <f t="shared" si="5036"/>
        <v/>
      </c>
      <c r="X1672" s="107" t="str">
        <f t="shared" si="5036"/>
        <v/>
      </c>
      <c r="Y1672" s="107" t="str">
        <f t="shared" si="5036"/>
        <v/>
      </c>
      <c r="Z1672" s="107" t="str">
        <f t="shared" si="5036"/>
        <v/>
      </c>
      <c r="AA1672" s="107" t="str">
        <f t="shared" si="5036"/>
        <v/>
      </c>
      <c r="AB1672" s="107" t="str">
        <f t="shared" si="5036"/>
        <v/>
      </c>
      <c r="AC1672" s="107" t="str">
        <f t="shared" si="5036"/>
        <v/>
      </c>
      <c r="AD1672" s="107" t="str">
        <f t="shared" si="5036"/>
        <v/>
      </c>
      <c r="AE1672" s="107" t="str">
        <f t="shared" si="5036"/>
        <v/>
      </c>
      <c r="AF1672" s="107" t="str">
        <f t="shared" si="5036"/>
        <v/>
      </c>
      <c r="AG1672" s="107" t="str">
        <f t="shared" si="5036"/>
        <v/>
      </c>
      <c r="AH1672" s="107" t="str">
        <f t="shared" si="5036"/>
        <v/>
      </c>
      <c r="AI1672" s="107" t="str">
        <f t="shared" si="5036"/>
        <v/>
      </c>
    </row>
    <row r="1674" spans="1:167" s="117" customFormat="1" ht="15" customHeight="1" x14ac:dyDescent="0.25">
      <c r="A1674" s="120"/>
      <c r="B1674" s="127" t="e">
        <f t="shared" ref="B1674" si="5102">LARGE(IFERROR(IF(B1672+1&gt;$H$8,"",B1672+1),""),1)</f>
        <v>#VALUE!</v>
      </c>
      <c r="C1674" s="127" t="e">
        <f ca="1">IF(_xlfn.ISFORMULA(E1678),MAX(INDEX('BASE FORMAÇÃO'!A:A,B1674+1),1),E1678)</f>
        <v>#NAME?</v>
      </c>
      <c r="D1674" s="127">
        <f t="shared" ref="D1674" ca="1" si="5103">IFERROR(IF(C1674=C1664,D1664+1,1),1)</f>
        <v>1</v>
      </c>
      <c r="E1674" s="38" t="s">
        <v>9</v>
      </c>
      <c r="F1674" s="73"/>
      <c r="G1674" s="38" t="s">
        <v>15</v>
      </c>
      <c r="H1674" s="135" t="e">
        <f>INDEX('BASE FORMAÇÃO'!B:B,B1674+1)</f>
        <v>#VALUE!</v>
      </c>
      <c r="I1674" s="181" t="s">
        <v>16</v>
      </c>
      <c r="J1674" s="6" t="e">
        <f>INDEX('BASE FORMAÇÃO'!K:K,B1674+1)</f>
        <v>#VALUE!</v>
      </c>
      <c r="K1674" s="65"/>
      <c r="L1674" s="182" t="s">
        <v>10</v>
      </c>
      <c r="M1674" s="184" t="str">
        <f>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04">B1674</f>
        <v>#VALUE!</v>
      </c>
      <c r="C1675" s="128" t="e">
        <f t="shared" ca="1" si="5104"/>
        <v>#NAME?</v>
      </c>
      <c r="D1675" s="127">
        <f t="shared" ca="1" si="5104"/>
        <v>1</v>
      </c>
      <c r="E1675" s="186">
        <f t="shared" ref="E1675" ca="1" si="5105">D1674</f>
        <v>1</v>
      </c>
      <c r="F1675" s="92"/>
      <c r="G1675" s="188" t="s">
        <v>1</v>
      </c>
      <c r="H1675" s="191" t="e">
        <f>INDEX('BASE FORMAÇÃO'!C:C,B1674+1)</f>
        <v>#VALUE!</v>
      </c>
      <c r="I1675" s="191"/>
      <c r="J1675" s="192"/>
      <c r="K1675" s="66"/>
      <c r="L1675" s="183"/>
      <c r="M1675" s="185"/>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06">B1675</f>
        <v>#VALUE!</v>
      </c>
      <c r="C1676" s="128" t="e">
        <f t="shared" ca="1" si="5106"/>
        <v>#NAME?</v>
      </c>
      <c r="D1676" s="127">
        <f t="shared" ca="1" si="5106"/>
        <v>1</v>
      </c>
      <c r="E1676" s="187"/>
      <c r="F1676" s="93"/>
      <c r="G1676" s="189"/>
      <c r="H1676" s="193"/>
      <c r="I1676" s="193"/>
      <c r="J1676" s="194"/>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07">B1676</f>
        <v>#VALUE!</v>
      </c>
      <c r="C1677" s="128" t="e">
        <f t="shared" ca="1" si="5107"/>
        <v>#NAME?</v>
      </c>
      <c r="D1677" s="127">
        <f t="shared" ca="1" si="4924"/>
        <v>1</v>
      </c>
      <c r="E1677" s="38" t="s">
        <v>313</v>
      </c>
      <c r="F1677" s="93"/>
      <c r="G1677" s="190"/>
      <c r="H1677" s="195"/>
      <c r="I1677" s="195"/>
      <c r="J1677" s="196"/>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08">B1676</f>
        <v>#VALUE!</v>
      </c>
      <c r="C1678" s="128" t="e">
        <f t="shared" ca="1" si="5108"/>
        <v>#NAME?</v>
      </c>
      <c r="D1678" s="127">
        <f t="shared" ca="1" si="4924"/>
        <v>1</v>
      </c>
      <c r="E1678" s="197" t="e">
        <f t="shared" ref="E1678" ca="1" si="5109">C1674</f>
        <v>#NAME?</v>
      </c>
      <c r="F1678" s="93"/>
      <c r="G1678" s="199" t="s">
        <v>304</v>
      </c>
      <c r="H1678" s="201"/>
      <c r="I1678" s="202"/>
      <c r="J1678" s="202"/>
      <c r="K1678" s="67"/>
      <c r="L1678" s="28" t="s">
        <v>303</v>
      </c>
      <c r="M1678" s="133" t="str">
        <f t="shared" ref="M1678" si="5110">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11">B1678</f>
        <v>#VALUE!</v>
      </c>
      <c r="C1679" s="128" t="e">
        <f t="shared" ref="C1679" ca="1" si="5112">C1678</f>
        <v>#NAME?</v>
      </c>
      <c r="D1679" s="127">
        <f t="shared" ca="1" si="4924"/>
        <v>1</v>
      </c>
      <c r="E1679" s="198"/>
      <c r="F1679" s="93"/>
      <c r="G1679" s="200"/>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13">B1679</f>
        <v>#VALUE!</v>
      </c>
      <c r="C1680" s="128" t="e">
        <f t="shared" ca="1" si="5113"/>
        <v>#NAME?</v>
      </c>
      <c r="D1680" s="127">
        <f t="shared" ca="1" si="4924"/>
        <v>1</v>
      </c>
      <c r="E1680" s="198"/>
      <c r="F1680" s="93"/>
      <c r="G1680" s="200"/>
      <c r="H1680" s="134">
        <f t="shared" ref="H1680" si="5114">COUNT($P1680:$XX1680)</f>
        <v>0</v>
      </c>
      <c r="I1680" s="132" t="e">
        <f t="shared" ref="I1680" si="5115">_xlfn.STDEV.P($P1679:$XX1680)/AVERAGE($P1679:$XX1680)</f>
        <v>#DIV/0!</v>
      </c>
      <c r="J1680" s="7">
        <f>ROW()</f>
        <v>1680</v>
      </c>
      <c r="K1680" s="67"/>
      <c r="L1680" s="29" t="s">
        <v>10</v>
      </c>
      <c r="M1680" s="30" t="str">
        <f t="shared" ref="M1680" si="5116">IFERROR(
IF(COUNTA(P1674:AI1674)=COUNTIF(P1676:XX1676,"Orçamento"),MIN(M1685,M1682),
IF(M1683&lt;&gt;"",M1683,
IF(M1684&lt;&gt;"",M1684,
M1682
))),"")</f>
        <v/>
      </c>
      <c r="N1680" s="71"/>
      <c r="O1680" s="27" t="s">
        <v>376</v>
      </c>
      <c r="P1680" s="106" t="str">
        <f t="shared" ref="P1680:AI1680" si="5117">IFERROR(IF(P1678="",
            "",
            IF(COUNT($P1678:$XX1678)&lt;=4,
               P1678,
               IF(OR(P1678&gt;(QUARTILE($P1678:$XX1678,3)+(QUARTILE($P1678:$XX1678,3)-QUARTILE($P1678:$XX1678,1))),
                     P1678&lt;(QUARTILE($P1678:$XX1678,1)-(QUARTILE($P1678:$XX1678,3)-QUARTILE($P1678:$XX1678,1)))
                  ),
               "DESCARTADO",P1678)
             )
  ),P1678)</f>
        <v/>
      </c>
      <c r="Q1680" s="106" t="str">
        <f t="shared" si="5117"/>
        <v/>
      </c>
      <c r="R1680" s="106" t="str">
        <f t="shared" si="5117"/>
        <v/>
      </c>
      <c r="S1680" s="106" t="str">
        <f t="shared" si="5117"/>
        <v/>
      </c>
      <c r="T1680" s="106" t="str">
        <f t="shared" si="5117"/>
        <v/>
      </c>
      <c r="U1680" s="106" t="str">
        <f t="shared" si="5117"/>
        <v/>
      </c>
      <c r="V1680" s="106" t="str">
        <f t="shared" si="5117"/>
        <v/>
      </c>
      <c r="W1680" s="106" t="str">
        <f t="shared" si="5117"/>
        <v/>
      </c>
      <c r="X1680" s="106" t="str">
        <f t="shared" si="5117"/>
        <v/>
      </c>
      <c r="Y1680" s="106" t="str">
        <f t="shared" si="5117"/>
        <v/>
      </c>
      <c r="Z1680" s="106" t="str">
        <f t="shared" si="5117"/>
        <v/>
      </c>
      <c r="AA1680" s="106" t="str">
        <f t="shared" si="5117"/>
        <v/>
      </c>
      <c r="AB1680" s="106" t="str">
        <f t="shared" si="5117"/>
        <v/>
      </c>
      <c r="AC1680" s="106" t="str">
        <f t="shared" si="5117"/>
        <v/>
      </c>
      <c r="AD1680" s="106" t="str">
        <f t="shared" si="5117"/>
        <v/>
      </c>
      <c r="AE1680" s="106" t="str">
        <f t="shared" si="5117"/>
        <v/>
      </c>
      <c r="AF1680" s="106" t="str">
        <f t="shared" si="5117"/>
        <v/>
      </c>
      <c r="AG1680" s="106" t="str">
        <f t="shared" si="5117"/>
        <v/>
      </c>
      <c r="AH1680" s="106" t="str">
        <f t="shared" si="5117"/>
        <v/>
      </c>
      <c r="AI1680" s="106" t="str">
        <f t="shared" si="5117"/>
        <v/>
      </c>
    </row>
    <row r="1681" spans="1:167" hidden="1" x14ac:dyDescent="0.25">
      <c r="B1681" s="128" t="e">
        <f t="shared" ref="B1681:B1735" si="5118">B1680</f>
        <v>#VALUE!</v>
      </c>
      <c r="C1681" s="128" t="e">
        <f t="shared" ref="C1681:D1744" ca="1" si="5119">C1680</f>
        <v>#NAME?</v>
      </c>
      <c r="D1681" s="127">
        <f t="shared" ca="1" si="4924"/>
        <v>1</v>
      </c>
      <c r="E1681" s="198"/>
      <c r="F1681" s="93"/>
      <c r="G1681" s="200"/>
      <c r="H1681"/>
      <c r="I1681"/>
      <c r="J1681"/>
      <c r="K1681" s="66"/>
      <c r="L1681" s="29" t="s">
        <v>360</v>
      </c>
      <c r="M1681" s="30" t="e">
        <f t="shared" ref="M1681" si="5120">AVERAGE($P1680:$XX1680)</f>
        <v>#DIV/0!</v>
      </c>
      <c r="N1681" s="71"/>
      <c r="O1681" s="27" t="str">
        <f t="shared" ref="O1681" si="5121">"1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18"/>
        <v>#VALUE!</v>
      </c>
      <c r="C1682" s="128" t="e">
        <f t="shared" ca="1" si="5119"/>
        <v>#NAME?</v>
      </c>
      <c r="D1682" s="127">
        <f t="shared" ca="1" si="5119"/>
        <v>1</v>
      </c>
      <c r="E1682" s="198"/>
      <c r="F1682" s="93"/>
      <c r="G1682" s="200"/>
      <c r="H1682" s="134">
        <f t="shared" ref="H1682" si="5122">COUNT($P1682:$XX1682)</f>
        <v>0</v>
      </c>
      <c r="I1682" s="132" t="e">
        <f t="shared" ref="I1682" si="5123">_xlfn.STDEV.P($P1681:$XX1682)/AVERAGE($P1681:$XX1682)</f>
        <v>#DIV/0!</v>
      </c>
      <c r="J1682" s="7">
        <f t="shared" ref="J1682" si="5124">IF(AND(H1682&gt;2,
OR(L1674="MÉDIA SANEADA",L1674="MEDIANA SANEADA",
AND(L1674="PREÇO ESTIMADO",NOT(AND(P1676="Orçamento",COUNTA(P1674:XX1674)=COUNTIF(P1676:XX1676,"Orçamento")))))),
ROW(),0)</f>
        <v>0</v>
      </c>
      <c r="K1682" s="66"/>
      <c r="L1682" s="29" t="s">
        <v>361</v>
      </c>
      <c r="M1682" s="30" t="e">
        <f t="shared" ref="M1682" si="5125">MEDIAN($P1680:$XX1680)</f>
        <v>#NUM!</v>
      </c>
      <c r="N1682" s="71"/>
      <c r="O1682" s="27" t="str">
        <f t="shared" ref="O1682" si="5126">"1 RODADA"</f>
        <v>1 RODADA</v>
      </c>
      <c r="P1682" s="107" t="str">
        <f t="shared" ref="P1682:AI1682" si="5127">IF(P1680="","",IF((_xlfn.STDEV.P($P1679:$XX1680)/AVERAGE($P1679:$XX1680))&lt;=25%,P1680,IF(OR(P1680&gt;(AVERAGE($P1679:$XX1680)+_xlfn.STDEV.P($P1679:$XX1680)),P1680&lt;(AVERAGE($P1679:$XX1680)-_xlfn.STDEV.P($P1679:$XX1680))),"DESCARTADO",P1680)))</f>
        <v/>
      </c>
      <c r="Q1682" s="107" t="str">
        <f t="shared" si="5127"/>
        <v/>
      </c>
      <c r="R1682" s="107" t="str">
        <f t="shared" si="5127"/>
        <v/>
      </c>
      <c r="S1682" s="107" t="str">
        <f t="shared" si="5127"/>
        <v/>
      </c>
      <c r="T1682" s="107" t="str">
        <f t="shared" si="5127"/>
        <v/>
      </c>
      <c r="U1682" s="107" t="str">
        <f t="shared" si="5127"/>
        <v/>
      </c>
      <c r="V1682" s="107" t="str">
        <f t="shared" si="5127"/>
        <v/>
      </c>
      <c r="W1682" s="107" t="str">
        <f t="shared" si="5127"/>
        <v/>
      </c>
      <c r="X1682" s="107" t="str">
        <f t="shared" si="5127"/>
        <v/>
      </c>
      <c r="Y1682" s="107" t="str">
        <f t="shared" si="5127"/>
        <v/>
      </c>
      <c r="Z1682" s="107" t="str">
        <f t="shared" si="5127"/>
        <v/>
      </c>
      <c r="AA1682" s="107" t="str">
        <f t="shared" si="5127"/>
        <v/>
      </c>
      <c r="AB1682" s="107" t="str">
        <f t="shared" si="5127"/>
        <v/>
      </c>
      <c r="AC1682" s="107" t="str">
        <f t="shared" si="5127"/>
        <v/>
      </c>
      <c r="AD1682" s="107" t="str">
        <f t="shared" si="5127"/>
        <v/>
      </c>
      <c r="AE1682" s="107" t="str">
        <f t="shared" si="5127"/>
        <v/>
      </c>
      <c r="AF1682" s="107" t="str">
        <f t="shared" si="5127"/>
        <v/>
      </c>
      <c r="AG1682" s="107" t="str">
        <f t="shared" si="5127"/>
        <v/>
      </c>
      <c r="AH1682" s="107" t="str">
        <f t="shared" si="5127"/>
        <v/>
      </c>
      <c r="AI1682" s="107" t="str">
        <f t="shared" si="5127"/>
        <v/>
      </c>
    </row>
    <row r="1683" spans="1:167" hidden="1" x14ac:dyDescent="0.25">
      <c r="B1683" s="128" t="e">
        <f t="shared" si="5118"/>
        <v>#VALUE!</v>
      </c>
      <c r="C1683" s="128" t="e">
        <f t="shared" ca="1" si="5119"/>
        <v>#NAME?</v>
      </c>
      <c r="D1683" s="127">
        <f t="shared" ca="1" si="5119"/>
        <v>1</v>
      </c>
      <c r="E1683" s="198"/>
      <c r="F1683" s="93"/>
      <c r="G1683" s="200"/>
      <c r="H1683"/>
      <c r="I1683"/>
      <c r="J1683"/>
      <c r="L1683" s="29" t="s">
        <v>38</v>
      </c>
      <c r="M1683" s="30" t="str">
        <f t="shared" ref="M1683" si="5128">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129">"2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18"/>
        <v>#VALUE!</v>
      </c>
      <c r="C1684" s="128" t="e">
        <f t="shared" ca="1" si="5119"/>
        <v>#NAME?</v>
      </c>
      <c r="D1684" s="127">
        <f t="shared" ca="1" si="5119"/>
        <v>1</v>
      </c>
      <c r="E1684" s="198"/>
      <c r="F1684" s="93"/>
      <c r="G1684" s="200"/>
      <c r="H1684" s="134">
        <f t="shared" ref="H1684" si="5130">COUNT($P1684:$XX1684)</f>
        <v>0</v>
      </c>
      <c r="I1684" s="132" t="e">
        <f t="shared" ref="I1684" si="5131">_xlfn.STDEV.P($P1683:$XX1684)/AVERAGE($P1683:$XX1684)</f>
        <v>#DIV/0!</v>
      </c>
      <c r="J1684" s="7">
        <f t="shared" ref="J1684" si="5132">IF(AND(H1684&gt;2,
OR(L1674="MÉDIA SANEADA",L1674="MEDIANA SANEADA",
AND(L1674="PREÇO ESTIMADO",NOT(AND(P1676="Orçamento",COUNTA(P1674:XX1674)=COUNTIF(P1676:XX1676,"Orçamento")))))),
ROW(),0)</f>
        <v>0</v>
      </c>
      <c r="K1684" s="66"/>
      <c r="L1684" s="29" t="s">
        <v>362</v>
      </c>
      <c r="M1684" s="30" t="e">
        <f t="shared" ref="M1684" si="5133" xml:space="preserve">
IF(H1682&gt;2,MEDIAN(P1681:XX1682),
IF(H1684&gt;2,MEDIAN(P1683:XX1684),
IF(H1686&gt;2,MEDIAN(P1685:XX1686),
IF(H1688&gt;2,MEDIAN(P1687:XX1688),
IF(H1690&gt;2,MEDIAN(P1689:XX1690),
IF(H1692&gt;2,MEDIAN(P1691:XX1692),
MEDIAN(P1679:XX1680)))))))</f>
        <v>#NUM!</v>
      </c>
      <c r="N1684" s="71"/>
      <c r="O1684" s="27" t="str">
        <f t="shared" ref="O1684" si="5134">"2 RODADA"</f>
        <v>2 RODADA</v>
      </c>
      <c r="P1684" s="107" t="str">
        <f t="shared" ref="P1684:AI1684" si="5135">IF(P1682="","",IF((_xlfn.STDEV.P($P1681:$XX1682)/AVERAGE($P1681:$XX1682))&lt;=25%,P1682,IF(OR(P1682&gt;(AVERAGE($P1681:$XX1682)+_xlfn.STDEV.P($P1681:$XX1682)),P1682&lt;(AVERAGE($P1681:$XX1682)-_xlfn.STDEV.P($P1681:$XX1682))),"DESCARTADO",P1682)))</f>
        <v/>
      </c>
      <c r="Q1684" s="107" t="str">
        <f t="shared" si="5135"/>
        <v/>
      </c>
      <c r="R1684" s="107" t="str">
        <f t="shared" si="5135"/>
        <v/>
      </c>
      <c r="S1684" s="107" t="str">
        <f t="shared" si="5135"/>
        <v/>
      </c>
      <c r="T1684" s="107" t="str">
        <f t="shared" si="5135"/>
        <v/>
      </c>
      <c r="U1684" s="107" t="str">
        <f t="shared" si="5135"/>
        <v/>
      </c>
      <c r="V1684" s="107" t="str">
        <f t="shared" si="5135"/>
        <v/>
      </c>
      <c r="W1684" s="107" t="str">
        <f t="shared" si="5135"/>
        <v/>
      </c>
      <c r="X1684" s="107" t="str">
        <f t="shared" si="5135"/>
        <v/>
      </c>
      <c r="Y1684" s="107" t="str">
        <f t="shared" si="5135"/>
        <v/>
      </c>
      <c r="Z1684" s="107" t="str">
        <f t="shared" si="5135"/>
        <v/>
      </c>
      <c r="AA1684" s="107" t="str">
        <f t="shared" si="5135"/>
        <v/>
      </c>
      <c r="AB1684" s="107" t="str">
        <f t="shared" si="5135"/>
        <v/>
      </c>
      <c r="AC1684" s="107" t="str">
        <f t="shared" si="5135"/>
        <v/>
      </c>
      <c r="AD1684" s="107" t="str">
        <f t="shared" si="5135"/>
        <v/>
      </c>
      <c r="AE1684" s="107" t="str">
        <f t="shared" si="5135"/>
        <v/>
      </c>
      <c r="AF1684" s="107" t="str">
        <f t="shared" si="5135"/>
        <v/>
      </c>
      <c r="AG1684" s="107" t="str">
        <f t="shared" si="5135"/>
        <v/>
      </c>
      <c r="AH1684" s="107" t="str">
        <f t="shared" si="5135"/>
        <v/>
      </c>
      <c r="AI1684" s="107" t="str">
        <f t="shared" si="5135"/>
        <v/>
      </c>
    </row>
    <row r="1685" spans="1:167" hidden="1" x14ac:dyDescent="0.25">
      <c r="B1685" s="128" t="e">
        <f t="shared" si="5118"/>
        <v>#VALUE!</v>
      </c>
      <c r="C1685" s="128" t="e">
        <f t="shared" ca="1" si="5119"/>
        <v>#NAME?</v>
      </c>
      <c r="D1685" s="127">
        <f t="shared" ca="1" si="5119"/>
        <v>1</v>
      </c>
      <c r="E1685" s="198"/>
      <c r="F1685" s="93"/>
      <c r="G1685" s="200"/>
      <c r="H1685"/>
      <c r="I1685"/>
      <c r="J1685"/>
      <c r="K1685" s="66"/>
      <c r="L1685" s="29" t="s">
        <v>359</v>
      </c>
      <c r="M1685" s="30" t="e">
        <f t="shared" ref="M1685" si="5136">HARMEAN($P1679:$XX1680)</f>
        <v>#N/A</v>
      </c>
      <c r="N1685" s="71"/>
      <c r="O1685" s="27" t="str">
        <f t="shared" ref="O1685" si="5137">"3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18"/>
        <v>#VALUE!</v>
      </c>
      <c r="C1686" s="128" t="e">
        <f t="shared" ca="1" si="5119"/>
        <v>#NAME?</v>
      </c>
      <c r="D1686" s="127">
        <f t="shared" ca="1" si="5119"/>
        <v>1</v>
      </c>
      <c r="E1686" s="198"/>
      <c r="F1686" s="93"/>
      <c r="G1686" s="200"/>
      <c r="H1686" s="134">
        <f t="shared" ref="H1686" si="5138">COUNT($P1686:$XX1686)</f>
        <v>0</v>
      </c>
      <c r="I1686" s="132" t="e">
        <f t="shared" ref="I1686" si="5139">_xlfn.STDEV.P($P1685:$XX1686)/AVERAGE($P1685:$XX1686)</f>
        <v>#DIV/0!</v>
      </c>
      <c r="J1686" s="7">
        <f t="shared" ref="J1686" si="5140">IF(AND(H1686&gt;2,
OR(L1674="MÉDIA SANEADA",L1674="MEDIANA SANEADA",
AND(L1674="PREÇO ESTIMADO",NOT(AND(P1676="Orçamento",COUNTA(P1674:XX1674)=COUNTIF(P1676:XX1676,"Orçamento")))))),
ROW(),0)</f>
        <v>0</v>
      </c>
      <c r="K1686" s="66"/>
      <c r="L1686" s="29" t="s">
        <v>41</v>
      </c>
      <c r="M1686" s="30" t="str">
        <f t="shared" ref="M1686" si="5141">IFERROR(_xlfn.QUARTILE.EXC($P1680:$XX1680,1),"")</f>
        <v/>
      </c>
      <c r="N1686" s="71"/>
      <c r="O1686" s="27" t="str">
        <f t="shared" ref="O1686" si="5142">"3 RODADA"</f>
        <v>3 RODADA</v>
      </c>
      <c r="P1686" s="107" t="str">
        <f t="shared" ref="P1686:AI1686" si="5143">IF(P1684="","",IF((_xlfn.STDEV.P($P1683:$XX1684)/AVERAGE($P1683:$XX1684))&lt;=25%,P1684,IF(OR(P1684&gt;(AVERAGE($P1683:$XX1684)+_xlfn.STDEV.P($P1683:$XX1684)),P1684&lt;(AVERAGE($P1683:$XX1684)-_xlfn.STDEV.P($P1683:$XX1684))),"DESCARTADO",P1684)))</f>
        <v/>
      </c>
      <c r="Q1686" s="107" t="str">
        <f t="shared" si="5143"/>
        <v/>
      </c>
      <c r="R1686" s="107" t="str">
        <f t="shared" si="5143"/>
        <v/>
      </c>
      <c r="S1686" s="107" t="str">
        <f t="shared" si="5143"/>
        <v/>
      </c>
      <c r="T1686" s="107" t="str">
        <f t="shared" si="5143"/>
        <v/>
      </c>
      <c r="U1686" s="107" t="str">
        <f t="shared" si="5143"/>
        <v/>
      </c>
      <c r="V1686" s="107" t="str">
        <f t="shared" si="5143"/>
        <v/>
      </c>
      <c r="W1686" s="107" t="str">
        <f t="shared" si="5143"/>
        <v/>
      </c>
      <c r="X1686" s="107" t="str">
        <f t="shared" si="5143"/>
        <v/>
      </c>
      <c r="Y1686" s="107" t="str">
        <f t="shared" si="5143"/>
        <v/>
      </c>
      <c r="Z1686" s="107" t="str">
        <f t="shared" si="5143"/>
        <v/>
      </c>
      <c r="AA1686" s="107" t="str">
        <f t="shared" si="5143"/>
        <v/>
      </c>
      <c r="AB1686" s="107" t="str">
        <f t="shared" si="5143"/>
        <v/>
      </c>
      <c r="AC1686" s="107" t="str">
        <f t="shared" si="5143"/>
        <v/>
      </c>
      <c r="AD1686" s="107" t="str">
        <f t="shared" si="5143"/>
        <v/>
      </c>
      <c r="AE1686" s="107" t="str">
        <f t="shared" si="5143"/>
        <v/>
      </c>
      <c r="AF1686" s="107" t="str">
        <f t="shared" si="5143"/>
        <v/>
      </c>
      <c r="AG1686" s="107" t="str">
        <f t="shared" si="5143"/>
        <v/>
      </c>
      <c r="AH1686" s="107" t="str">
        <f t="shared" si="5143"/>
        <v/>
      </c>
      <c r="AI1686" s="107" t="str">
        <f t="shared" si="5143"/>
        <v/>
      </c>
    </row>
    <row r="1687" spans="1:167" hidden="1" x14ac:dyDescent="0.25">
      <c r="B1687" s="128" t="e">
        <f t="shared" si="5118"/>
        <v>#VALUE!</v>
      </c>
      <c r="C1687" s="128" t="e">
        <f t="shared" ca="1" si="5119"/>
        <v>#NAME?</v>
      </c>
      <c r="D1687" s="127">
        <f t="shared" ca="1" si="5119"/>
        <v>1</v>
      </c>
      <c r="E1687" s="198"/>
      <c r="F1687" s="93"/>
      <c r="G1687" s="200"/>
      <c r="H1687"/>
      <c r="I1687"/>
      <c r="J1687"/>
      <c r="K1687" s="66"/>
      <c r="L1687" s="29" t="s">
        <v>39</v>
      </c>
      <c r="M1687" s="30" t="str">
        <f t="shared" ref="M1687" si="5144">IFERROR(_xlfn.QUARTILE.EXC($P1680:$XX1680,3),"")</f>
        <v/>
      </c>
      <c r="N1687" s="71"/>
      <c r="O1687" s="27" t="str">
        <f t="shared" ref="O1687" si="5145">"4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18"/>
        <v>#VALUE!</v>
      </c>
      <c r="C1688" s="128" t="e">
        <f t="shared" ca="1" si="5119"/>
        <v>#NAME?</v>
      </c>
      <c r="D1688" s="127">
        <f t="shared" ca="1" si="5119"/>
        <v>1</v>
      </c>
      <c r="E1688" s="198"/>
      <c r="F1688" s="93"/>
      <c r="G1688" s="200"/>
      <c r="H1688" s="134">
        <f t="shared" ref="H1688" si="5146">COUNT($P1688:$XX1688)</f>
        <v>0</v>
      </c>
      <c r="I1688" s="132" t="e">
        <f t="shared" ref="I1688" si="5147">_xlfn.STDEV.P($P1687:$XX1688)/AVERAGE($P1687:$XX1688)</f>
        <v>#DIV/0!</v>
      </c>
      <c r="J1688" s="7">
        <f t="shared" ref="J1688" si="5148">IF(AND(H1688&gt;2,
OR(L1674="MÉDIA SANEADA",L1674="MEDIANA SANEADA",
AND(L1674="PREÇO ESTIMADO",NOT(AND(P1676="Orçamento",COUNTA(P1674:XX1674)=COUNTIF(P1676:XX1676,"Orçamento")))))),
ROW(),0)</f>
        <v>0</v>
      </c>
      <c r="K1688" s="66"/>
      <c r="L1688" s="29" t="s">
        <v>42</v>
      </c>
      <c r="M1688" s="30">
        <f t="shared" ref="M1688" si="5149">MIN($P1680:$XX1680)</f>
        <v>0</v>
      </c>
      <c r="N1688" s="71"/>
      <c r="O1688" s="27" t="str">
        <f t="shared" ref="O1688" si="5150">"4 RODADA"</f>
        <v>4 RODADA</v>
      </c>
      <c r="P1688" s="107" t="str">
        <f t="shared" ref="P1688:AI1688" si="5151">IF(P1686="","",IF((_xlfn.STDEV.P($P1685:$XX1686)/AVERAGE($P1685:$XX1686))&lt;=25%,P1686,IF(OR(P1686&gt;(AVERAGE($P1685:$XX1686)+_xlfn.STDEV.P($P1685:$XX1686)),P1686&lt;(AVERAGE($P1685:$XX1686)-_xlfn.STDEV.P($P1685:$XX1686))),"DESCARTADO",P1686)))</f>
        <v/>
      </c>
      <c r="Q1688" s="107" t="str">
        <f t="shared" si="5151"/>
        <v/>
      </c>
      <c r="R1688" s="107" t="str">
        <f t="shared" si="5151"/>
        <v/>
      </c>
      <c r="S1688" s="107" t="str">
        <f t="shared" si="5151"/>
        <v/>
      </c>
      <c r="T1688" s="107" t="str">
        <f t="shared" si="5151"/>
        <v/>
      </c>
      <c r="U1688" s="107" t="str">
        <f t="shared" si="5151"/>
        <v/>
      </c>
      <c r="V1688" s="107" t="str">
        <f t="shared" si="5151"/>
        <v/>
      </c>
      <c r="W1688" s="107" t="str">
        <f t="shared" si="5151"/>
        <v/>
      </c>
      <c r="X1688" s="107" t="str">
        <f t="shared" si="5151"/>
        <v/>
      </c>
      <c r="Y1688" s="107" t="str">
        <f t="shared" si="5151"/>
        <v/>
      </c>
      <c r="Z1688" s="107" t="str">
        <f t="shared" si="5151"/>
        <v/>
      </c>
      <c r="AA1688" s="107" t="str">
        <f t="shared" si="5151"/>
        <v/>
      </c>
      <c r="AB1688" s="107" t="str">
        <f t="shared" si="5151"/>
        <v/>
      </c>
      <c r="AC1688" s="107" t="str">
        <f t="shared" si="5151"/>
        <v/>
      </c>
      <c r="AD1688" s="107" t="str">
        <f t="shared" si="5151"/>
        <v/>
      </c>
      <c r="AE1688" s="107" t="str">
        <f t="shared" si="5151"/>
        <v/>
      </c>
      <c r="AF1688" s="107" t="str">
        <f t="shared" si="5151"/>
        <v/>
      </c>
      <c r="AG1688" s="107" t="str">
        <f t="shared" si="5151"/>
        <v/>
      </c>
      <c r="AH1688" s="107" t="str">
        <f t="shared" si="5151"/>
        <v/>
      </c>
      <c r="AI1688" s="107" t="str">
        <f t="shared" si="5151"/>
        <v/>
      </c>
    </row>
    <row r="1689" spans="1:167" hidden="1" x14ac:dyDescent="0.25">
      <c r="B1689" s="128" t="e">
        <f t="shared" si="5118"/>
        <v>#VALUE!</v>
      </c>
      <c r="C1689" s="128" t="e">
        <f t="shared" ca="1" si="5119"/>
        <v>#NAME?</v>
      </c>
      <c r="D1689" s="127">
        <f t="shared" ca="1" si="5119"/>
        <v>1</v>
      </c>
      <c r="E1689" s="198"/>
      <c r="F1689" s="93"/>
      <c r="G1689" s="200"/>
      <c r="H1689"/>
      <c r="I1689"/>
      <c r="J1689"/>
      <c r="K1689" s="66"/>
      <c r="L1689" s="29" t="s">
        <v>40</v>
      </c>
      <c r="M1689" s="30">
        <f t="shared" ref="M1689" si="5152">MAX($P1680:$XX1680)</f>
        <v>0</v>
      </c>
      <c r="N1689" s="71"/>
      <c r="O1689" s="27" t="str">
        <f t="shared" ref="O1689" si="5153">"5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18"/>
        <v>#VALUE!</v>
      </c>
      <c r="C1690" s="128" t="e">
        <f t="shared" ca="1" si="5119"/>
        <v>#NAME?</v>
      </c>
      <c r="D1690" s="127">
        <f t="shared" ca="1" si="5119"/>
        <v>1</v>
      </c>
      <c r="E1690" s="198"/>
      <c r="F1690" s="93"/>
      <c r="G1690" s="200"/>
      <c r="H1690" s="134">
        <f t="shared" ref="H1690" si="5154">COUNT($P1690:$XX1690)</f>
        <v>0</v>
      </c>
      <c r="I1690" s="132" t="e">
        <f t="shared" ref="I1690" si="5155">_xlfn.STDEV.P($P1689:$XX1690)/AVERAGE($P1689:$XX1690)</f>
        <v>#DIV/0!</v>
      </c>
      <c r="J1690" s="7">
        <f t="shared" ref="J1690" si="5156">IF(AND(H1690&gt;2,
OR(L1674="MÉDIA SANEADA",L1674="MEDIANA SANEADA",
AND(L1674="PREÇO ESTIMADO",NOT(AND(P1676="Orçamento",COUNTA(P1674:XX1674)=COUNTIF(P1676:XX1676,"Orçamento")))))),
ROW(),0)</f>
        <v>0</v>
      </c>
      <c r="K1690" s="66"/>
      <c r="N1690" s="71"/>
      <c r="O1690" s="27" t="str">
        <f t="shared" ref="O1690" si="5157">"5 RODADA"</f>
        <v>5 RODADA</v>
      </c>
      <c r="P1690" s="107" t="str">
        <f t="shared" ref="P1690:AI1690" si="5158">IF(P1688="","",IF((_xlfn.STDEV.P($P1687:$XX1688)/AVERAGE($P1687:$XX1688))&lt;=25%,P1688,IF(OR(P1688&gt;(AVERAGE($P1687:$XX1688)+_xlfn.STDEV.P($P1687:$XX1688)),P1688&lt;(AVERAGE($P1687:$XX1688)-_xlfn.STDEV.P($P1687:$XX1688))),"DESCARTADO",P1688)))</f>
        <v/>
      </c>
      <c r="Q1690" s="107" t="str">
        <f t="shared" si="5158"/>
        <v/>
      </c>
      <c r="R1690" s="107" t="str">
        <f t="shared" si="5158"/>
        <v/>
      </c>
      <c r="S1690" s="107" t="str">
        <f t="shared" si="5158"/>
        <v/>
      </c>
      <c r="T1690" s="107" t="str">
        <f t="shared" si="5158"/>
        <v/>
      </c>
      <c r="U1690" s="107" t="str">
        <f t="shared" si="5158"/>
        <v/>
      </c>
      <c r="V1690" s="107" t="str">
        <f t="shared" si="5158"/>
        <v/>
      </c>
      <c r="W1690" s="107" t="str">
        <f t="shared" si="5158"/>
        <v/>
      </c>
      <c r="X1690" s="107" t="str">
        <f t="shared" si="5158"/>
        <v/>
      </c>
      <c r="Y1690" s="107" t="str">
        <f t="shared" si="5158"/>
        <v/>
      </c>
      <c r="Z1690" s="107" t="str">
        <f t="shared" si="5158"/>
        <v/>
      </c>
      <c r="AA1690" s="107" t="str">
        <f t="shared" si="5158"/>
        <v/>
      </c>
      <c r="AB1690" s="107" t="str">
        <f t="shared" si="5158"/>
        <v/>
      </c>
      <c r="AC1690" s="107" t="str">
        <f t="shared" si="5158"/>
        <v/>
      </c>
      <c r="AD1690" s="107" t="str">
        <f t="shared" si="5158"/>
        <v/>
      </c>
      <c r="AE1690" s="107" t="str">
        <f t="shared" si="5158"/>
        <v/>
      </c>
      <c r="AF1690" s="107" t="str">
        <f t="shared" si="5158"/>
        <v/>
      </c>
      <c r="AG1690" s="107" t="str">
        <f t="shared" si="5158"/>
        <v/>
      </c>
      <c r="AH1690" s="107" t="str">
        <f t="shared" si="5158"/>
        <v/>
      </c>
      <c r="AI1690" s="107" t="str">
        <f t="shared" si="5158"/>
        <v/>
      </c>
    </row>
    <row r="1691" spans="1:167" hidden="1" x14ac:dyDescent="0.25">
      <c r="B1691" s="128" t="e">
        <f t="shared" si="5118"/>
        <v>#VALUE!</v>
      </c>
      <c r="C1691" s="128" t="e">
        <f t="shared" ca="1" si="5119"/>
        <v>#NAME?</v>
      </c>
      <c r="D1691" s="127">
        <f t="shared" ca="1" si="5119"/>
        <v>1</v>
      </c>
      <c r="E1691" s="198"/>
      <c r="F1691" s="93"/>
      <c r="G1691" s="200"/>
      <c r="H1691"/>
      <c r="I1691"/>
      <c r="J1691"/>
      <c r="K1691" s="66"/>
      <c r="L1691" s="22"/>
      <c r="M1691" s="22"/>
      <c r="N1691" s="71"/>
      <c r="O1691" s="27" t="str">
        <f t="shared" ref="O1691" si="5159">"6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18"/>
        <v>#VALUE!</v>
      </c>
      <c r="C1692" s="128" t="e">
        <f t="shared" ca="1" si="5119"/>
        <v>#NAME?</v>
      </c>
      <c r="D1692" s="127">
        <f t="shared" ca="1" si="5119"/>
        <v>1</v>
      </c>
      <c r="E1692" s="198"/>
      <c r="F1692" s="93"/>
      <c r="G1692" s="200"/>
      <c r="H1692" s="134">
        <f t="shared" ref="H1692" si="5160">COUNT($P1692:$XX1692)</f>
        <v>0</v>
      </c>
      <c r="I1692" s="132" t="e">
        <f t="shared" ref="I1692" si="5161">_xlfn.STDEV.P($P1691:$XX1692)/AVERAGE($P1691:$XX1692)</f>
        <v>#DIV/0!</v>
      </c>
      <c r="J1692" s="7">
        <f t="shared" ref="J1692" si="5162">IF(AND(H1692&gt;2,
OR(L1674="MÉDIA SANEADA",L1674="MEDIANA SANEADA",
AND(L1674="PREÇO ESTIMADO",NOT(AND(P1676="Orçamento",COUNTA(P1674:XX1674)=COUNTIF(P1676:XX1676,"Orçamento")))))),
ROW(),0)</f>
        <v>0</v>
      </c>
      <c r="N1692" s="71"/>
      <c r="O1692" s="27" t="str">
        <f t="shared" ref="O1692" si="5163">"6 RODADA"</f>
        <v>6 RODADA</v>
      </c>
      <c r="P1692" s="107" t="str">
        <f t="shared" ref="P1692:AI1692" si="5164">IFERROR(IF(P1690="","",IF((_xlfn.STDEV.P($P1689:$XX1690)/AVERAGE($P1689:$XX1690))&lt;=25%,P1690,IF(OR(P1690&gt;(AVERAGE($P1689:$XX1690)+_xlfn.STDEV.P($P1689:$XX1690)),P1690&lt;(AVERAGE($P1689:$XX1690)-_xlfn.STDEV.P($P1689:$XX1690))),"DESCARTADO",P1690))),)</f>
        <v/>
      </c>
      <c r="Q1692" s="107" t="str">
        <f t="shared" si="5164"/>
        <v/>
      </c>
      <c r="R1692" s="107" t="str">
        <f t="shared" si="5164"/>
        <v/>
      </c>
      <c r="S1692" s="107" t="str">
        <f t="shared" si="5164"/>
        <v/>
      </c>
      <c r="T1692" s="107" t="str">
        <f t="shared" si="5164"/>
        <v/>
      </c>
      <c r="U1692" s="107" t="str">
        <f t="shared" si="5164"/>
        <v/>
      </c>
      <c r="V1692" s="107" t="str">
        <f t="shared" si="5164"/>
        <v/>
      </c>
      <c r="W1692" s="107" t="str">
        <f t="shared" si="5164"/>
        <v/>
      </c>
      <c r="X1692" s="107" t="str">
        <f t="shared" si="5164"/>
        <v/>
      </c>
      <c r="Y1692" s="107" t="str">
        <f t="shared" si="5164"/>
        <v/>
      </c>
      <c r="Z1692" s="107" t="str">
        <f t="shared" si="5164"/>
        <v/>
      </c>
      <c r="AA1692" s="107" t="str">
        <f t="shared" si="5164"/>
        <v/>
      </c>
      <c r="AB1692" s="107" t="str">
        <f t="shared" si="5164"/>
        <v/>
      </c>
      <c r="AC1692" s="107" t="str">
        <f t="shared" si="5164"/>
        <v/>
      </c>
      <c r="AD1692" s="107" t="str">
        <f t="shared" si="5164"/>
        <v/>
      </c>
      <c r="AE1692" s="107" t="str">
        <f t="shared" si="5164"/>
        <v/>
      </c>
      <c r="AF1692" s="107" t="str">
        <f t="shared" si="5164"/>
        <v/>
      </c>
      <c r="AG1692" s="107" t="str">
        <f t="shared" si="5164"/>
        <v/>
      </c>
      <c r="AH1692" s="107" t="str">
        <f t="shared" si="5164"/>
        <v/>
      </c>
      <c r="AI1692" s="107" t="str">
        <f t="shared" si="5164"/>
        <v/>
      </c>
    </row>
    <row r="1693" spans="1:167" x14ac:dyDescent="0.25">
      <c r="B1693" s="128" t="e">
        <f t="shared" si="5118"/>
        <v>#VALUE!</v>
      </c>
      <c r="C1693" s="128" t="e">
        <f t="shared" ca="1" si="5119"/>
        <v>#NAME?</v>
      </c>
      <c r="D1693" s="127">
        <f t="shared" ca="1" si="5119"/>
        <v>1</v>
      </c>
      <c r="E1693" s="198"/>
      <c r="F1693" s="136"/>
      <c r="G1693" s="200"/>
      <c r="H1693" s="203"/>
      <c r="I1693" s="203"/>
      <c r="J1693" s="204"/>
      <c r="K1693" s="67"/>
      <c r="L1693" s="1" t="s">
        <v>43</v>
      </c>
      <c r="M1693" s="143" t="str">
        <f t="shared" ref="M1693" si="5165">IFERROR(ROUND(M1674*M1676,2),"")</f>
        <v/>
      </c>
      <c r="O1693" s="27" t="s">
        <v>363</v>
      </c>
      <c r="P1693" s="107" t="str">
        <f t="shared" ref="P1693:AI1714" si="5166">INDEX(P1680:P1692,MATCH(MAX($J1680:$J1692),$J1680:$J1692,0))</f>
        <v/>
      </c>
      <c r="Q1693" s="107" t="str">
        <f t="shared" si="5166"/>
        <v/>
      </c>
      <c r="R1693" s="107" t="str">
        <f t="shared" si="5166"/>
        <v/>
      </c>
      <c r="S1693" s="107" t="str">
        <f t="shared" si="5166"/>
        <v/>
      </c>
      <c r="T1693" s="107" t="str">
        <f t="shared" si="5166"/>
        <v/>
      </c>
      <c r="U1693" s="107" t="str">
        <f t="shared" si="5166"/>
        <v/>
      </c>
      <c r="V1693" s="107" t="str">
        <f t="shared" si="5166"/>
        <v/>
      </c>
      <c r="W1693" s="107" t="str">
        <f t="shared" si="5166"/>
        <v/>
      </c>
      <c r="X1693" s="107" t="str">
        <f t="shared" si="5166"/>
        <v/>
      </c>
      <c r="Y1693" s="107" t="str">
        <f t="shared" si="5166"/>
        <v/>
      </c>
      <c r="Z1693" s="107" t="str">
        <f t="shared" si="5166"/>
        <v/>
      </c>
      <c r="AA1693" s="107" t="str">
        <f t="shared" si="5166"/>
        <v/>
      </c>
      <c r="AB1693" s="107" t="str">
        <f t="shared" si="5166"/>
        <v/>
      </c>
      <c r="AC1693" s="107" t="str">
        <f t="shared" si="5166"/>
        <v/>
      </c>
      <c r="AD1693" s="107" t="str">
        <f t="shared" si="5166"/>
        <v/>
      </c>
      <c r="AE1693" s="107" t="str">
        <f t="shared" si="5166"/>
        <v/>
      </c>
      <c r="AF1693" s="107" t="str">
        <f t="shared" si="5166"/>
        <v/>
      </c>
      <c r="AG1693" s="107" t="str">
        <f t="shared" si="5166"/>
        <v/>
      </c>
      <c r="AH1693" s="107" t="str">
        <f t="shared" si="5166"/>
        <v/>
      </c>
      <c r="AI1693" s="107" t="str">
        <f t="shared" si="5166"/>
        <v/>
      </c>
    </row>
    <row r="1695" spans="1:167" s="117" customFormat="1" ht="15" customHeight="1" x14ac:dyDescent="0.25">
      <c r="A1695" s="120"/>
      <c r="B1695" s="127" t="e">
        <f t="shared" ref="B1695" si="5167">LARGE(IFERROR(IF(B1693+1&gt;$H$8,"",B1693+1),""),1)</f>
        <v>#VALUE!</v>
      </c>
      <c r="C1695" s="127" t="e">
        <f ca="1">IF(_xlfn.ISFORMULA(E1699),MAX(INDEX('BASE FORMAÇÃO'!A:A,B1695+1),1),E1699)</f>
        <v>#NAME?</v>
      </c>
      <c r="D1695" s="127">
        <f t="shared" ref="D1695" ca="1" si="5168">IFERROR(IF(C1695=C1685,D1685+1,1),1)</f>
        <v>1</v>
      </c>
      <c r="E1695" s="38" t="s">
        <v>9</v>
      </c>
      <c r="F1695" s="73"/>
      <c r="G1695" s="38" t="s">
        <v>15</v>
      </c>
      <c r="H1695" s="135" t="e">
        <f>INDEX('BASE FORMAÇÃO'!B:B,B1695+1)</f>
        <v>#VALUE!</v>
      </c>
      <c r="I1695" s="181" t="s">
        <v>16</v>
      </c>
      <c r="J1695" s="6" t="e">
        <f>INDEX('BASE FORMAÇÃO'!K:K,B1695+1)</f>
        <v>#VALUE!</v>
      </c>
      <c r="K1695" s="65"/>
      <c r="L1695" s="182" t="s">
        <v>10</v>
      </c>
      <c r="M1695" s="184" t="str">
        <f>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169">B1695</f>
        <v>#VALUE!</v>
      </c>
      <c r="C1696" s="128" t="e">
        <f t="shared" ca="1" si="5169"/>
        <v>#NAME?</v>
      </c>
      <c r="D1696" s="127">
        <f t="shared" ca="1" si="5169"/>
        <v>1</v>
      </c>
      <c r="E1696" s="186">
        <f t="shared" ref="E1696" ca="1" si="5170">D1695</f>
        <v>1</v>
      </c>
      <c r="F1696" s="92"/>
      <c r="G1696" s="188" t="s">
        <v>1</v>
      </c>
      <c r="H1696" s="191" t="e">
        <f>INDEX('BASE FORMAÇÃO'!C:C,B1695+1)</f>
        <v>#VALUE!</v>
      </c>
      <c r="I1696" s="191"/>
      <c r="J1696" s="192"/>
      <c r="K1696" s="66"/>
      <c r="L1696" s="183"/>
      <c r="M1696" s="185"/>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171">B1696</f>
        <v>#VALUE!</v>
      </c>
      <c r="C1697" s="128" t="e">
        <f t="shared" ca="1" si="5171"/>
        <v>#NAME?</v>
      </c>
      <c r="D1697" s="127">
        <f t="shared" ca="1" si="5171"/>
        <v>1</v>
      </c>
      <c r="E1697" s="187"/>
      <c r="F1697" s="93"/>
      <c r="G1697" s="189"/>
      <c r="H1697" s="193"/>
      <c r="I1697" s="193"/>
      <c r="J1697" s="194"/>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172">B1697</f>
        <v>#VALUE!</v>
      </c>
      <c r="C1698" s="128" t="e">
        <f t="shared" ca="1" si="5172"/>
        <v>#NAME?</v>
      </c>
      <c r="D1698" s="127">
        <f t="shared" ca="1" si="5119"/>
        <v>1</v>
      </c>
      <c r="E1698" s="38" t="s">
        <v>313</v>
      </c>
      <c r="F1698" s="93"/>
      <c r="G1698" s="190"/>
      <c r="H1698" s="195"/>
      <c r="I1698" s="195"/>
      <c r="J1698" s="196"/>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173">B1697</f>
        <v>#VALUE!</v>
      </c>
      <c r="C1699" s="128" t="e">
        <f t="shared" ca="1" si="5173"/>
        <v>#NAME?</v>
      </c>
      <c r="D1699" s="127">
        <f t="shared" ca="1" si="5119"/>
        <v>1</v>
      </c>
      <c r="E1699" s="197" t="e">
        <f t="shared" ref="E1699" ca="1" si="5174">C1695</f>
        <v>#NAME?</v>
      </c>
      <c r="F1699" s="93"/>
      <c r="G1699" s="199" t="s">
        <v>304</v>
      </c>
      <c r="H1699" s="201"/>
      <c r="I1699" s="202"/>
      <c r="J1699" s="202"/>
      <c r="K1699" s="67"/>
      <c r="L1699" s="28" t="s">
        <v>303</v>
      </c>
      <c r="M1699" s="133" t="str">
        <f t="shared" ref="M1699" si="517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176">B1699</f>
        <v>#VALUE!</v>
      </c>
      <c r="C1700" s="128" t="e">
        <f t="shared" ref="C1700" ca="1" si="5177">C1699</f>
        <v>#NAME?</v>
      </c>
      <c r="D1700" s="127">
        <f t="shared" ca="1" si="5119"/>
        <v>1</v>
      </c>
      <c r="E1700" s="198"/>
      <c r="F1700" s="93"/>
      <c r="G1700" s="200"/>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178">B1700</f>
        <v>#VALUE!</v>
      </c>
      <c r="C1701" s="128" t="e">
        <f t="shared" ca="1" si="5178"/>
        <v>#NAME?</v>
      </c>
      <c r="D1701" s="127">
        <f t="shared" ca="1" si="5119"/>
        <v>1</v>
      </c>
      <c r="E1701" s="198"/>
      <c r="F1701" s="93"/>
      <c r="G1701" s="200"/>
      <c r="H1701" s="134">
        <f t="shared" ref="H1701" si="5179">COUNT($P1701:$XX1701)</f>
        <v>0</v>
      </c>
      <c r="I1701" s="132" t="e">
        <f t="shared" ref="I1701" si="5180">_xlfn.STDEV.P($P1700:$XX1701)/AVERAGE($P1700:$XX1701)</f>
        <v>#DIV/0!</v>
      </c>
      <c r="J1701" s="7">
        <f>ROW()</f>
        <v>1701</v>
      </c>
      <c r="K1701" s="67"/>
      <c r="L1701" s="29" t="s">
        <v>10</v>
      </c>
      <c r="M1701" s="30" t="str">
        <f t="shared" ref="M1701" si="5181">IFERROR(
IF(COUNTA(P1695:AI1695)=COUNTIF(P1697:XX1697,"Orçamento"),MIN(M1706,M1703),
IF(M1704&lt;&gt;"",M1704,
IF(M1705&lt;&gt;"",M1705,
M1703
))),"")</f>
        <v/>
      </c>
      <c r="N1701" s="71"/>
      <c r="O1701" s="27" t="s">
        <v>376</v>
      </c>
      <c r="P1701" s="106" t="str">
        <f t="shared" ref="P1701:AI1701" si="5182">IFERROR(IF(P1699="",
            "",
            IF(COUNT($P1699:$XX1699)&lt;=4,
               P1699,
               IF(OR(P1699&gt;(QUARTILE($P1699:$XX1699,3)+(QUARTILE($P1699:$XX1699,3)-QUARTILE($P1699:$XX1699,1))),
                     P1699&lt;(QUARTILE($P1699:$XX1699,1)-(QUARTILE($P1699:$XX1699,3)-QUARTILE($P1699:$XX1699,1)))
                  ),
               "DESCARTADO",P1699)
             )
  ),P1699)</f>
        <v/>
      </c>
      <c r="Q1701" s="106" t="str">
        <f t="shared" si="5182"/>
        <v/>
      </c>
      <c r="R1701" s="106" t="str">
        <f t="shared" si="5182"/>
        <v/>
      </c>
      <c r="S1701" s="106" t="str">
        <f t="shared" si="5182"/>
        <v/>
      </c>
      <c r="T1701" s="106" t="str">
        <f t="shared" si="5182"/>
        <v/>
      </c>
      <c r="U1701" s="106" t="str">
        <f t="shared" si="5182"/>
        <v/>
      </c>
      <c r="V1701" s="106" t="str">
        <f t="shared" si="5182"/>
        <v/>
      </c>
      <c r="W1701" s="106" t="str">
        <f t="shared" si="5182"/>
        <v/>
      </c>
      <c r="X1701" s="106" t="str">
        <f t="shared" si="5182"/>
        <v/>
      </c>
      <c r="Y1701" s="106" t="str">
        <f t="shared" si="5182"/>
        <v/>
      </c>
      <c r="Z1701" s="106" t="str">
        <f t="shared" si="5182"/>
        <v/>
      </c>
      <c r="AA1701" s="106" t="str">
        <f t="shared" si="5182"/>
        <v/>
      </c>
      <c r="AB1701" s="106" t="str">
        <f t="shared" si="5182"/>
        <v/>
      </c>
      <c r="AC1701" s="106" t="str">
        <f t="shared" si="5182"/>
        <v/>
      </c>
      <c r="AD1701" s="106" t="str">
        <f t="shared" si="5182"/>
        <v/>
      </c>
      <c r="AE1701" s="106" t="str">
        <f t="shared" si="5182"/>
        <v/>
      </c>
      <c r="AF1701" s="106" t="str">
        <f t="shared" si="5182"/>
        <v/>
      </c>
      <c r="AG1701" s="106" t="str">
        <f t="shared" si="5182"/>
        <v/>
      </c>
      <c r="AH1701" s="106" t="str">
        <f t="shared" si="5182"/>
        <v/>
      </c>
      <c r="AI1701" s="106" t="str">
        <f t="shared" si="5182"/>
        <v/>
      </c>
    </row>
    <row r="1702" spans="1:35" hidden="1" x14ac:dyDescent="0.25">
      <c r="B1702" s="128" t="e">
        <f t="shared" ref="B1702" si="5183">B1701</f>
        <v>#VALUE!</v>
      </c>
      <c r="C1702" s="128" t="e">
        <f t="shared" ref="C1702" ca="1" si="5184">C1701</f>
        <v>#NAME?</v>
      </c>
      <c r="D1702" s="127">
        <f t="shared" ca="1" si="5119"/>
        <v>1</v>
      </c>
      <c r="E1702" s="198"/>
      <c r="F1702" s="93"/>
      <c r="G1702" s="200"/>
      <c r="H1702"/>
      <c r="I1702"/>
      <c r="J1702"/>
      <c r="K1702" s="66"/>
      <c r="L1702" s="29" t="s">
        <v>360</v>
      </c>
      <c r="M1702" s="30" t="e">
        <f t="shared" ref="M1702" si="5185">AVERAGE($P1701:$XX1701)</f>
        <v>#DIV/0!</v>
      </c>
      <c r="N1702" s="71"/>
      <c r="O1702" s="27" t="str">
        <f t="shared" ref="O1702" si="518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18"/>
        <v>#VALUE!</v>
      </c>
      <c r="C1703" s="128" t="e">
        <f t="shared" ca="1" si="5119"/>
        <v>#NAME?</v>
      </c>
      <c r="D1703" s="127">
        <f t="shared" ca="1" si="5119"/>
        <v>1</v>
      </c>
      <c r="E1703" s="198"/>
      <c r="F1703" s="93"/>
      <c r="G1703" s="200"/>
      <c r="H1703" s="134">
        <f t="shared" ref="H1703" si="5187">COUNT($P1703:$XX1703)</f>
        <v>0</v>
      </c>
      <c r="I1703" s="132" t="e">
        <f t="shared" ref="I1703" si="5188">_xlfn.STDEV.P($P1702:$XX1703)/AVERAGE($P1702:$XX1703)</f>
        <v>#DIV/0!</v>
      </c>
      <c r="J1703" s="7">
        <f t="shared" ref="J1703" si="5189">IF(AND(H1703&gt;2,
OR(L1695="MÉDIA SANEADA",L1695="MEDIANA SANEADA",
AND(L1695="PREÇO ESTIMADO",NOT(AND(P1697="Orçamento",COUNTA(P1695:XX1695)=COUNTIF(P1697:XX1697,"Orçamento")))))),
ROW(),0)</f>
        <v>0</v>
      </c>
      <c r="K1703" s="66"/>
      <c r="L1703" s="29" t="s">
        <v>361</v>
      </c>
      <c r="M1703" s="30" t="e">
        <f t="shared" ref="M1703" si="5190">MEDIAN($P1701:$XX1701)</f>
        <v>#NUM!</v>
      </c>
      <c r="N1703" s="71"/>
      <c r="O1703" s="27" t="str">
        <f t="shared" ref="O1703" si="5191">"1 RODADA"</f>
        <v>1 RODADA</v>
      </c>
      <c r="P1703" s="107" t="str">
        <f t="shared" ref="P1703:AI1703" si="5192">IF(P1701="","",IF((_xlfn.STDEV.P($P1700:$XX1701)/AVERAGE($P1700:$XX1701))&lt;=25%,P1701,IF(OR(P1701&gt;(AVERAGE($P1700:$XX1701)+_xlfn.STDEV.P($P1700:$XX1701)),P1701&lt;(AVERAGE($P1700:$XX1701)-_xlfn.STDEV.P($P1700:$XX1701))),"DESCARTADO",P1701)))</f>
        <v/>
      </c>
      <c r="Q1703" s="107" t="str">
        <f t="shared" si="5192"/>
        <v/>
      </c>
      <c r="R1703" s="107" t="str">
        <f t="shared" si="5192"/>
        <v/>
      </c>
      <c r="S1703" s="107" t="str">
        <f t="shared" si="5192"/>
        <v/>
      </c>
      <c r="T1703" s="107" t="str">
        <f t="shared" si="5192"/>
        <v/>
      </c>
      <c r="U1703" s="107" t="str">
        <f t="shared" si="5192"/>
        <v/>
      </c>
      <c r="V1703" s="107" t="str">
        <f t="shared" si="5192"/>
        <v/>
      </c>
      <c r="W1703" s="107" t="str">
        <f t="shared" si="5192"/>
        <v/>
      </c>
      <c r="X1703" s="107" t="str">
        <f t="shared" si="5192"/>
        <v/>
      </c>
      <c r="Y1703" s="107" t="str">
        <f t="shared" si="5192"/>
        <v/>
      </c>
      <c r="Z1703" s="107" t="str">
        <f t="shared" si="5192"/>
        <v/>
      </c>
      <c r="AA1703" s="107" t="str">
        <f t="shared" si="5192"/>
        <v/>
      </c>
      <c r="AB1703" s="107" t="str">
        <f t="shared" si="5192"/>
        <v/>
      </c>
      <c r="AC1703" s="107" t="str">
        <f t="shared" si="5192"/>
        <v/>
      </c>
      <c r="AD1703" s="107" t="str">
        <f t="shared" si="5192"/>
        <v/>
      </c>
      <c r="AE1703" s="107" t="str">
        <f t="shared" si="5192"/>
        <v/>
      </c>
      <c r="AF1703" s="107" t="str">
        <f t="shared" si="5192"/>
        <v/>
      </c>
      <c r="AG1703" s="107" t="str">
        <f t="shared" si="5192"/>
        <v/>
      </c>
      <c r="AH1703" s="107" t="str">
        <f t="shared" si="5192"/>
        <v/>
      </c>
      <c r="AI1703" s="107" t="str">
        <f t="shared" si="5192"/>
        <v/>
      </c>
    </row>
    <row r="1704" spans="1:35" hidden="1" x14ac:dyDescent="0.25">
      <c r="B1704" s="128" t="e">
        <f t="shared" si="5118"/>
        <v>#VALUE!</v>
      </c>
      <c r="C1704" s="128" t="e">
        <f t="shared" ca="1" si="5119"/>
        <v>#NAME?</v>
      </c>
      <c r="D1704" s="127">
        <f t="shared" ca="1" si="5119"/>
        <v>1</v>
      </c>
      <c r="E1704" s="198"/>
      <c r="F1704" s="93"/>
      <c r="G1704" s="200"/>
      <c r="H1704"/>
      <c r="I1704"/>
      <c r="J1704"/>
      <c r="L1704" s="29" t="s">
        <v>38</v>
      </c>
      <c r="M1704" s="30" t="str">
        <f t="shared" ref="M1704" si="519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19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18"/>
        <v>#VALUE!</v>
      </c>
      <c r="C1705" s="128" t="e">
        <f t="shared" ca="1" si="5119"/>
        <v>#NAME?</v>
      </c>
      <c r="D1705" s="127">
        <f t="shared" ca="1" si="5119"/>
        <v>1</v>
      </c>
      <c r="E1705" s="198"/>
      <c r="F1705" s="93"/>
      <c r="G1705" s="200"/>
      <c r="H1705" s="134">
        <f t="shared" ref="H1705" si="5195">COUNT($P1705:$XX1705)</f>
        <v>0</v>
      </c>
      <c r="I1705" s="132" t="e">
        <f t="shared" ref="I1705" si="5196">_xlfn.STDEV.P($P1704:$XX1705)/AVERAGE($P1704:$XX1705)</f>
        <v>#DIV/0!</v>
      </c>
      <c r="J1705" s="7">
        <f t="shared" ref="J1705" si="5197">IF(AND(H1705&gt;2,
OR(L1695="MÉDIA SANEADA",L1695="MEDIANA SANEADA",
AND(L1695="PREÇO ESTIMADO",NOT(AND(P1697="Orçamento",COUNTA(P1695:XX1695)=COUNTIF(P1697:XX1697,"Orçamento")))))),
ROW(),0)</f>
        <v>0</v>
      </c>
      <c r="K1705" s="66"/>
      <c r="L1705" s="29" t="s">
        <v>362</v>
      </c>
      <c r="M1705" s="30" t="e">
        <f t="shared" ref="M1705" si="5198" xml:space="preserve">
IF(H1703&gt;2,MEDIAN(P1702:XX1703),
IF(H1705&gt;2,MEDIAN(P1704:XX1705),
IF(H1707&gt;2,MEDIAN(P1706:XX1707),
IF(H1709&gt;2,MEDIAN(P1708:XX1709),
IF(H1711&gt;2,MEDIAN(P1710:XX1711),
IF(H1713&gt;2,MEDIAN(P1712:XX1713),
MEDIAN(P1700:XX1701)))))))</f>
        <v>#NUM!</v>
      </c>
      <c r="N1705" s="71"/>
      <c r="O1705" s="27" t="str">
        <f t="shared" ref="O1705" si="5199">"2 RODADA"</f>
        <v>2 RODADA</v>
      </c>
      <c r="P1705" s="107" t="str">
        <f t="shared" ref="P1705:AI1705" si="5200">IF(P1703="","",IF((_xlfn.STDEV.P($P1702:$XX1703)/AVERAGE($P1702:$XX1703))&lt;=25%,P1703,IF(OR(P1703&gt;(AVERAGE($P1702:$XX1703)+_xlfn.STDEV.P($P1702:$XX1703)),P1703&lt;(AVERAGE($P1702:$XX1703)-_xlfn.STDEV.P($P1702:$XX1703))),"DESCARTADO",P1703)))</f>
        <v/>
      </c>
      <c r="Q1705" s="107" t="str">
        <f t="shared" si="5200"/>
        <v/>
      </c>
      <c r="R1705" s="107" t="str">
        <f t="shared" si="5200"/>
        <v/>
      </c>
      <c r="S1705" s="107" t="str">
        <f t="shared" si="5200"/>
        <v/>
      </c>
      <c r="T1705" s="107" t="str">
        <f t="shared" si="5200"/>
        <v/>
      </c>
      <c r="U1705" s="107" t="str">
        <f t="shared" si="5200"/>
        <v/>
      </c>
      <c r="V1705" s="107" t="str">
        <f t="shared" si="5200"/>
        <v/>
      </c>
      <c r="W1705" s="107" t="str">
        <f t="shared" si="5200"/>
        <v/>
      </c>
      <c r="X1705" s="107" t="str">
        <f t="shared" si="5200"/>
        <v/>
      </c>
      <c r="Y1705" s="107" t="str">
        <f t="shared" si="5200"/>
        <v/>
      </c>
      <c r="Z1705" s="107" t="str">
        <f t="shared" si="5200"/>
        <v/>
      </c>
      <c r="AA1705" s="107" t="str">
        <f t="shared" si="5200"/>
        <v/>
      </c>
      <c r="AB1705" s="107" t="str">
        <f t="shared" si="5200"/>
        <v/>
      </c>
      <c r="AC1705" s="107" t="str">
        <f t="shared" si="5200"/>
        <v/>
      </c>
      <c r="AD1705" s="107" t="str">
        <f t="shared" si="5200"/>
        <v/>
      </c>
      <c r="AE1705" s="107" t="str">
        <f t="shared" si="5200"/>
        <v/>
      </c>
      <c r="AF1705" s="107" t="str">
        <f t="shared" si="5200"/>
        <v/>
      </c>
      <c r="AG1705" s="107" t="str">
        <f t="shared" si="5200"/>
        <v/>
      </c>
      <c r="AH1705" s="107" t="str">
        <f t="shared" si="5200"/>
        <v/>
      </c>
      <c r="AI1705" s="107" t="str">
        <f t="shared" si="5200"/>
        <v/>
      </c>
    </row>
    <row r="1706" spans="1:35" hidden="1" x14ac:dyDescent="0.25">
      <c r="B1706" s="128" t="e">
        <f t="shared" si="5118"/>
        <v>#VALUE!</v>
      </c>
      <c r="C1706" s="128" t="e">
        <f t="shared" ca="1" si="5119"/>
        <v>#NAME?</v>
      </c>
      <c r="D1706" s="127">
        <f t="shared" ca="1" si="5119"/>
        <v>1</v>
      </c>
      <c r="E1706" s="198"/>
      <c r="F1706" s="93"/>
      <c r="G1706" s="200"/>
      <c r="H1706"/>
      <c r="I1706"/>
      <c r="J1706"/>
      <c r="K1706" s="66"/>
      <c r="L1706" s="29" t="s">
        <v>359</v>
      </c>
      <c r="M1706" s="30" t="e">
        <f t="shared" ref="M1706" si="5201">HARMEAN($P1700:$XX1701)</f>
        <v>#N/A</v>
      </c>
      <c r="N1706" s="71"/>
      <c r="O1706" s="27" t="str">
        <f t="shared" ref="O1706" si="520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18"/>
        <v>#VALUE!</v>
      </c>
      <c r="C1707" s="128" t="e">
        <f t="shared" ca="1" si="5119"/>
        <v>#NAME?</v>
      </c>
      <c r="D1707" s="127">
        <f t="shared" ca="1" si="5119"/>
        <v>1</v>
      </c>
      <c r="E1707" s="198"/>
      <c r="F1707" s="93"/>
      <c r="G1707" s="200"/>
      <c r="H1707" s="134">
        <f t="shared" ref="H1707" si="5203">COUNT($P1707:$XX1707)</f>
        <v>0</v>
      </c>
      <c r="I1707" s="132" t="e">
        <f t="shared" ref="I1707" si="5204">_xlfn.STDEV.P($P1706:$XX1707)/AVERAGE($P1706:$XX1707)</f>
        <v>#DIV/0!</v>
      </c>
      <c r="J1707" s="7">
        <f t="shared" ref="J1707" si="5205">IF(AND(H1707&gt;2,
OR(L1695="MÉDIA SANEADA",L1695="MEDIANA SANEADA",
AND(L1695="PREÇO ESTIMADO",NOT(AND(P1697="Orçamento",COUNTA(P1695:XX1695)=COUNTIF(P1697:XX1697,"Orçamento")))))),
ROW(),0)</f>
        <v>0</v>
      </c>
      <c r="K1707" s="66"/>
      <c r="L1707" s="29" t="s">
        <v>41</v>
      </c>
      <c r="M1707" s="30" t="str">
        <f t="shared" ref="M1707" si="5206">IFERROR(_xlfn.QUARTILE.EXC($P1701:$XX1701,1),"")</f>
        <v/>
      </c>
      <c r="N1707" s="71"/>
      <c r="O1707" s="27" t="str">
        <f t="shared" ref="O1707" si="5207">"3 RODADA"</f>
        <v>3 RODADA</v>
      </c>
      <c r="P1707" s="107" t="str">
        <f t="shared" ref="P1707:AI1707" si="5208">IF(P1705="","",IF((_xlfn.STDEV.P($P1704:$XX1705)/AVERAGE($P1704:$XX1705))&lt;=25%,P1705,IF(OR(P1705&gt;(AVERAGE($P1704:$XX1705)+_xlfn.STDEV.P($P1704:$XX1705)),P1705&lt;(AVERAGE($P1704:$XX1705)-_xlfn.STDEV.P($P1704:$XX1705))),"DESCARTADO",P1705)))</f>
        <v/>
      </c>
      <c r="Q1707" s="107" t="str">
        <f t="shared" si="5208"/>
        <v/>
      </c>
      <c r="R1707" s="107" t="str">
        <f t="shared" si="5208"/>
        <v/>
      </c>
      <c r="S1707" s="107" t="str">
        <f t="shared" si="5208"/>
        <v/>
      </c>
      <c r="T1707" s="107" t="str">
        <f t="shared" si="5208"/>
        <v/>
      </c>
      <c r="U1707" s="107" t="str">
        <f t="shared" si="5208"/>
        <v/>
      </c>
      <c r="V1707" s="107" t="str">
        <f t="shared" si="5208"/>
        <v/>
      </c>
      <c r="W1707" s="107" t="str">
        <f t="shared" si="5208"/>
        <v/>
      </c>
      <c r="X1707" s="107" t="str">
        <f t="shared" si="5208"/>
        <v/>
      </c>
      <c r="Y1707" s="107" t="str">
        <f t="shared" si="5208"/>
        <v/>
      </c>
      <c r="Z1707" s="107" t="str">
        <f t="shared" si="5208"/>
        <v/>
      </c>
      <c r="AA1707" s="107" t="str">
        <f t="shared" si="5208"/>
        <v/>
      </c>
      <c r="AB1707" s="107" t="str">
        <f t="shared" si="5208"/>
        <v/>
      </c>
      <c r="AC1707" s="107" t="str">
        <f t="shared" si="5208"/>
        <v/>
      </c>
      <c r="AD1707" s="107" t="str">
        <f t="shared" si="5208"/>
        <v/>
      </c>
      <c r="AE1707" s="107" t="str">
        <f t="shared" si="5208"/>
        <v/>
      </c>
      <c r="AF1707" s="107" t="str">
        <f t="shared" si="5208"/>
        <v/>
      </c>
      <c r="AG1707" s="107" t="str">
        <f t="shared" si="5208"/>
        <v/>
      </c>
      <c r="AH1707" s="107" t="str">
        <f t="shared" si="5208"/>
        <v/>
      </c>
      <c r="AI1707" s="107" t="str">
        <f t="shared" si="5208"/>
        <v/>
      </c>
    </row>
    <row r="1708" spans="1:35" hidden="1" x14ac:dyDescent="0.25">
      <c r="B1708" s="128" t="e">
        <f t="shared" si="5118"/>
        <v>#VALUE!</v>
      </c>
      <c r="C1708" s="128" t="e">
        <f t="shared" ca="1" si="5119"/>
        <v>#NAME?</v>
      </c>
      <c r="D1708" s="127">
        <f t="shared" ca="1" si="5119"/>
        <v>1</v>
      </c>
      <c r="E1708" s="198"/>
      <c r="F1708" s="93"/>
      <c r="G1708" s="200"/>
      <c r="H1708"/>
      <c r="I1708"/>
      <c r="J1708"/>
      <c r="K1708" s="66"/>
      <c r="L1708" s="29" t="s">
        <v>39</v>
      </c>
      <c r="M1708" s="30" t="str">
        <f t="shared" ref="M1708" si="5209">IFERROR(_xlfn.QUARTILE.EXC($P1701:$XX1701,3),"")</f>
        <v/>
      </c>
      <c r="N1708" s="71"/>
      <c r="O1708" s="27" t="str">
        <f t="shared" ref="O1708" si="521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18"/>
        <v>#VALUE!</v>
      </c>
      <c r="C1709" s="128" t="e">
        <f t="shared" ca="1" si="5119"/>
        <v>#NAME?</v>
      </c>
      <c r="D1709" s="127">
        <f t="shared" ca="1" si="5119"/>
        <v>1</v>
      </c>
      <c r="E1709" s="198"/>
      <c r="F1709" s="93"/>
      <c r="G1709" s="200"/>
      <c r="H1709" s="134">
        <f t="shared" ref="H1709" si="5211">COUNT($P1709:$XX1709)</f>
        <v>0</v>
      </c>
      <c r="I1709" s="132" t="e">
        <f t="shared" ref="I1709" si="5212">_xlfn.STDEV.P($P1708:$XX1709)/AVERAGE($P1708:$XX1709)</f>
        <v>#DIV/0!</v>
      </c>
      <c r="J1709" s="7">
        <f t="shared" ref="J1709" si="5213">IF(AND(H1709&gt;2,
OR(L1695="MÉDIA SANEADA",L1695="MEDIANA SANEADA",
AND(L1695="PREÇO ESTIMADO",NOT(AND(P1697="Orçamento",COUNTA(P1695:XX1695)=COUNTIF(P1697:XX1697,"Orçamento")))))),
ROW(),0)</f>
        <v>0</v>
      </c>
      <c r="K1709" s="66"/>
      <c r="L1709" s="29" t="s">
        <v>42</v>
      </c>
      <c r="M1709" s="30">
        <f t="shared" ref="M1709" si="5214">MIN($P1701:$XX1701)</f>
        <v>0</v>
      </c>
      <c r="N1709" s="71"/>
      <c r="O1709" s="27" t="str">
        <f t="shared" ref="O1709" si="5215">"4 RODADA"</f>
        <v>4 RODADA</v>
      </c>
      <c r="P1709" s="107" t="str">
        <f t="shared" ref="P1709:AI1709" si="5216">IF(P1707="","",IF((_xlfn.STDEV.P($P1706:$XX1707)/AVERAGE($P1706:$XX1707))&lt;=25%,P1707,IF(OR(P1707&gt;(AVERAGE($P1706:$XX1707)+_xlfn.STDEV.P($P1706:$XX1707)),P1707&lt;(AVERAGE($P1706:$XX1707)-_xlfn.STDEV.P($P1706:$XX1707))),"DESCARTADO",P1707)))</f>
        <v/>
      </c>
      <c r="Q1709" s="107" t="str">
        <f t="shared" si="5216"/>
        <v/>
      </c>
      <c r="R1709" s="107" t="str">
        <f t="shared" si="5216"/>
        <v/>
      </c>
      <c r="S1709" s="107" t="str">
        <f t="shared" si="5216"/>
        <v/>
      </c>
      <c r="T1709" s="107" t="str">
        <f t="shared" si="5216"/>
        <v/>
      </c>
      <c r="U1709" s="107" t="str">
        <f t="shared" si="5216"/>
        <v/>
      </c>
      <c r="V1709" s="107" t="str">
        <f t="shared" si="5216"/>
        <v/>
      </c>
      <c r="W1709" s="107" t="str">
        <f t="shared" si="5216"/>
        <v/>
      </c>
      <c r="X1709" s="107" t="str">
        <f t="shared" si="5216"/>
        <v/>
      </c>
      <c r="Y1709" s="107" t="str">
        <f t="shared" si="5216"/>
        <v/>
      </c>
      <c r="Z1709" s="107" t="str">
        <f t="shared" si="5216"/>
        <v/>
      </c>
      <c r="AA1709" s="107" t="str">
        <f t="shared" si="5216"/>
        <v/>
      </c>
      <c r="AB1709" s="107" t="str">
        <f t="shared" si="5216"/>
        <v/>
      </c>
      <c r="AC1709" s="107" t="str">
        <f t="shared" si="5216"/>
        <v/>
      </c>
      <c r="AD1709" s="107" t="str">
        <f t="shared" si="5216"/>
        <v/>
      </c>
      <c r="AE1709" s="107" t="str">
        <f t="shared" si="5216"/>
        <v/>
      </c>
      <c r="AF1709" s="107" t="str">
        <f t="shared" si="5216"/>
        <v/>
      </c>
      <c r="AG1709" s="107" t="str">
        <f t="shared" si="5216"/>
        <v/>
      </c>
      <c r="AH1709" s="107" t="str">
        <f t="shared" si="5216"/>
        <v/>
      </c>
      <c r="AI1709" s="107" t="str">
        <f t="shared" si="5216"/>
        <v/>
      </c>
    </row>
    <row r="1710" spans="1:35" hidden="1" x14ac:dyDescent="0.25">
      <c r="B1710" s="128" t="e">
        <f t="shared" si="5118"/>
        <v>#VALUE!</v>
      </c>
      <c r="C1710" s="128" t="e">
        <f t="shared" ca="1" si="5119"/>
        <v>#NAME?</v>
      </c>
      <c r="D1710" s="127">
        <f t="shared" ca="1" si="5119"/>
        <v>1</v>
      </c>
      <c r="E1710" s="198"/>
      <c r="F1710" s="93"/>
      <c r="G1710" s="200"/>
      <c r="H1710"/>
      <c r="I1710"/>
      <c r="J1710"/>
      <c r="K1710" s="66"/>
      <c r="L1710" s="29" t="s">
        <v>40</v>
      </c>
      <c r="M1710" s="30">
        <f t="shared" ref="M1710" si="5217">MAX($P1701:$XX1701)</f>
        <v>0</v>
      </c>
      <c r="N1710" s="71"/>
      <c r="O1710" s="27" t="str">
        <f t="shared" ref="O1710" si="521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18"/>
        <v>#VALUE!</v>
      </c>
      <c r="C1711" s="128" t="e">
        <f t="shared" ca="1" si="5119"/>
        <v>#NAME?</v>
      </c>
      <c r="D1711" s="127">
        <f t="shared" ca="1" si="5119"/>
        <v>1</v>
      </c>
      <c r="E1711" s="198"/>
      <c r="F1711" s="93"/>
      <c r="G1711" s="200"/>
      <c r="H1711" s="134">
        <f t="shared" ref="H1711" si="5219">COUNT($P1711:$XX1711)</f>
        <v>0</v>
      </c>
      <c r="I1711" s="132" t="e">
        <f t="shared" ref="I1711" si="5220">_xlfn.STDEV.P($P1710:$XX1711)/AVERAGE($P1710:$XX1711)</f>
        <v>#DIV/0!</v>
      </c>
      <c r="J1711" s="7">
        <f t="shared" ref="J1711" si="5221">IF(AND(H1711&gt;2,
OR(L1695="MÉDIA SANEADA",L1695="MEDIANA SANEADA",
AND(L1695="PREÇO ESTIMADO",NOT(AND(P1697="Orçamento",COUNTA(P1695:XX1695)=COUNTIF(P1697:XX1697,"Orçamento")))))),
ROW(),0)</f>
        <v>0</v>
      </c>
      <c r="K1711" s="66"/>
      <c r="N1711" s="71"/>
      <c r="O1711" s="27" t="str">
        <f t="shared" ref="O1711" si="5222">"5 RODADA"</f>
        <v>5 RODADA</v>
      </c>
      <c r="P1711" s="107" t="str">
        <f t="shared" ref="P1711:AI1711" si="5223">IF(P1709="","",IF((_xlfn.STDEV.P($P1708:$XX1709)/AVERAGE($P1708:$XX1709))&lt;=25%,P1709,IF(OR(P1709&gt;(AVERAGE($P1708:$XX1709)+_xlfn.STDEV.P($P1708:$XX1709)),P1709&lt;(AVERAGE($P1708:$XX1709)-_xlfn.STDEV.P($P1708:$XX1709))),"DESCARTADO",P1709)))</f>
        <v/>
      </c>
      <c r="Q1711" s="107" t="str">
        <f t="shared" si="5223"/>
        <v/>
      </c>
      <c r="R1711" s="107" t="str">
        <f t="shared" si="5223"/>
        <v/>
      </c>
      <c r="S1711" s="107" t="str">
        <f t="shared" si="5223"/>
        <v/>
      </c>
      <c r="T1711" s="107" t="str">
        <f t="shared" si="5223"/>
        <v/>
      </c>
      <c r="U1711" s="107" t="str">
        <f t="shared" si="5223"/>
        <v/>
      </c>
      <c r="V1711" s="107" t="str">
        <f t="shared" si="5223"/>
        <v/>
      </c>
      <c r="W1711" s="107" t="str">
        <f t="shared" si="5223"/>
        <v/>
      </c>
      <c r="X1711" s="107" t="str">
        <f t="shared" si="5223"/>
        <v/>
      </c>
      <c r="Y1711" s="107" t="str">
        <f t="shared" si="5223"/>
        <v/>
      </c>
      <c r="Z1711" s="107" t="str">
        <f t="shared" si="5223"/>
        <v/>
      </c>
      <c r="AA1711" s="107" t="str">
        <f t="shared" si="5223"/>
        <v/>
      </c>
      <c r="AB1711" s="107" t="str">
        <f t="shared" si="5223"/>
        <v/>
      </c>
      <c r="AC1711" s="107" t="str">
        <f t="shared" si="5223"/>
        <v/>
      </c>
      <c r="AD1711" s="107" t="str">
        <f t="shared" si="5223"/>
        <v/>
      </c>
      <c r="AE1711" s="107" t="str">
        <f t="shared" si="5223"/>
        <v/>
      </c>
      <c r="AF1711" s="107" t="str">
        <f t="shared" si="5223"/>
        <v/>
      </c>
      <c r="AG1711" s="107" t="str">
        <f t="shared" si="5223"/>
        <v/>
      </c>
      <c r="AH1711" s="107" t="str">
        <f t="shared" si="5223"/>
        <v/>
      </c>
      <c r="AI1711" s="107" t="str">
        <f t="shared" si="5223"/>
        <v/>
      </c>
    </row>
    <row r="1712" spans="1:35" hidden="1" x14ac:dyDescent="0.25">
      <c r="B1712" s="128" t="e">
        <f t="shared" si="5118"/>
        <v>#VALUE!</v>
      </c>
      <c r="C1712" s="128" t="e">
        <f t="shared" ca="1" si="5119"/>
        <v>#NAME?</v>
      </c>
      <c r="D1712" s="127">
        <f t="shared" ca="1" si="5119"/>
        <v>1</v>
      </c>
      <c r="E1712" s="198"/>
      <c r="F1712" s="93"/>
      <c r="G1712" s="200"/>
      <c r="H1712"/>
      <c r="I1712"/>
      <c r="J1712"/>
      <c r="K1712" s="66"/>
      <c r="L1712" s="22"/>
      <c r="M1712" s="22"/>
      <c r="N1712" s="71"/>
      <c r="O1712" s="27" t="str">
        <f t="shared" ref="O1712" si="522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18"/>
        <v>#VALUE!</v>
      </c>
      <c r="C1713" s="128" t="e">
        <f t="shared" ca="1" si="5119"/>
        <v>#NAME?</v>
      </c>
      <c r="D1713" s="127">
        <f t="shared" ca="1" si="5119"/>
        <v>1</v>
      </c>
      <c r="E1713" s="198"/>
      <c r="F1713" s="93"/>
      <c r="G1713" s="200"/>
      <c r="H1713" s="134">
        <f t="shared" ref="H1713" si="5225">COUNT($P1713:$XX1713)</f>
        <v>0</v>
      </c>
      <c r="I1713" s="132" t="e">
        <f t="shared" ref="I1713" si="5226">_xlfn.STDEV.P($P1712:$XX1713)/AVERAGE($P1712:$XX1713)</f>
        <v>#DIV/0!</v>
      </c>
      <c r="J1713" s="7">
        <f t="shared" ref="J1713" si="5227">IF(AND(H1713&gt;2,
OR(L1695="MÉDIA SANEADA",L1695="MEDIANA SANEADA",
AND(L1695="PREÇO ESTIMADO",NOT(AND(P1697="Orçamento",COUNTA(P1695:XX1695)=COUNTIF(P1697:XX1697,"Orçamento")))))),
ROW(),0)</f>
        <v>0</v>
      </c>
      <c r="N1713" s="71"/>
      <c r="O1713" s="27" t="str">
        <f t="shared" ref="O1713" si="5228">"6 RODADA"</f>
        <v>6 RODADA</v>
      </c>
      <c r="P1713" s="107" t="str">
        <f t="shared" ref="P1713:AI1713" si="5229">IFERROR(IF(P1711="","",IF((_xlfn.STDEV.P($P1710:$XX1711)/AVERAGE($P1710:$XX1711))&lt;=25%,P1711,IF(OR(P1711&gt;(AVERAGE($P1710:$XX1711)+_xlfn.STDEV.P($P1710:$XX1711)),P1711&lt;(AVERAGE($P1710:$XX1711)-_xlfn.STDEV.P($P1710:$XX1711))),"DESCARTADO",P1711))),)</f>
        <v/>
      </c>
      <c r="Q1713" s="107" t="str">
        <f t="shared" si="5229"/>
        <v/>
      </c>
      <c r="R1713" s="107" t="str">
        <f t="shared" si="5229"/>
        <v/>
      </c>
      <c r="S1713" s="107" t="str">
        <f t="shared" si="5229"/>
        <v/>
      </c>
      <c r="T1713" s="107" t="str">
        <f t="shared" si="5229"/>
        <v/>
      </c>
      <c r="U1713" s="107" t="str">
        <f t="shared" si="5229"/>
        <v/>
      </c>
      <c r="V1713" s="107" t="str">
        <f t="shared" si="5229"/>
        <v/>
      </c>
      <c r="W1713" s="107" t="str">
        <f t="shared" si="5229"/>
        <v/>
      </c>
      <c r="X1713" s="107" t="str">
        <f t="shared" si="5229"/>
        <v/>
      </c>
      <c r="Y1713" s="107" t="str">
        <f t="shared" si="5229"/>
        <v/>
      </c>
      <c r="Z1713" s="107" t="str">
        <f t="shared" si="5229"/>
        <v/>
      </c>
      <c r="AA1713" s="107" t="str">
        <f t="shared" si="5229"/>
        <v/>
      </c>
      <c r="AB1713" s="107" t="str">
        <f t="shared" si="5229"/>
        <v/>
      </c>
      <c r="AC1713" s="107" t="str">
        <f t="shared" si="5229"/>
        <v/>
      </c>
      <c r="AD1713" s="107" t="str">
        <f t="shared" si="5229"/>
        <v/>
      </c>
      <c r="AE1713" s="107" t="str">
        <f t="shared" si="5229"/>
        <v/>
      </c>
      <c r="AF1713" s="107" t="str">
        <f t="shared" si="5229"/>
        <v/>
      </c>
      <c r="AG1713" s="107" t="str">
        <f t="shared" si="5229"/>
        <v/>
      </c>
      <c r="AH1713" s="107" t="str">
        <f t="shared" si="5229"/>
        <v/>
      </c>
      <c r="AI1713" s="107" t="str">
        <f t="shared" si="5229"/>
        <v/>
      </c>
    </row>
    <row r="1714" spans="1:167" x14ac:dyDescent="0.25">
      <c r="B1714" s="128" t="e">
        <f t="shared" si="5118"/>
        <v>#VALUE!</v>
      </c>
      <c r="C1714" s="128" t="e">
        <f t="shared" ca="1" si="5119"/>
        <v>#NAME?</v>
      </c>
      <c r="D1714" s="127">
        <f t="shared" ca="1" si="5119"/>
        <v>1</v>
      </c>
      <c r="E1714" s="198"/>
      <c r="F1714" s="136"/>
      <c r="G1714" s="200"/>
      <c r="H1714" s="203"/>
      <c r="I1714" s="203"/>
      <c r="J1714" s="204"/>
      <c r="K1714" s="67"/>
      <c r="L1714" s="1" t="s">
        <v>43</v>
      </c>
      <c r="M1714" s="143" t="str">
        <f t="shared" ref="M1714" si="5230">IFERROR(ROUND(M1695*M1697,2),"")</f>
        <v/>
      </c>
      <c r="O1714" s="27" t="s">
        <v>363</v>
      </c>
      <c r="P1714" s="107" t="str">
        <f t="shared" ref="P1714:R1714" si="5231">INDEX(P1701:P1713,MATCH(MAX($J1701:$J1713),$J1701:$J1713,0))</f>
        <v/>
      </c>
      <c r="Q1714" s="107" t="str">
        <f t="shared" si="5231"/>
        <v/>
      </c>
      <c r="R1714" s="107" t="str">
        <f t="shared" si="5231"/>
        <v/>
      </c>
      <c r="S1714" s="107" t="str">
        <f t="shared" si="5166"/>
        <v/>
      </c>
      <c r="T1714" s="107" t="str">
        <f t="shared" si="5166"/>
        <v/>
      </c>
      <c r="U1714" s="107" t="str">
        <f t="shared" si="5166"/>
        <v/>
      </c>
      <c r="V1714" s="107" t="str">
        <f t="shared" si="5166"/>
        <v/>
      </c>
      <c r="W1714" s="107" t="str">
        <f t="shared" si="5166"/>
        <v/>
      </c>
      <c r="X1714" s="107" t="str">
        <f t="shared" si="5166"/>
        <v/>
      </c>
      <c r="Y1714" s="107" t="str">
        <f t="shared" si="5166"/>
        <v/>
      </c>
      <c r="Z1714" s="107" t="str">
        <f t="shared" si="5166"/>
        <v/>
      </c>
      <c r="AA1714" s="107" t="str">
        <f t="shared" si="5166"/>
        <v/>
      </c>
      <c r="AB1714" s="107" t="str">
        <f t="shared" si="5166"/>
        <v/>
      </c>
      <c r="AC1714" s="107" t="str">
        <f t="shared" si="5166"/>
        <v/>
      </c>
      <c r="AD1714" s="107" t="str">
        <f t="shared" si="5166"/>
        <v/>
      </c>
      <c r="AE1714" s="107" t="str">
        <f t="shared" si="5166"/>
        <v/>
      </c>
      <c r="AF1714" s="107" t="str">
        <f t="shared" si="5166"/>
        <v/>
      </c>
      <c r="AG1714" s="107" t="str">
        <f t="shared" si="5166"/>
        <v/>
      </c>
      <c r="AH1714" s="107" t="str">
        <f t="shared" si="5166"/>
        <v/>
      </c>
      <c r="AI1714" s="107" t="str">
        <f t="shared" si="5166"/>
        <v/>
      </c>
    </row>
    <row r="1716" spans="1:167" s="117" customFormat="1" ht="15" customHeight="1" x14ac:dyDescent="0.25">
      <c r="A1716" s="120"/>
      <c r="B1716" s="127" t="e">
        <f t="shared" ref="B1716" si="5232">LARGE(IFERROR(IF(B1714+1&gt;$H$8,"",B1714+1),""),1)</f>
        <v>#VALUE!</v>
      </c>
      <c r="C1716" s="127" t="e">
        <f ca="1">IF(_xlfn.ISFORMULA(E1720),MAX(INDEX('BASE FORMAÇÃO'!A:A,B1716+1),1),E1720)</f>
        <v>#NAME?</v>
      </c>
      <c r="D1716" s="127">
        <f t="shared" ref="D1716" ca="1" si="5233">IFERROR(IF(C1716=C1706,D1706+1,1),1)</f>
        <v>1</v>
      </c>
      <c r="E1716" s="38" t="s">
        <v>9</v>
      </c>
      <c r="F1716" s="73"/>
      <c r="G1716" s="38" t="s">
        <v>15</v>
      </c>
      <c r="H1716" s="135" t="e">
        <f>INDEX('BASE FORMAÇÃO'!B:B,B1716+1)</f>
        <v>#VALUE!</v>
      </c>
      <c r="I1716" s="181" t="s">
        <v>16</v>
      </c>
      <c r="J1716" s="6" t="e">
        <f>INDEX('BASE FORMAÇÃO'!K:K,B1716+1)</f>
        <v>#VALUE!</v>
      </c>
      <c r="K1716" s="65"/>
      <c r="L1716" s="182" t="s">
        <v>10</v>
      </c>
      <c r="M1716" s="184" t="str">
        <f>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234">B1716</f>
        <v>#VALUE!</v>
      </c>
      <c r="C1717" s="128" t="e">
        <f t="shared" ca="1" si="5234"/>
        <v>#NAME?</v>
      </c>
      <c r="D1717" s="127">
        <f t="shared" ca="1" si="5234"/>
        <v>1</v>
      </c>
      <c r="E1717" s="186">
        <f t="shared" ref="E1717" ca="1" si="5235">D1716</f>
        <v>1</v>
      </c>
      <c r="F1717" s="92"/>
      <c r="G1717" s="188" t="s">
        <v>1</v>
      </c>
      <c r="H1717" s="191" t="e">
        <f>INDEX('BASE FORMAÇÃO'!C:C,B1716+1)</f>
        <v>#VALUE!</v>
      </c>
      <c r="I1717" s="191"/>
      <c r="J1717" s="192"/>
      <c r="K1717" s="66"/>
      <c r="L1717" s="183"/>
      <c r="M1717" s="185"/>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236">B1717</f>
        <v>#VALUE!</v>
      </c>
      <c r="C1718" s="128" t="e">
        <f t="shared" ca="1" si="5236"/>
        <v>#NAME?</v>
      </c>
      <c r="D1718" s="127">
        <f t="shared" ca="1" si="5236"/>
        <v>1</v>
      </c>
      <c r="E1718" s="187"/>
      <c r="F1718" s="93"/>
      <c r="G1718" s="189"/>
      <c r="H1718" s="193"/>
      <c r="I1718" s="193"/>
      <c r="J1718" s="194"/>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237">B1718</f>
        <v>#VALUE!</v>
      </c>
      <c r="C1719" s="128" t="e">
        <f t="shared" ca="1" si="5237"/>
        <v>#NAME?</v>
      </c>
      <c r="D1719" s="127">
        <f t="shared" ca="1" si="5119"/>
        <v>1</v>
      </c>
      <c r="E1719" s="38" t="s">
        <v>313</v>
      </c>
      <c r="F1719" s="93"/>
      <c r="G1719" s="190"/>
      <c r="H1719" s="195"/>
      <c r="I1719" s="195"/>
      <c r="J1719" s="196"/>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238">B1718</f>
        <v>#VALUE!</v>
      </c>
      <c r="C1720" s="128" t="e">
        <f t="shared" ca="1" si="5238"/>
        <v>#NAME?</v>
      </c>
      <c r="D1720" s="127">
        <f t="shared" ca="1" si="5119"/>
        <v>1</v>
      </c>
      <c r="E1720" s="197" t="e">
        <f t="shared" ref="E1720" ca="1" si="5239">C1716</f>
        <v>#NAME?</v>
      </c>
      <c r="F1720" s="93"/>
      <c r="G1720" s="199" t="s">
        <v>304</v>
      </c>
      <c r="H1720" s="201"/>
      <c r="I1720" s="202"/>
      <c r="J1720" s="202"/>
      <c r="K1720" s="67"/>
      <c r="L1720" s="28" t="s">
        <v>303</v>
      </c>
      <c r="M1720" s="133" t="str">
        <f t="shared" ref="M1720" si="5240">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241">B1720</f>
        <v>#VALUE!</v>
      </c>
      <c r="C1721" s="128" t="e">
        <f t="shared" ref="C1721" ca="1" si="5242">C1720</f>
        <v>#NAME?</v>
      </c>
      <c r="D1721" s="127">
        <f t="shared" ca="1" si="5119"/>
        <v>1</v>
      </c>
      <c r="E1721" s="198"/>
      <c r="F1721" s="93"/>
      <c r="G1721" s="200"/>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243">B1721</f>
        <v>#VALUE!</v>
      </c>
      <c r="C1722" s="128" t="e">
        <f t="shared" ca="1" si="5243"/>
        <v>#NAME?</v>
      </c>
      <c r="D1722" s="127">
        <f t="shared" ca="1" si="5119"/>
        <v>1</v>
      </c>
      <c r="E1722" s="198"/>
      <c r="F1722" s="93"/>
      <c r="G1722" s="200"/>
      <c r="H1722" s="134">
        <f t="shared" ref="H1722" si="5244">COUNT($P1722:$XX1722)</f>
        <v>0</v>
      </c>
      <c r="I1722" s="132" t="e">
        <f t="shared" ref="I1722" si="5245">_xlfn.STDEV.P($P1721:$XX1722)/AVERAGE($P1721:$XX1722)</f>
        <v>#DIV/0!</v>
      </c>
      <c r="J1722" s="7">
        <f>ROW()</f>
        <v>1722</v>
      </c>
      <c r="K1722" s="67"/>
      <c r="L1722" s="29" t="s">
        <v>10</v>
      </c>
      <c r="M1722" s="30" t="str">
        <f t="shared" ref="M1722" si="5246">IFERROR(
IF(COUNTA(P1716:AI1716)=COUNTIF(P1718:XX1718,"Orçamento"),MIN(M1727,M1724),
IF(M1725&lt;&gt;"",M1725,
IF(M1726&lt;&gt;"",M1726,
M1724
))),"")</f>
        <v/>
      </c>
      <c r="N1722" s="71"/>
      <c r="O1722" s="27" t="s">
        <v>376</v>
      </c>
      <c r="P1722" s="106" t="str">
        <f t="shared" ref="P1722:AI1722" si="5247">IFERROR(IF(P1720="",
            "",
            IF(COUNT($P1720:$XX1720)&lt;=4,
               P1720,
               IF(OR(P1720&gt;(QUARTILE($P1720:$XX1720,3)+(QUARTILE($P1720:$XX1720,3)-QUARTILE($P1720:$XX1720,1))),
                     P1720&lt;(QUARTILE($P1720:$XX1720,1)-(QUARTILE($P1720:$XX1720,3)-QUARTILE($P1720:$XX1720,1)))
                  ),
               "DESCARTADO",P1720)
             )
  ),P1720)</f>
        <v/>
      </c>
      <c r="Q1722" s="106" t="str">
        <f t="shared" si="5247"/>
        <v/>
      </c>
      <c r="R1722" s="106" t="str">
        <f t="shared" si="5247"/>
        <v/>
      </c>
      <c r="S1722" s="106" t="str">
        <f t="shared" si="5247"/>
        <v/>
      </c>
      <c r="T1722" s="106" t="str">
        <f t="shared" si="5247"/>
        <v/>
      </c>
      <c r="U1722" s="106" t="str">
        <f t="shared" si="5247"/>
        <v/>
      </c>
      <c r="V1722" s="106" t="str">
        <f t="shared" si="5247"/>
        <v/>
      </c>
      <c r="W1722" s="106" t="str">
        <f t="shared" si="5247"/>
        <v/>
      </c>
      <c r="X1722" s="106" t="str">
        <f t="shared" si="5247"/>
        <v/>
      </c>
      <c r="Y1722" s="106" t="str">
        <f t="shared" si="5247"/>
        <v/>
      </c>
      <c r="Z1722" s="106" t="str">
        <f t="shared" si="5247"/>
        <v/>
      </c>
      <c r="AA1722" s="106" t="str">
        <f t="shared" si="5247"/>
        <v/>
      </c>
      <c r="AB1722" s="106" t="str">
        <f t="shared" si="5247"/>
        <v/>
      </c>
      <c r="AC1722" s="106" t="str">
        <f t="shared" si="5247"/>
        <v/>
      </c>
      <c r="AD1722" s="106" t="str">
        <f t="shared" si="5247"/>
        <v/>
      </c>
      <c r="AE1722" s="106" t="str">
        <f t="shared" si="5247"/>
        <v/>
      </c>
      <c r="AF1722" s="106" t="str">
        <f t="shared" si="5247"/>
        <v/>
      </c>
      <c r="AG1722" s="106" t="str">
        <f t="shared" si="5247"/>
        <v/>
      </c>
      <c r="AH1722" s="106" t="str">
        <f t="shared" si="5247"/>
        <v/>
      </c>
      <c r="AI1722" s="106" t="str">
        <f t="shared" si="5247"/>
        <v/>
      </c>
    </row>
    <row r="1723" spans="1:167" hidden="1" x14ac:dyDescent="0.25">
      <c r="B1723" s="128" t="e">
        <f t="shared" ref="B1723" si="5248">B1722</f>
        <v>#VALUE!</v>
      </c>
      <c r="C1723" s="128" t="e">
        <f t="shared" ref="C1723" ca="1" si="5249">C1722</f>
        <v>#NAME?</v>
      </c>
      <c r="D1723" s="127">
        <f t="shared" ca="1" si="5119"/>
        <v>1</v>
      </c>
      <c r="E1723" s="198"/>
      <c r="F1723" s="93"/>
      <c r="G1723" s="200"/>
      <c r="H1723"/>
      <c r="I1723"/>
      <c r="J1723"/>
      <c r="K1723" s="66"/>
      <c r="L1723" s="29" t="s">
        <v>360</v>
      </c>
      <c r="M1723" s="30" t="e">
        <f t="shared" ref="M1723" si="5250">AVERAGE($P1722:$XX1722)</f>
        <v>#DIV/0!</v>
      </c>
      <c r="N1723" s="71"/>
      <c r="O1723" s="27" t="str">
        <f t="shared" ref="O1723" si="5251">"1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18"/>
        <v>#VALUE!</v>
      </c>
      <c r="C1724" s="128" t="e">
        <f t="shared" ca="1" si="5119"/>
        <v>#NAME?</v>
      </c>
      <c r="D1724" s="127">
        <f t="shared" ca="1" si="5119"/>
        <v>1</v>
      </c>
      <c r="E1724" s="198"/>
      <c r="F1724" s="93"/>
      <c r="G1724" s="200"/>
      <c r="H1724" s="134">
        <f t="shared" ref="H1724" si="5252">COUNT($P1724:$XX1724)</f>
        <v>0</v>
      </c>
      <c r="I1724" s="132" t="e">
        <f t="shared" ref="I1724" si="5253">_xlfn.STDEV.P($P1723:$XX1724)/AVERAGE($P1723:$XX1724)</f>
        <v>#DIV/0!</v>
      </c>
      <c r="J1724" s="7">
        <f t="shared" ref="J1724" si="5254">IF(AND(H1724&gt;2,
OR(L1716="MÉDIA SANEADA",L1716="MEDIANA SANEADA",
AND(L1716="PREÇO ESTIMADO",NOT(AND(P1718="Orçamento",COUNTA(P1716:XX1716)=COUNTIF(P1718:XX1718,"Orçamento")))))),
ROW(),0)</f>
        <v>0</v>
      </c>
      <c r="K1724" s="66"/>
      <c r="L1724" s="29" t="s">
        <v>361</v>
      </c>
      <c r="M1724" s="30" t="e">
        <f t="shared" ref="M1724" si="5255">MEDIAN($P1722:$XX1722)</f>
        <v>#NUM!</v>
      </c>
      <c r="N1724" s="71"/>
      <c r="O1724" s="27" t="str">
        <f t="shared" ref="O1724" si="5256">"1 RODADA"</f>
        <v>1 RODADA</v>
      </c>
      <c r="P1724" s="107" t="str">
        <f t="shared" ref="P1724:AI1724" si="5257">IF(P1722="","",IF((_xlfn.STDEV.P($P1721:$XX1722)/AVERAGE($P1721:$XX1722))&lt;=25%,P1722,IF(OR(P1722&gt;(AVERAGE($P1721:$XX1722)+_xlfn.STDEV.P($P1721:$XX1722)),P1722&lt;(AVERAGE($P1721:$XX1722)-_xlfn.STDEV.P($P1721:$XX1722))),"DESCARTADO",P1722)))</f>
        <v/>
      </c>
      <c r="Q1724" s="107" t="str">
        <f t="shared" si="5257"/>
        <v/>
      </c>
      <c r="R1724" s="107" t="str">
        <f t="shared" si="5257"/>
        <v/>
      </c>
      <c r="S1724" s="107" t="str">
        <f t="shared" si="5257"/>
        <v/>
      </c>
      <c r="T1724" s="107" t="str">
        <f t="shared" si="5257"/>
        <v/>
      </c>
      <c r="U1724" s="107" t="str">
        <f t="shared" si="5257"/>
        <v/>
      </c>
      <c r="V1724" s="107" t="str">
        <f t="shared" si="5257"/>
        <v/>
      </c>
      <c r="W1724" s="107" t="str">
        <f t="shared" si="5257"/>
        <v/>
      </c>
      <c r="X1724" s="107" t="str">
        <f t="shared" si="5257"/>
        <v/>
      </c>
      <c r="Y1724" s="107" t="str">
        <f t="shared" si="5257"/>
        <v/>
      </c>
      <c r="Z1724" s="107" t="str">
        <f t="shared" si="5257"/>
        <v/>
      </c>
      <c r="AA1724" s="107" t="str">
        <f t="shared" si="5257"/>
        <v/>
      </c>
      <c r="AB1724" s="107" t="str">
        <f t="shared" si="5257"/>
        <v/>
      </c>
      <c r="AC1724" s="107" t="str">
        <f t="shared" si="5257"/>
        <v/>
      </c>
      <c r="AD1724" s="107" t="str">
        <f t="shared" si="5257"/>
        <v/>
      </c>
      <c r="AE1724" s="107" t="str">
        <f t="shared" si="5257"/>
        <v/>
      </c>
      <c r="AF1724" s="107" t="str">
        <f t="shared" si="5257"/>
        <v/>
      </c>
      <c r="AG1724" s="107" t="str">
        <f t="shared" si="5257"/>
        <v/>
      </c>
      <c r="AH1724" s="107" t="str">
        <f t="shared" si="5257"/>
        <v/>
      </c>
      <c r="AI1724" s="107" t="str">
        <f t="shared" si="5257"/>
        <v/>
      </c>
    </row>
    <row r="1725" spans="1:167" hidden="1" x14ac:dyDescent="0.25">
      <c r="B1725" s="128" t="e">
        <f t="shared" si="5118"/>
        <v>#VALUE!</v>
      </c>
      <c r="C1725" s="128" t="e">
        <f t="shared" ca="1" si="5119"/>
        <v>#NAME?</v>
      </c>
      <c r="D1725" s="127">
        <f t="shared" ca="1" si="5119"/>
        <v>1</v>
      </c>
      <c r="E1725" s="198"/>
      <c r="F1725" s="93"/>
      <c r="G1725" s="200"/>
      <c r="H1725"/>
      <c r="I1725"/>
      <c r="J1725"/>
      <c r="L1725" s="29" t="s">
        <v>38</v>
      </c>
      <c r="M1725" s="30" t="str">
        <f t="shared" ref="M1725" si="5258">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259">"2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18"/>
        <v>#VALUE!</v>
      </c>
      <c r="C1726" s="128" t="e">
        <f t="shared" ca="1" si="5119"/>
        <v>#NAME?</v>
      </c>
      <c r="D1726" s="127">
        <f t="shared" ca="1" si="5119"/>
        <v>1</v>
      </c>
      <c r="E1726" s="198"/>
      <c r="F1726" s="93"/>
      <c r="G1726" s="200"/>
      <c r="H1726" s="134">
        <f t="shared" ref="H1726" si="5260">COUNT($P1726:$XX1726)</f>
        <v>0</v>
      </c>
      <c r="I1726" s="132" t="e">
        <f t="shared" ref="I1726" si="5261">_xlfn.STDEV.P($P1725:$XX1726)/AVERAGE($P1725:$XX1726)</f>
        <v>#DIV/0!</v>
      </c>
      <c r="J1726" s="7">
        <f t="shared" ref="J1726" si="5262">IF(AND(H1726&gt;2,
OR(L1716="MÉDIA SANEADA",L1716="MEDIANA SANEADA",
AND(L1716="PREÇO ESTIMADO",NOT(AND(P1718="Orçamento",COUNTA(P1716:XX1716)=COUNTIF(P1718:XX1718,"Orçamento")))))),
ROW(),0)</f>
        <v>0</v>
      </c>
      <c r="K1726" s="66"/>
      <c r="L1726" s="29" t="s">
        <v>362</v>
      </c>
      <c r="M1726" s="30" t="e">
        <f t="shared" ref="M1726" si="5263" xml:space="preserve">
IF(H1724&gt;2,MEDIAN(P1723:XX1724),
IF(H1726&gt;2,MEDIAN(P1725:XX1726),
IF(H1728&gt;2,MEDIAN(P1727:XX1728),
IF(H1730&gt;2,MEDIAN(P1729:XX1730),
IF(H1732&gt;2,MEDIAN(P1731:XX1732),
IF(H1734&gt;2,MEDIAN(P1733:XX1734),
MEDIAN(P1721:XX1722)))))))</f>
        <v>#NUM!</v>
      </c>
      <c r="N1726" s="71"/>
      <c r="O1726" s="27" t="str">
        <f t="shared" ref="O1726" si="5264">"2 RODADA"</f>
        <v>2 RODADA</v>
      </c>
      <c r="P1726" s="107" t="str">
        <f t="shared" ref="P1726:AI1726" si="5265">IF(P1724="","",IF((_xlfn.STDEV.P($P1723:$XX1724)/AVERAGE($P1723:$XX1724))&lt;=25%,P1724,IF(OR(P1724&gt;(AVERAGE($P1723:$XX1724)+_xlfn.STDEV.P($P1723:$XX1724)),P1724&lt;(AVERAGE($P1723:$XX1724)-_xlfn.STDEV.P($P1723:$XX1724))),"DESCARTADO",P1724)))</f>
        <v/>
      </c>
      <c r="Q1726" s="107" t="str">
        <f t="shared" si="5265"/>
        <v/>
      </c>
      <c r="R1726" s="107" t="str">
        <f t="shared" si="5265"/>
        <v/>
      </c>
      <c r="S1726" s="107" t="str">
        <f t="shared" si="5265"/>
        <v/>
      </c>
      <c r="T1726" s="107" t="str">
        <f t="shared" si="5265"/>
        <v/>
      </c>
      <c r="U1726" s="107" t="str">
        <f t="shared" si="5265"/>
        <v/>
      </c>
      <c r="V1726" s="107" t="str">
        <f t="shared" si="5265"/>
        <v/>
      </c>
      <c r="W1726" s="107" t="str">
        <f t="shared" si="5265"/>
        <v/>
      </c>
      <c r="X1726" s="107" t="str">
        <f t="shared" si="5265"/>
        <v/>
      </c>
      <c r="Y1726" s="107" t="str">
        <f t="shared" si="5265"/>
        <v/>
      </c>
      <c r="Z1726" s="107" t="str">
        <f t="shared" si="5265"/>
        <v/>
      </c>
      <c r="AA1726" s="107" t="str">
        <f t="shared" si="5265"/>
        <v/>
      </c>
      <c r="AB1726" s="107" t="str">
        <f t="shared" si="5265"/>
        <v/>
      </c>
      <c r="AC1726" s="107" t="str">
        <f t="shared" si="5265"/>
        <v/>
      </c>
      <c r="AD1726" s="107" t="str">
        <f t="shared" si="5265"/>
        <v/>
      </c>
      <c r="AE1726" s="107" t="str">
        <f t="shared" si="5265"/>
        <v/>
      </c>
      <c r="AF1726" s="107" t="str">
        <f t="shared" si="5265"/>
        <v/>
      </c>
      <c r="AG1726" s="107" t="str">
        <f t="shared" si="5265"/>
        <v/>
      </c>
      <c r="AH1726" s="107" t="str">
        <f t="shared" si="5265"/>
        <v/>
      </c>
      <c r="AI1726" s="107" t="str">
        <f t="shared" si="5265"/>
        <v/>
      </c>
    </row>
    <row r="1727" spans="1:167" hidden="1" x14ac:dyDescent="0.25">
      <c r="B1727" s="128" t="e">
        <f t="shared" si="5118"/>
        <v>#VALUE!</v>
      </c>
      <c r="C1727" s="128" t="e">
        <f t="shared" ca="1" si="5119"/>
        <v>#NAME?</v>
      </c>
      <c r="D1727" s="127">
        <f t="shared" ca="1" si="5119"/>
        <v>1</v>
      </c>
      <c r="E1727" s="198"/>
      <c r="F1727" s="93"/>
      <c r="G1727" s="200"/>
      <c r="H1727"/>
      <c r="I1727"/>
      <c r="J1727"/>
      <c r="K1727" s="66"/>
      <c r="L1727" s="29" t="s">
        <v>359</v>
      </c>
      <c r="M1727" s="30" t="e">
        <f t="shared" ref="M1727" si="5266">HARMEAN($P1721:$XX1722)</f>
        <v>#N/A</v>
      </c>
      <c r="N1727" s="71"/>
      <c r="O1727" s="27" t="str">
        <f t="shared" ref="O1727" si="5267">"3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18"/>
        <v>#VALUE!</v>
      </c>
      <c r="C1728" s="128" t="e">
        <f t="shared" ca="1" si="5119"/>
        <v>#NAME?</v>
      </c>
      <c r="D1728" s="127">
        <f t="shared" ca="1" si="5119"/>
        <v>1</v>
      </c>
      <c r="E1728" s="198"/>
      <c r="F1728" s="93"/>
      <c r="G1728" s="200"/>
      <c r="H1728" s="134">
        <f t="shared" ref="H1728" si="5268">COUNT($P1728:$XX1728)</f>
        <v>0</v>
      </c>
      <c r="I1728" s="132" t="e">
        <f t="shared" ref="I1728" si="5269">_xlfn.STDEV.P($P1727:$XX1728)/AVERAGE($P1727:$XX1728)</f>
        <v>#DIV/0!</v>
      </c>
      <c r="J1728" s="7">
        <f t="shared" ref="J1728" si="5270">IF(AND(H1728&gt;2,
OR(L1716="MÉDIA SANEADA",L1716="MEDIANA SANEADA",
AND(L1716="PREÇO ESTIMADO",NOT(AND(P1718="Orçamento",COUNTA(P1716:XX1716)=COUNTIF(P1718:XX1718,"Orçamento")))))),
ROW(),0)</f>
        <v>0</v>
      </c>
      <c r="K1728" s="66"/>
      <c r="L1728" s="29" t="s">
        <v>41</v>
      </c>
      <c r="M1728" s="30" t="str">
        <f t="shared" ref="M1728" si="5271">IFERROR(_xlfn.QUARTILE.EXC($P1722:$XX1722,1),"")</f>
        <v/>
      </c>
      <c r="N1728" s="71"/>
      <c r="O1728" s="27" t="str">
        <f t="shared" ref="O1728" si="5272">"3 RODADA"</f>
        <v>3 RODADA</v>
      </c>
      <c r="P1728" s="107" t="str">
        <f t="shared" ref="P1728:AI1728" si="5273">IF(P1726="","",IF((_xlfn.STDEV.P($P1725:$XX1726)/AVERAGE($P1725:$XX1726))&lt;=25%,P1726,IF(OR(P1726&gt;(AVERAGE($P1725:$XX1726)+_xlfn.STDEV.P($P1725:$XX1726)),P1726&lt;(AVERAGE($P1725:$XX1726)-_xlfn.STDEV.P($P1725:$XX1726))),"DESCARTADO",P1726)))</f>
        <v/>
      </c>
      <c r="Q1728" s="107" t="str">
        <f t="shared" si="5273"/>
        <v/>
      </c>
      <c r="R1728" s="107" t="str">
        <f t="shared" si="5273"/>
        <v/>
      </c>
      <c r="S1728" s="107" t="str">
        <f t="shared" si="5273"/>
        <v/>
      </c>
      <c r="T1728" s="107" t="str">
        <f t="shared" si="5273"/>
        <v/>
      </c>
      <c r="U1728" s="107" t="str">
        <f t="shared" si="5273"/>
        <v/>
      </c>
      <c r="V1728" s="107" t="str">
        <f t="shared" si="5273"/>
        <v/>
      </c>
      <c r="W1728" s="107" t="str">
        <f t="shared" si="5273"/>
        <v/>
      </c>
      <c r="X1728" s="107" t="str">
        <f t="shared" si="5273"/>
        <v/>
      </c>
      <c r="Y1728" s="107" t="str">
        <f t="shared" si="5273"/>
        <v/>
      </c>
      <c r="Z1728" s="107" t="str">
        <f t="shared" si="5273"/>
        <v/>
      </c>
      <c r="AA1728" s="107" t="str">
        <f t="shared" si="5273"/>
        <v/>
      </c>
      <c r="AB1728" s="107" t="str">
        <f t="shared" si="5273"/>
        <v/>
      </c>
      <c r="AC1728" s="107" t="str">
        <f t="shared" si="5273"/>
        <v/>
      </c>
      <c r="AD1728" s="107" t="str">
        <f t="shared" si="5273"/>
        <v/>
      </c>
      <c r="AE1728" s="107" t="str">
        <f t="shared" si="5273"/>
        <v/>
      </c>
      <c r="AF1728" s="107" t="str">
        <f t="shared" si="5273"/>
        <v/>
      </c>
      <c r="AG1728" s="107" t="str">
        <f t="shared" si="5273"/>
        <v/>
      </c>
      <c r="AH1728" s="107" t="str">
        <f t="shared" si="5273"/>
        <v/>
      </c>
      <c r="AI1728" s="107" t="str">
        <f t="shared" si="5273"/>
        <v/>
      </c>
    </row>
    <row r="1729" spans="1:167" hidden="1" x14ac:dyDescent="0.25">
      <c r="B1729" s="128" t="e">
        <f t="shared" si="5118"/>
        <v>#VALUE!</v>
      </c>
      <c r="C1729" s="128" t="e">
        <f t="shared" ca="1" si="5119"/>
        <v>#NAME?</v>
      </c>
      <c r="D1729" s="127">
        <f t="shared" ca="1" si="5119"/>
        <v>1</v>
      </c>
      <c r="E1729" s="198"/>
      <c r="F1729" s="93"/>
      <c r="G1729" s="200"/>
      <c r="H1729"/>
      <c r="I1729"/>
      <c r="J1729"/>
      <c r="K1729" s="66"/>
      <c r="L1729" s="29" t="s">
        <v>39</v>
      </c>
      <c r="M1729" s="30" t="str">
        <f t="shared" ref="M1729" si="5274">IFERROR(_xlfn.QUARTILE.EXC($P1722:$XX1722,3),"")</f>
        <v/>
      </c>
      <c r="N1729" s="71"/>
      <c r="O1729" s="27" t="str">
        <f t="shared" ref="O1729" si="5275">"4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18"/>
        <v>#VALUE!</v>
      </c>
      <c r="C1730" s="128" t="e">
        <f t="shared" ca="1" si="5119"/>
        <v>#NAME?</v>
      </c>
      <c r="D1730" s="127">
        <f t="shared" ca="1" si="5119"/>
        <v>1</v>
      </c>
      <c r="E1730" s="198"/>
      <c r="F1730" s="93"/>
      <c r="G1730" s="200"/>
      <c r="H1730" s="134">
        <f t="shared" ref="H1730" si="5276">COUNT($P1730:$XX1730)</f>
        <v>0</v>
      </c>
      <c r="I1730" s="132" t="e">
        <f t="shared" ref="I1730" si="5277">_xlfn.STDEV.P($P1729:$XX1730)/AVERAGE($P1729:$XX1730)</f>
        <v>#DIV/0!</v>
      </c>
      <c r="J1730" s="7">
        <f t="shared" ref="J1730" si="5278">IF(AND(H1730&gt;2,
OR(L1716="MÉDIA SANEADA",L1716="MEDIANA SANEADA",
AND(L1716="PREÇO ESTIMADO",NOT(AND(P1718="Orçamento",COUNTA(P1716:XX1716)=COUNTIF(P1718:XX1718,"Orçamento")))))),
ROW(),0)</f>
        <v>0</v>
      </c>
      <c r="K1730" s="66"/>
      <c r="L1730" s="29" t="s">
        <v>42</v>
      </c>
      <c r="M1730" s="30">
        <f t="shared" ref="M1730" si="5279">MIN($P1722:$XX1722)</f>
        <v>0</v>
      </c>
      <c r="N1730" s="71"/>
      <c r="O1730" s="27" t="str">
        <f t="shared" ref="O1730" si="5280">"4 RODADA"</f>
        <v>4 RODADA</v>
      </c>
      <c r="P1730" s="107" t="str">
        <f t="shared" ref="P1730:AI1730" si="5281">IF(P1728="","",IF((_xlfn.STDEV.P($P1727:$XX1728)/AVERAGE($P1727:$XX1728))&lt;=25%,P1728,IF(OR(P1728&gt;(AVERAGE($P1727:$XX1728)+_xlfn.STDEV.P($P1727:$XX1728)),P1728&lt;(AVERAGE($P1727:$XX1728)-_xlfn.STDEV.P($P1727:$XX1728))),"DESCARTADO",P1728)))</f>
        <v/>
      </c>
      <c r="Q1730" s="107" t="str">
        <f t="shared" si="5281"/>
        <v/>
      </c>
      <c r="R1730" s="107" t="str">
        <f t="shared" si="5281"/>
        <v/>
      </c>
      <c r="S1730" s="107" t="str">
        <f t="shared" si="5281"/>
        <v/>
      </c>
      <c r="T1730" s="107" t="str">
        <f t="shared" si="5281"/>
        <v/>
      </c>
      <c r="U1730" s="107" t="str">
        <f t="shared" si="5281"/>
        <v/>
      </c>
      <c r="V1730" s="107" t="str">
        <f t="shared" si="5281"/>
        <v/>
      </c>
      <c r="W1730" s="107" t="str">
        <f t="shared" si="5281"/>
        <v/>
      </c>
      <c r="X1730" s="107" t="str">
        <f t="shared" si="5281"/>
        <v/>
      </c>
      <c r="Y1730" s="107" t="str">
        <f t="shared" si="5281"/>
        <v/>
      </c>
      <c r="Z1730" s="107" t="str">
        <f t="shared" si="5281"/>
        <v/>
      </c>
      <c r="AA1730" s="107" t="str">
        <f t="shared" si="5281"/>
        <v/>
      </c>
      <c r="AB1730" s="107" t="str">
        <f t="shared" si="5281"/>
        <v/>
      </c>
      <c r="AC1730" s="107" t="str">
        <f t="shared" si="5281"/>
        <v/>
      </c>
      <c r="AD1730" s="107" t="str">
        <f t="shared" si="5281"/>
        <v/>
      </c>
      <c r="AE1730" s="107" t="str">
        <f t="shared" si="5281"/>
        <v/>
      </c>
      <c r="AF1730" s="107" t="str">
        <f t="shared" si="5281"/>
        <v/>
      </c>
      <c r="AG1730" s="107" t="str">
        <f t="shared" si="5281"/>
        <v/>
      </c>
      <c r="AH1730" s="107" t="str">
        <f t="shared" si="5281"/>
        <v/>
      </c>
      <c r="AI1730" s="107" t="str">
        <f t="shared" si="5281"/>
        <v/>
      </c>
    </row>
    <row r="1731" spans="1:167" hidden="1" x14ac:dyDescent="0.25">
      <c r="B1731" s="128" t="e">
        <f t="shared" si="5118"/>
        <v>#VALUE!</v>
      </c>
      <c r="C1731" s="128" t="e">
        <f t="shared" ca="1" si="5119"/>
        <v>#NAME?</v>
      </c>
      <c r="D1731" s="127">
        <f t="shared" ca="1" si="5119"/>
        <v>1</v>
      </c>
      <c r="E1731" s="198"/>
      <c r="F1731" s="93"/>
      <c r="G1731" s="200"/>
      <c r="H1731"/>
      <c r="I1731"/>
      <c r="J1731"/>
      <c r="K1731" s="66"/>
      <c r="L1731" s="29" t="s">
        <v>40</v>
      </c>
      <c r="M1731" s="30">
        <f t="shared" ref="M1731" si="5282">MAX($P1722:$XX1722)</f>
        <v>0</v>
      </c>
      <c r="N1731" s="71"/>
      <c r="O1731" s="27" t="str">
        <f t="shared" ref="O1731" si="5283">"5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18"/>
        <v>#VALUE!</v>
      </c>
      <c r="C1732" s="128" t="e">
        <f t="shared" ca="1" si="5119"/>
        <v>#NAME?</v>
      </c>
      <c r="D1732" s="127">
        <f t="shared" ca="1" si="5119"/>
        <v>1</v>
      </c>
      <c r="E1732" s="198"/>
      <c r="F1732" s="93"/>
      <c r="G1732" s="200"/>
      <c r="H1732" s="134">
        <f t="shared" ref="H1732" si="5284">COUNT($P1732:$XX1732)</f>
        <v>0</v>
      </c>
      <c r="I1732" s="132" t="e">
        <f t="shared" ref="I1732" si="5285">_xlfn.STDEV.P($P1731:$XX1732)/AVERAGE($P1731:$XX1732)</f>
        <v>#DIV/0!</v>
      </c>
      <c r="J1732" s="7">
        <f t="shared" ref="J1732" si="5286">IF(AND(H1732&gt;2,
OR(L1716="MÉDIA SANEADA",L1716="MEDIANA SANEADA",
AND(L1716="PREÇO ESTIMADO",NOT(AND(P1718="Orçamento",COUNTA(P1716:XX1716)=COUNTIF(P1718:XX1718,"Orçamento")))))),
ROW(),0)</f>
        <v>0</v>
      </c>
      <c r="K1732" s="66"/>
      <c r="N1732" s="71"/>
      <c r="O1732" s="27" t="str">
        <f t="shared" ref="O1732" si="5287">"5 RODADA"</f>
        <v>5 RODADA</v>
      </c>
      <c r="P1732" s="107" t="str">
        <f t="shared" ref="P1732:AI1732" si="5288">IF(P1730="","",IF((_xlfn.STDEV.P($P1729:$XX1730)/AVERAGE($P1729:$XX1730))&lt;=25%,P1730,IF(OR(P1730&gt;(AVERAGE($P1729:$XX1730)+_xlfn.STDEV.P($P1729:$XX1730)),P1730&lt;(AVERAGE($P1729:$XX1730)-_xlfn.STDEV.P($P1729:$XX1730))),"DESCARTADO",P1730)))</f>
        <v/>
      </c>
      <c r="Q1732" s="107" t="str">
        <f t="shared" si="5288"/>
        <v/>
      </c>
      <c r="R1732" s="107" t="str">
        <f t="shared" si="5288"/>
        <v/>
      </c>
      <c r="S1732" s="107" t="str">
        <f t="shared" si="5288"/>
        <v/>
      </c>
      <c r="T1732" s="107" t="str">
        <f t="shared" si="5288"/>
        <v/>
      </c>
      <c r="U1732" s="107" t="str">
        <f t="shared" si="5288"/>
        <v/>
      </c>
      <c r="V1732" s="107" t="str">
        <f t="shared" si="5288"/>
        <v/>
      </c>
      <c r="W1732" s="107" t="str">
        <f t="shared" si="5288"/>
        <v/>
      </c>
      <c r="X1732" s="107" t="str">
        <f t="shared" si="5288"/>
        <v/>
      </c>
      <c r="Y1732" s="107" t="str">
        <f t="shared" si="5288"/>
        <v/>
      </c>
      <c r="Z1732" s="107" t="str">
        <f t="shared" si="5288"/>
        <v/>
      </c>
      <c r="AA1732" s="107" t="str">
        <f t="shared" si="5288"/>
        <v/>
      </c>
      <c r="AB1732" s="107" t="str">
        <f t="shared" si="5288"/>
        <v/>
      </c>
      <c r="AC1732" s="107" t="str">
        <f t="shared" si="5288"/>
        <v/>
      </c>
      <c r="AD1732" s="107" t="str">
        <f t="shared" si="5288"/>
        <v/>
      </c>
      <c r="AE1732" s="107" t="str">
        <f t="shared" si="5288"/>
        <v/>
      </c>
      <c r="AF1732" s="107" t="str">
        <f t="shared" si="5288"/>
        <v/>
      </c>
      <c r="AG1732" s="107" t="str">
        <f t="shared" si="5288"/>
        <v/>
      </c>
      <c r="AH1732" s="107" t="str">
        <f t="shared" si="5288"/>
        <v/>
      </c>
      <c r="AI1732" s="107" t="str">
        <f t="shared" si="5288"/>
        <v/>
      </c>
    </row>
    <row r="1733" spans="1:167" hidden="1" x14ac:dyDescent="0.25">
      <c r="B1733" s="128" t="e">
        <f t="shared" si="5118"/>
        <v>#VALUE!</v>
      </c>
      <c r="C1733" s="128" t="e">
        <f t="shared" ca="1" si="5119"/>
        <v>#NAME?</v>
      </c>
      <c r="D1733" s="127">
        <f t="shared" ca="1" si="5119"/>
        <v>1</v>
      </c>
      <c r="E1733" s="198"/>
      <c r="F1733" s="93"/>
      <c r="G1733" s="200"/>
      <c r="H1733"/>
      <c r="I1733"/>
      <c r="J1733"/>
      <c r="K1733" s="66"/>
      <c r="L1733" s="22"/>
      <c r="M1733" s="22"/>
      <c r="N1733" s="71"/>
      <c r="O1733" s="27" t="str">
        <f t="shared" ref="O1733" si="5289">"6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18"/>
        <v>#VALUE!</v>
      </c>
      <c r="C1734" s="128" t="e">
        <f t="shared" ca="1" si="5119"/>
        <v>#NAME?</v>
      </c>
      <c r="D1734" s="127">
        <f t="shared" ca="1" si="5119"/>
        <v>1</v>
      </c>
      <c r="E1734" s="198"/>
      <c r="F1734" s="93"/>
      <c r="G1734" s="200"/>
      <c r="H1734" s="134">
        <f t="shared" ref="H1734" si="5290">COUNT($P1734:$XX1734)</f>
        <v>0</v>
      </c>
      <c r="I1734" s="132" t="e">
        <f t="shared" ref="I1734" si="5291">_xlfn.STDEV.P($P1733:$XX1734)/AVERAGE($P1733:$XX1734)</f>
        <v>#DIV/0!</v>
      </c>
      <c r="J1734" s="7">
        <f t="shared" ref="J1734" si="5292">IF(AND(H1734&gt;2,
OR(L1716="MÉDIA SANEADA",L1716="MEDIANA SANEADA",
AND(L1716="PREÇO ESTIMADO",NOT(AND(P1718="Orçamento",COUNTA(P1716:XX1716)=COUNTIF(P1718:XX1718,"Orçamento")))))),
ROW(),0)</f>
        <v>0</v>
      </c>
      <c r="N1734" s="71"/>
      <c r="O1734" s="27" t="str">
        <f t="shared" ref="O1734" si="5293">"6 RODADA"</f>
        <v>6 RODADA</v>
      </c>
      <c r="P1734" s="107" t="str">
        <f t="shared" ref="P1734:AI1734" si="5294">IFERROR(IF(P1732="","",IF((_xlfn.STDEV.P($P1731:$XX1732)/AVERAGE($P1731:$XX1732))&lt;=25%,P1732,IF(OR(P1732&gt;(AVERAGE($P1731:$XX1732)+_xlfn.STDEV.P($P1731:$XX1732)),P1732&lt;(AVERAGE($P1731:$XX1732)-_xlfn.STDEV.P($P1731:$XX1732))),"DESCARTADO",P1732))),)</f>
        <v/>
      </c>
      <c r="Q1734" s="107" t="str">
        <f t="shared" si="5294"/>
        <v/>
      </c>
      <c r="R1734" s="107" t="str">
        <f t="shared" si="5294"/>
        <v/>
      </c>
      <c r="S1734" s="107" t="str">
        <f t="shared" si="5294"/>
        <v/>
      </c>
      <c r="T1734" s="107" t="str">
        <f t="shared" si="5294"/>
        <v/>
      </c>
      <c r="U1734" s="107" t="str">
        <f t="shared" si="5294"/>
        <v/>
      </c>
      <c r="V1734" s="107" t="str">
        <f t="shared" si="5294"/>
        <v/>
      </c>
      <c r="W1734" s="107" t="str">
        <f t="shared" si="5294"/>
        <v/>
      </c>
      <c r="X1734" s="107" t="str">
        <f t="shared" si="5294"/>
        <v/>
      </c>
      <c r="Y1734" s="107" t="str">
        <f t="shared" si="5294"/>
        <v/>
      </c>
      <c r="Z1734" s="107" t="str">
        <f t="shared" si="5294"/>
        <v/>
      </c>
      <c r="AA1734" s="107" t="str">
        <f t="shared" si="5294"/>
        <v/>
      </c>
      <c r="AB1734" s="107" t="str">
        <f t="shared" si="5294"/>
        <v/>
      </c>
      <c r="AC1734" s="107" t="str">
        <f t="shared" si="5294"/>
        <v/>
      </c>
      <c r="AD1734" s="107" t="str">
        <f t="shared" si="5294"/>
        <v/>
      </c>
      <c r="AE1734" s="107" t="str">
        <f t="shared" si="5294"/>
        <v/>
      </c>
      <c r="AF1734" s="107" t="str">
        <f t="shared" si="5294"/>
        <v/>
      </c>
      <c r="AG1734" s="107" t="str">
        <f t="shared" si="5294"/>
        <v/>
      </c>
      <c r="AH1734" s="107" t="str">
        <f t="shared" si="5294"/>
        <v/>
      </c>
      <c r="AI1734" s="107" t="str">
        <f t="shared" si="5294"/>
        <v/>
      </c>
    </row>
    <row r="1735" spans="1:167" x14ac:dyDescent="0.25">
      <c r="B1735" s="128" t="e">
        <f t="shared" si="5118"/>
        <v>#VALUE!</v>
      </c>
      <c r="C1735" s="128" t="e">
        <f t="shared" ca="1" si="5119"/>
        <v>#NAME?</v>
      </c>
      <c r="D1735" s="127">
        <f t="shared" ca="1" si="5119"/>
        <v>1</v>
      </c>
      <c r="E1735" s="198"/>
      <c r="F1735" s="136"/>
      <c r="G1735" s="200"/>
      <c r="H1735" s="203"/>
      <c r="I1735" s="203"/>
      <c r="J1735" s="204"/>
      <c r="K1735" s="67"/>
      <c r="L1735" s="1" t="s">
        <v>43</v>
      </c>
      <c r="M1735" s="143" t="str">
        <f t="shared" ref="M1735" si="5295">IFERROR(ROUND(M1716*M1718,2),"")</f>
        <v/>
      </c>
      <c r="O1735" s="27" t="s">
        <v>363</v>
      </c>
      <c r="P1735" s="107" t="str">
        <f t="shared" ref="P1735:AI1756" si="5296">INDEX(P1722:P1734,MATCH(MAX($J1722:$J1734),$J1722:$J1734,0))</f>
        <v/>
      </c>
      <c r="Q1735" s="107" t="str">
        <f t="shared" si="5296"/>
        <v/>
      </c>
      <c r="R1735" s="107" t="str">
        <f t="shared" si="5296"/>
        <v/>
      </c>
      <c r="S1735" s="107" t="str">
        <f t="shared" si="5296"/>
        <v/>
      </c>
      <c r="T1735" s="107" t="str">
        <f t="shared" si="5296"/>
        <v/>
      </c>
      <c r="U1735" s="107" t="str">
        <f t="shared" si="5296"/>
        <v/>
      </c>
      <c r="V1735" s="107" t="str">
        <f t="shared" si="5296"/>
        <v/>
      </c>
      <c r="W1735" s="107" t="str">
        <f t="shared" si="5296"/>
        <v/>
      </c>
      <c r="X1735" s="107" t="str">
        <f t="shared" si="5296"/>
        <v/>
      </c>
      <c r="Y1735" s="107" t="str">
        <f t="shared" si="5296"/>
        <v/>
      </c>
      <c r="Z1735" s="107" t="str">
        <f t="shared" si="5296"/>
        <v/>
      </c>
      <c r="AA1735" s="107" t="str">
        <f t="shared" si="5296"/>
        <v/>
      </c>
      <c r="AB1735" s="107" t="str">
        <f t="shared" si="5296"/>
        <v/>
      </c>
      <c r="AC1735" s="107" t="str">
        <f t="shared" si="5296"/>
        <v/>
      </c>
      <c r="AD1735" s="107" t="str">
        <f t="shared" si="5296"/>
        <v/>
      </c>
      <c r="AE1735" s="107" t="str">
        <f t="shared" si="5296"/>
        <v/>
      </c>
      <c r="AF1735" s="107" t="str">
        <f t="shared" si="5296"/>
        <v/>
      </c>
      <c r="AG1735" s="107" t="str">
        <f t="shared" si="5296"/>
        <v/>
      </c>
      <c r="AH1735" s="107" t="str">
        <f t="shared" si="5296"/>
        <v/>
      </c>
      <c r="AI1735" s="107" t="str">
        <f t="shared" si="5296"/>
        <v/>
      </c>
    </row>
    <row r="1737" spans="1:167" s="117" customFormat="1" ht="15" customHeight="1" x14ac:dyDescent="0.25">
      <c r="A1737" s="120"/>
      <c r="B1737" s="127" t="e">
        <f t="shared" ref="B1737" si="5297">LARGE(IFERROR(IF(B1735+1&gt;$H$8,"",B1735+1),""),1)</f>
        <v>#VALUE!</v>
      </c>
      <c r="C1737" s="127" t="e">
        <f ca="1">IF(_xlfn.ISFORMULA(E1741),MAX(INDEX('BASE FORMAÇÃO'!A:A,B1737+1),1),E1741)</f>
        <v>#NAME?</v>
      </c>
      <c r="D1737" s="127">
        <f t="shared" ref="D1737" ca="1" si="5298">IFERROR(IF(C1737=C1727,D1727+1,1),1)</f>
        <v>1</v>
      </c>
      <c r="E1737" s="38" t="s">
        <v>9</v>
      </c>
      <c r="F1737" s="73"/>
      <c r="G1737" s="38" t="s">
        <v>15</v>
      </c>
      <c r="H1737" s="135" t="e">
        <f>INDEX('BASE FORMAÇÃO'!B:B,B1737+1)</f>
        <v>#VALUE!</v>
      </c>
      <c r="I1737" s="181" t="s">
        <v>16</v>
      </c>
      <c r="J1737" s="6" t="e">
        <f>INDEX('BASE FORMAÇÃO'!K:K,B1737+1)</f>
        <v>#VALUE!</v>
      </c>
      <c r="K1737" s="65"/>
      <c r="L1737" s="182" t="s">
        <v>10</v>
      </c>
      <c r="M1737" s="184" t="str">
        <f>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299">B1737</f>
        <v>#VALUE!</v>
      </c>
      <c r="C1738" s="128" t="e">
        <f t="shared" ca="1" si="5299"/>
        <v>#NAME?</v>
      </c>
      <c r="D1738" s="127">
        <f t="shared" ca="1" si="5299"/>
        <v>1</v>
      </c>
      <c r="E1738" s="186">
        <f t="shared" ref="E1738" ca="1" si="5300">D1737</f>
        <v>1</v>
      </c>
      <c r="F1738" s="92"/>
      <c r="G1738" s="188" t="s">
        <v>1</v>
      </c>
      <c r="H1738" s="191" t="e">
        <f>INDEX('BASE FORMAÇÃO'!C:C,B1737+1)</f>
        <v>#VALUE!</v>
      </c>
      <c r="I1738" s="191"/>
      <c r="J1738" s="192"/>
      <c r="K1738" s="66"/>
      <c r="L1738" s="183"/>
      <c r="M1738" s="185"/>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01">B1738</f>
        <v>#VALUE!</v>
      </c>
      <c r="C1739" s="128" t="e">
        <f t="shared" ca="1" si="5301"/>
        <v>#NAME?</v>
      </c>
      <c r="D1739" s="127">
        <f t="shared" ca="1" si="5301"/>
        <v>1</v>
      </c>
      <c r="E1739" s="187"/>
      <c r="F1739" s="93"/>
      <c r="G1739" s="189"/>
      <c r="H1739" s="193"/>
      <c r="I1739" s="193"/>
      <c r="J1739" s="194"/>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02">B1739</f>
        <v>#VALUE!</v>
      </c>
      <c r="C1740" s="128" t="e">
        <f t="shared" ca="1" si="5302"/>
        <v>#NAME?</v>
      </c>
      <c r="D1740" s="127">
        <f t="shared" ca="1" si="5119"/>
        <v>1</v>
      </c>
      <c r="E1740" s="38" t="s">
        <v>313</v>
      </c>
      <c r="F1740" s="93"/>
      <c r="G1740" s="190"/>
      <c r="H1740" s="195"/>
      <c r="I1740" s="195"/>
      <c r="J1740" s="196"/>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03">B1739</f>
        <v>#VALUE!</v>
      </c>
      <c r="C1741" s="128" t="e">
        <f t="shared" ca="1" si="5303"/>
        <v>#NAME?</v>
      </c>
      <c r="D1741" s="127">
        <f t="shared" ca="1" si="5119"/>
        <v>1</v>
      </c>
      <c r="E1741" s="197" t="e">
        <f t="shared" ref="E1741" ca="1" si="5304">C1737</f>
        <v>#NAME?</v>
      </c>
      <c r="F1741" s="93"/>
      <c r="G1741" s="199" t="s">
        <v>304</v>
      </c>
      <c r="H1741" s="201"/>
      <c r="I1741" s="202"/>
      <c r="J1741" s="202"/>
      <c r="K1741" s="67"/>
      <c r="L1741" s="28" t="s">
        <v>303</v>
      </c>
      <c r="M1741" s="133" t="str">
        <f t="shared" ref="M1741" si="5305">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06">B1741</f>
        <v>#VALUE!</v>
      </c>
      <c r="C1742" s="128" t="e">
        <f t="shared" ref="C1742" ca="1" si="5307">C1741</f>
        <v>#NAME?</v>
      </c>
      <c r="D1742" s="127">
        <f t="shared" ca="1" si="5119"/>
        <v>1</v>
      </c>
      <c r="E1742" s="198"/>
      <c r="F1742" s="93"/>
      <c r="G1742" s="200"/>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08">B1742</f>
        <v>#VALUE!</v>
      </c>
      <c r="C1743" s="128" t="e">
        <f t="shared" ca="1" si="5308"/>
        <v>#NAME?</v>
      </c>
      <c r="D1743" s="127">
        <f t="shared" ca="1" si="5119"/>
        <v>1</v>
      </c>
      <c r="E1743" s="198"/>
      <c r="F1743" s="93"/>
      <c r="G1743" s="200"/>
      <c r="H1743" s="134">
        <f t="shared" ref="H1743" si="5309">COUNT($P1743:$XX1743)</f>
        <v>0</v>
      </c>
      <c r="I1743" s="132" t="e">
        <f t="shared" ref="I1743" si="5310">_xlfn.STDEV.P($P1742:$XX1743)/AVERAGE($P1742:$XX1743)</f>
        <v>#DIV/0!</v>
      </c>
      <c r="J1743" s="7">
        <f>ROW()</f>
        <v>1743</v>
      </c>
      <c r="K1743" s="67"/>
      <c r="L1743" s="29" t="s">
        <v>10</v>
      </c>
      <c r="M1743" s="30" t="str">
        <f t="shared" ref="M1743" si="5311">IFERROR(
IF(COUNTA(P1737:AI1737)=COUNTIF(P1739:XX1739,"Orçamento"),MIN(M1748,M1745),
IF(M1746&lt;&gt;"",M1746,
IF(M1747&lt;&gt;"",M1747,
M1745
))),"")</f>
        <v/>
      </c>
      <c r="N1743" s="71"/>
      <c r="O1743" s="27" t="s">
        <v>376</v>
      </c>
      <c r="P1743" s="106" t="str">
        <f t="shared" ref="P1743:AI1743" si="5312">IFERROR(IF(P1741="",
            "",
            IF(COUNT($P1741:$XX1741)&lt;=4,
               P1741,
               IF(OR(P1741&gt;(QUARTILE($P1741:$XX1741,3)+(QUARTILE($P1741:$XX1741,3)-QUARTILE($P1741:$XX1741,1))),
                     P1741&lt;(QUARTILE($P1741:$XX1741,1)-(QUARTILE($P1741:$XX1741,3)-QUARTILE($P1741:$XX1741,1)))
                  ),
               "DESCARTADO",P1741)
             )
  ),P1741)</f>
        <v/>
      </c>
      <c r="Q1743" s="106" t="str">
        <f t="shared" si="5312"/>
        <v/>
      </c>
      <c r="R1743" s="106" t="str">
        <f t="shared" si="5312"/>
        <v/>
      </c>
      <c r="S1743" s="106" t="str">
        <f t="shared" si="5312"/>
        <v/>
      </c>
      <c r="T1743" s="106" t="str">
        <f t="shared" si="5312"/>
        <v/>
      </c>
      <c r="U1743" s="106" t="str">
        <f t="shared" si="5312"/>
        <v/>
      </c>
      <c r="V1743" s="106" t="str">
        <f t="shared" si="5312"/>
        <v/>
      </c>
      <c r="W1743" s="106" t="str">
        <f t="shared" si="5312"/>
        <v/>
      </c>
      <c r="X1743" s="106" t="str">
        <f t="shared" si="5312"/>
        <v/>
      </c>
      <c r="Y1743" s="106" t="str">
        <f t="shared" si="5312"/>
        <v/>
      </c>
      <c r="Z1743" s="106" t="str">
        <f t="shared" si="5312"/>
        <v/>
      </c>
      <c r="AA1743" s="106" t="str">
        <f t="shared" si="5312"/>
        <v/>
      </c>
      <c r="AB1743" s="106" t="str">
        <f t="shared" si="5312"/>
        <v/>
      </c>
      <c r="AC1743" s="106" t="str">
        <f t="shared" si="5312"/>
        <v/>
      </c>
      <c r="AD1743" s="106" t="str">
        <f t="shared" si="5312"/>
        <v/>
      </c>
      <c r="AE1743" s="106" t="str">
        <f t="shared" si="5312"/>
        <v/>
      </c>
      <c r="AF1743" s="106" t="str">
        <f t="shared" si="5312"/>
        <v/>
      </c>
      <c r="AG1743" s="106" t="str">
        <f t="shared" si="5312"/>
        <v/>
      </c>
      <c r="AH1743" s="106" t="str">
        <f t="shared" si="5312"/>
        <v/>
      </c>
      <c r="AI1743" s="106" t="str">
        <f t="shared" si="5312"/>
        <v/>
      </c>
    </row>
    <row r="1744" spans="1:167" hidden="1" x14ac:dyDescent="0.25">
      <c r="B1744" s="128" t="e">
        <f t="shared" ref="B1744:B1798" si="5313">B1743</f>
        <v>#VALUE!</v>
      </c>
      <c r="C1744" s="128" t="e">
        <f t="shared" ref="C1744:D1807" ca="1" si="5314">C1743</f>
        <v>#NAME?</v>
      </c>
      <c r="D1744" s="127">
        <f t="shared" ca="1" si="5119"/>
        <v>1</v>
      </c>
      <c r="E1744" s="198"/>
      <c r="F1744" s="93"/>
      <c r="G1744" s="200"/>
      <c r="H1744"/>
      <c r="I1744"/>
      <c r="J1744"/>
      <c r="K1744" s="66"/>
      <c r="L1744" s="29" t="s">
        <v>360</v>
      </c>
      <c r="M1744" s="30" t="e">
        <f t="shared" ref="M1744" si="5315">AVERAGE($P1743:$XX1743)</f>
        <v>#DIV/0!</v>
      </c>
      <c r="N1744" s="71"/>
      <c r="O1744" s="27" t="str">
        <f t="shared" ref="O1744" si="5316">"1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13"/>
        <v>#VALUE!</v>
      </c>
      <c r="C1745" s="128" t="e">
        <f t="shared" ca="1" si="5314"/>
        <v>#NAME?</v>
      </c>
      <c r="D1745" s="127">
        <f t="shared" ca="1" si="5314"/>
        <v>1</v>
      </c>
      <c r="E1745" s="198"/>
      <c r="F1745" s="93"/>
      <c r="G1745" s="200"/>
      <c r="H1745" s="134">
        <f t="shared" ref="H1745" si="5317">COUNT($P1745:$XX1745)</f>
        <v>0</v>
      </c>
      <c r="I1745" s="132" t="e">
        <f t="shared" ref="I1745" si="5318">_xlfn.STDEV.P($P1744:$XX1745)/AVERAGE($P1744:$XX1745)</f>
        <v>#DIV/0!</v>
      </c>
      <c r="J1745" s="7">
        <f t="shared" ref="J1745" si="5319">IF(AND(H1745&gt;2,
OR(L1737="MÉDIA SANEADA",L1737="MEDIANA SANEADA",
AND(L1737="PREÇO ESTIMADO",NOT(AND(P1739="Orçamento",COUNTA(P1737:XX1737)=COUNTIF(P1739:XX1739,"Orçamento")))))),
ROW(),0)</f>
        <v>0</v>
      </c>
      <c r="K1745" s="66"/>
      <c r="L1745" s="29" t="s">
        <v>361</v>
      </c>
      <c r="M1745" s="30" t="e">
        <f t="shared" ref="M1745" si="5320">MEDIAN($P1743:$XX1743)</f>
        <v>#NUM!</v>
      </c>
      <c r="N1745" s="71"/>
      <c r="O1745" s="27" t="str">
        <f t="shared" ref="O1745" si="5321">"1 RODADA"</f>
        <v>1 RODADA</v>
      </c>
      <c r="P1745" s="107" t="str">
        <f t="shared" ref="P1745:AI1745" si="5322">IF(P1743="","",IF((_xlfn.STDEV.P($P1742:$XX1743)/AVERAGE($P1742:$XX1743))&lt;=25%,P1743,IF(OR(P1743&gt;(AVERAGE($P1742:$XX1743)+_xlfn.STDEV.P($P1742:$XX1743)),P1743&lt;(AVERAGE($P1742:$XX1743)-_xlfn.STDEV.P($P1742:$XX1743))),"DESCARTADO",P1743)))</f>
        <v/>
      </c>
      <c r="Q1745" s="107" t="str">
        <f t="shared" si="5322"/>
        <v/>
      </c>
      <c r="R1745" s="107" t="str">
        <f t="shared" si="5322"/>
        <v/>
      </c>
      <c r="S1745" s="107" t="str">
        <f t="shared" si="5322"/>
        <v/>
      </c>
      <c r="T1745" s="107" t="str">
        <f t="shared" si="5322"/>
        <v/>
      </c>
      <c r="U1745" s="107" t="str">
        <f t="shared" si="5322"/>
        <v/>
      </c>
      <c r="V1745" s="107" t="str">
        <f t="shared" si="5322"/>
        <v/>
      </c>
      <c r="W1745" s="107" t="str">
        <f t="shared" si="5322"/>
        <v/>
      </c>
      <c r="X1745" s="107" t="str">
        <f t="shared" si="5322"/>
        <v/>
      </c>
      <c r="Y1745" s="107" t="str">
        <f t="shared" si="5322"/>
        <v/>
      </c>
      <c r="Z1745" s="107" t="str">
        <f t="shared" si="5322"/>
        <v/>
      </c>
      <c r="AA1745" s="107" t="str">
        <f t="shared" si="5322"/>
        <v/>
      </c>
      <c r="AB1745" s="107" t="str">
        <f t="shared" si="5322"/>
        <v/>
      </c>
      <c r="AC1745" s="107" t="str">
        <f t="shared" si="5322"/>
        <v/>
      </c>
      <c r="AD1745" s="107" t="str">
        <f t="shared" si="5322"/>
        <v/>
      </c>
      <c r="AE1745" s="107" t="str">
        <f t="shared" si="5322"/>
        <v/>
      </c>
      <c r="AF1745" s="107" t="str">
        <f t="shared" si="5322"/>
        <v/>
      </c>
      <c r="AG1745" s="107" t="str">
        <f t="shared" si="5322"/>
        <v/>
      </c>
      <c r="AH1745" s="107" t="str">
        <f t="shared" si="5322"/>
        <v/>
      </c>
      <c r="AI1745" s="107" t="str">
        <f t="shared" si="5322"/>
        <v/>
      </c>
    </row>
    <row r="1746" spans="1:167" hidden="1" x14ac:dyDescent="0.25">
      <c r="B1746" s="128" t="e">
        <f t="shared" si="5313"/>
        <v>#VALUE!</v>
      </c>
      <c r="C1746" s="128" t="e">
        <f t="shared" ca="1" si="5314"/>
        <v>#NAME?</v>
      </c>
      <c r="D1746" s="127">
        <f t="shared" ca="1" si="5314"/>
        <v>1</v>
      </c>
      <c r="E1746" s="198"/>
      <c r="F1746" s="93"/>
      <c r="G1746" s="200"/>
      <c r="H1746"/>
      <c r="I1746"/>
      <c r="J1746"/>
      <c r="L1746" s="29" t="s">
        <v>38</v>
      </c>
      <c r="M1746" s="30" t="str">
        <f t="shared" ref="M1746" si="5323">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324">"2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13"/>
        <v>#VALUE!</v>
      </c>
      <c r="C1747" s="128" t="e">
        <f t="shared" ca="1" si="5314"/>
        <v>#NAME?</v>
      </c>
      <c r="D1747" s="127">
        <f t="shared" ca="1" si="5314"/>
        <v>1</v>
      </c>
      <c r="E1747" s="198"/>
      <c r="F1747" s="93"/>
      <c r="G1747" s="200"/>
      <c r="H1747" s="134">
        <f t="shared" ref="H1747" si="5325">COUNT($P1747:$XX1747)</f>
        <v>0</v>
      </c>
      <c r="I1747" s="132" t="e">
        <f t="shared" ref="I1747" si="5326">_xlfn.STDEV.P($P1746:$XX1747)/AVERAGE($P1746:$XX1747)</f>
        <v>#DIV/0!</v>
      </c>
      <c r="J1747" s="7">
        <f t="shared" ref="J1747" si="5327">IF(AND(H1747&gt;2,
OR(L1737="MÉDIA SANEADA",L1737="MEDIANA SANEADA",
AND(L1737="PREÇO ESTIMADO",NOT(AND(P1739="Orçamento",COUNTA(P1737:XX1737)=COUNTIF(P1739:XX1739,"Orçamento")))))),
ROW(),0)</f>
        <v>0</v>
      </c>
      <c r="K1747" s="66"/>
      <c r="L1747" s="29" t="s">
        <v>362</v>
      </c>
      <c r="M1747" s="30" t="e">
        <f t="shared" ref="M1747" si="5328" xml:space="preserve">
IF(H1745&gt;2,MEDIAN(P1744:XX1745),
IF(H1747&gt;2,MEDIAN(P1746:XX1747),
IF(H1749&gt;2,MEDIAN(P1748:XX1749),
IF(H1751&gt;2,MEDIAN(P1750:XX1751),
IF(H1753&gt;2,MEDIAN(P1752:XX1753),
IF(H1755&gt;2,MEDIAN(P1754:XX1755),
MEDIAN(P1742:XX1743)))))))</f>
        <v>#NUM!</v>
      </c>
      <c r="N1747" s="71"/>
      <c r="O1747" s="27" t="str">
        <f t="shared" ref="O1747" si="5329">"2 RODADA"</f>
        <v>2 RODADA</v>
      </c>
      <c r="P1747" s="107" t="str">
        <f t="shared" ref="P1747:AI1747" si="5330">IF(P1745="","",IF((_xlfn.STDEV.P($P1744:$XX1745)/AVERAGE($P1744:$XX1745))&lt;=25%,P1745,IF(OR(P1745&gt;(AVERAGE($P1744:$XX1745)+_xlfn.STDEV.P($P1744:$XX1745)),P1745&lt;(AVERAGE($P1744:$XX1745)-_xlfn.STDEV.P($P1744:$XX1745))),"DESCARTADO",P1745)))</f>
        <v/>
      </c>
      <c r="Q1747" s="107" t="str">
        <f t="shared" si="5330"/>
        <v/>
      </c>
      <c r="R1747" s="107" t="str">
        <f t="shared" si="5330"/>
        <v/>
      </c>
      <c r="S1747" s="107" t="str">
        <f t="shared" si="5330"/>
        <v/>
      </c>
      <c r="T1747" s="107" t="str">
        <f t="shared" si="5330"/>
        <v/>
      </c>
      <c r="U1747" s="107" t="str">
        <f t="shared" si="5330"/>
        <v/>
      </c>
      <c r="V1747" s="107" t="str">
        <f t="shared" si="5330"/>
        <v/>
      </c>
      <c r="W1747" s="107" t="str">
        <f t="shared" si="5330"/>
        <v/>
      </c>
      <c r="X1747" s="107" t="str">
        <f t="shared" si="5330"/>
        <v/>
      </c>
      <c r="Y1747" s="107" t="str">
        <f t="shared" si="5330"/>
        <v/>
      </c>
      <c r="Z1747" s="107" t="str">
        <f t="shared" si="5330"/>
        <v/>
      </c>
      <c r="AA1747" s="107" t="str">
        <f t="shared" si="5330"/>
        <v/>
      </c>
      <c r="AB1747" s="107" t="str">
        <f t="shared" si="5330"/>
        <v/>
      </c>
      <c r="AC1747" s="107" t="str">
        <f t="shared" si="5330"/>
        <v/>
      </c>
      <c r="AD1747" s="107" t="str">
        <f t="shared" si="5330"/>
        <v/>
      </c>
      <c r="AE1747" s="107" t="str">
        <f t="shared" si="5330"/>
        <v/>
      </c>
      <c r="AF1747" s="107" t="str">
        <f t="shared" si="5330"/>
        <v/>
      </c>
      <c r="AG1747" s="107" t="str">
        <f t="shared" si="5330"/>
        <v/>
      </c>
      <c r="AH1747" s="107" t="str">
        <f t="shared" si="5330"/>
        <v/>
      </c>
      <c r="AI1747" s="107" t="str">
        <f t="shared" si="5330"/>
        <v/>
      </c>
    </row>
    <row r="1748" spans="1:167" hidden="1" x14ac:dyDescent="0.25">
      <c r="B1748" s="128" t="e">
        <f t="shared" si="5313"/>
        <v>#VALUE!</v>
      </c>
      <c r="C1748" s="128" t="e">
        <f t="shared" ca="1" si="5314"/>
        <v>#NAME?</v>
      </c>
      <c r="D1748" s="127">
        <f t="shared" ca="1" si="5314"/>
        <v>1</v>
      </c>
      <c r="E1748" s="198"/>
      <c r="F1748" s="93"/>
      <c r="G1748" s="200"/>
      <c r="H1748"/>
      <c r="I1748"/>
      <c r="J1748"/>
      <c r="K1748" s="66"/>
      <c r="L1748" s="29" t="s">
        <v>359</v>
      </c>
      <c r="M1748" s="30" t="e">
        <f t="shared" ref="M1748" si="5331">HARMEAN($P1742:$XX1743)</f>
        <v>#N/A</v>
      </c>
      <c r="N1748" s="71"/>
      <c r="O1748" s="27" t="str">
        <f t="shared" ref="O1748" si="5332">"3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13"/>
        <v>#VALUE!</v>
      </c>
      <c r="C1749" s="128" t="e">
        <f t="shared" ca="1" si="5314"/>
        <v>#NAME?</v>
      </c>
      <c r="D1749" s="127">
        <f t="shared" ca="1" si="5314"/>
        <v>1</v>
      </c>
      <c r="E1749" s="198"/>
      <c r="F1749" s="93"/>
      <c r="G1749" s="200"/>
      <c r="H1749" s="134">
        <f t="shared" ref="H1749" si="5333">COUNT($P1749:$XX1749)</f>
        <v>0</v>
      </c>
      <c r="I1749" s="132" t="e">
        <f t="shared" ref="I1749" si="5334">_xlfn.STDEV.P($P1748:$XX1749)/AVERAGE($P1748:$XX1749)</f>
        <v>#DIV/0!</v>
      </c>
      <c r="J1749" s="7">
        <f t="shared" ref="J1749" si="5335">IF(AND(H1749&gt;2,
OR(L1737="MÉDIA SANEADA",L1737="MEDIANA SANEADA",
AND(L1737="PREÇO ESTIMADO",NOT(AND(P1739="Orçamento",COUNTA(P1737:XX1737)=COUNTIF(P1739:XX1739,"Orçamento")))))),
ROW(),0)</f>
        <v>0</v>
      </c>
      <c r="K1749" s="66"/>
      <c r="L1749" s="29" t="s">
        <v>41</v>
      </c>
      <c r="M1749" s="30" t="str">
        <f t="shared" ref="M1749" si="5336">IFERROR(_xlfn.QUARTILE.EXC($P1743:$XX1743,1),"")</f>
        <v/>
      </c>
      <c r="N1749" s="71"/>
      <c r="O1749" s="27" t="str">
        <f t="shared" ref="O1749" si="5337">"3 RODADA"</f>
        <v>3 RODADA</v>
      </c>
      <c r="P1749" s="107" t="str">
        <f t="shared" ref="P1749:AI1749" si="5338">IF(P1747="","",IF((_xlfn.STDEV.P($P1746:$XX1747)/AVERAGE($P1746:$XX1747))&lt;=25%,P1747,IF(OR(P1747&gt;(AVERAGE($P1746:$XX1747)+_xlfn.STDEV.P($P1746:$XX1747)),P1747&lt;(AVERAGE($P1746:$XX1747)-_xlfn.STDEV.P($P1746:$XX1747))),"DESCARTADO",P1747)))</f>
        <v/>
      </c>
      <c r="Q1749" s="107" t="str">
        <f t="shared" si="5338"/>
        <v/>
      </c>
      <c r="R1749" s="107" t="str">
        <f t="shared" si="5338"/>
        <v/>
      </c>
      <c r="S1749" s="107" t="str">
        <f t="shared" si="5338"/>
        <v/>
      </c>
      <c r="T1749" s="107" t="str">
        <f t="shared" si="5338"/>
        <v/>
      </c>
      <c r="U1749" s="107" t="str">
        <f t="shared" si="5338"/>
        <v/>
      </c>
      <c r="V1749" s="107" t="str">
        <f t="shared" si="5338"/>
        <v/>
      </c>
      <c r="W1749" s="107" t="str">
        <f t="shared" si="5338"/>
        <v/>
      </c>
      <c r="X1749" s="107" t="str">
        <f t="shared" si="5338"/>
        <v/>
      </c>
      <c r="Y1749" s="107" t="str">
        <f t="shared" si="5338"/>
        <v/>
      </c>
      <c r="Z1749" s="107" t="str">
        <f t="shared" si="5338"/>
        <v/>
      </c>
      <c r="AA1749" s="107" t="str">
        <f t="shared" si="5338"/>
        <v/>
      </c>
      <c r="AB1749" s="107" t="str">
        <f t="shared" si="5338"/>
        <v/>
      </c>
      <c r="AC1749" s="107" t="str">
        <f t="shared" si="5338"/>
        <v/>
      </c>
      <c r="AD1749" s="107" t="str">
        <f t="shared" si="5338"/>
        <v/>
      </c>
      <c r="AE1749" s="107" t="str">
        <f t="shared" si="5338"/>
        <v/>
      </c>
      <c r="AF1749" s="107" t="str">
        <f t="shared" si="5338"/>
        <v/>
      </c>
      <c r="AG1749" s="107" t="str">
        <f t="shared" si="5338"/>
        <v/>
      </c>
      <c r="AH1749" s="107" t="str">
        <f t="shared" si="5338"/>
        <v/>
      </c>
      <c r="AI1749" s="107" t="str">
        <f t="shared" si="5338"/>
        <v/>
      </c>
    </row>
    <row r="1750" spans="1:167" hidden="1" x14ac:dyDescent="0.25">
      <c r="B1750" s="128" t="e">
        <f t="shared" si="5313"/>
        <v>#VALUE!</v>
      </c>
      <c r="C1750" s="128" t="e">
        <f t="shared" ca="1" si="5314"/>
        <v>#NAME?</v>
      </c>
      <c r="D1750" s="127">
        <f t="shared" ca="1" si="5314"/>
        <v>1</v>
      </c>
      <c r="E1750" s="198"/>
      <c r="F1750" s="93"/>
      <c r="G1750" s="200"/>
      <c r="H1750"/>
      <c r="I1750"/>
      <c r="J1750"/>
      <c r="K1750" s="66"/>
      <c r="L1750" s="29" t="s">
        <v>39</v>
      </c>
      <c r="M1750" s="30" t="str">
        <f t="shared" ref="M1750" si="5339">IFERROR(_xlfn.QUARTILE.EXC($P1743:$XX1743,3),"")</f>
        <v/>
      </c>
      <c r="N1750" s="71"/>
      <c r="O1750" s="27" t="str">
        <f t="shared" ref="O1750" si="5340">"4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13"/>
        <v>#VALUE!</v>
      </c>
      <c r="C1751" s="128" t="e">
        <f t="shared" ca="1" si="5314"/>
        <v>#NAME?</v>
      </c>
      <c r="D1751" s="127">
        <f t="shared" ca="1" si="5314"/>
        <v>1</v>
      </c>
      <c r="E1751" s="198"/>
      <c r="F1751" s="93"/>
      <c r="G1751" s="200"/>
      <c r="H1751" s="134">
        <f t="shared" ref="H1751" si="5341">COUNT($P1751:$XX1751)</f>
        <v>0</v>
      </c>
      <c r="I1751" s="132" t="e">
        <f t="shared" ref="I1751" si="5342">_xlfn.STDEV.P($P1750:$XX1751)/AVERAGE($P1750:$XX1751)</f>
        <v>#DIV/0!</v>
      </c>
      <c r="J1751" s="7">
        <f t="shared" ref="J1751" si="5343">IF(AND(H1751&gt;2,
OR(L1737="MÉDIA SANEADA",L1737="MEDIANA SANEADA",
AND(L1737="PREÇO ESTIMADO",NOT(AND(P1739="Orçamento",COUNTA(P1737:XX1737)=COUNTIF(P1739:XX1739,"Orçamento")))))),
ROW(),0)</f>
        <v>0</v>
      </c>
      <c r="K1751" s="66"/>
      <c r="L1751" s="29" t="s">
        <v>42</v>
      </c>
      <c r="M1751" s="30">
        <f t="shared" ref="M1751" si="5344">MIN($P1743:$XX1743)</f>
        <v>0</v>
      </c>
      <c r="N1751" s="71"/>
      <c r="O1751" s="27" t="str">
        <f t="shared" ref="O1751" si="5345">"4 RODADA"</f>
        <v>4 RODADA</v>
      </c>
      <c r="P1751" s="107" t="str">
        <f t="shared" ref="P1751:AI1751" si="5346">IF(P1749="","",IF((_xlfn.STDEV.P($P1748:$XX1749)/AVERAGE($P1748:$XX1749))&lt;=25%,P1749,IF(OR(P1749&gt;(AVERAGE($P1748:$XX1749)+_xlfn.STDEV.P($P1748:$XX1749)),P1749&lt;(AVERAGE($P1748:$XX1749)-_xlfn.STDEV.P($P1748:$XX1749))),"DESCARTADO",P1749)))</f>
        <v/>
      </c>
      <c r="Q1751" s="107" t="str">
        <f t="shared" si="5346"/>
        <v/>
      </c>
      <c r="R1751" s="107" t="str">
        <f t="shared" si="5346"/>
        <v/>
      </c>
      <c r="S1751" s="107" t="str">
        <f t="shared" si="5346"/>
        <v/>
      </c>
      <c r="T1751" s="107" t="str">
        <f t="shared" si="5346"/>
        <v/>
      </c>
      <c r="U1751" s="107" t="str">
        <f t="shared" si="5346"/>
        <v/>
      </c>
      <c r="V1751" s="107" t="str">
        <f t="shared" si="5346"/>
        <v/>
      </c>
      <c r="W1751" s="107" t="str">
        <f t="shared" si="5346"/>
        <v/>
      </c>
      <c r="X1751" s="107" t="str">
        <f t="shared" si="5346"/>
        <v/>
      </c>
      <c r="Y1751" s="107" t="str">
        <f t="shared" si="5346"/>
        <v/>
      </c>
      <c r="Z1751" s="107" t="str">
        <f t="shared" si="5346"/>
        <v/>
      </c>
      <c r="AA1751" s="107" t="str">
        <f t="shared" si="5346"/>
        <v/>
      </c>
      <c r="AB1751" s="107" t="str">
        <f t="shared" si="5346"/>
        <v/>
      </c>
      <c r="AC1751" s="107" t="str">
        <f t="shared" si="5346"/>
        <v/>
      </c>
      <c r="AD1751" s="107" t="str">
        <f t="shared" si="5346"/>
        <v/>
      </c>
      <c r="AE1751" s="107" t="str">
        <f t="shared" si="5346"/>
        <v/>
      </c>
      <c r="AF1751" s="107" t="str">
        <f t="shared" si="5346"/>
        <v/>
      </c>
      <c r="AG1751" s="107" t="str">
        <f t="shared" si="5346"/>
        <v/>
      </c>
      <c r="AH1751" s="107" t="str">
        <f t="shared" si="5346"/>
        <v/>
      </c>
      <c r="AI1751" s="107" t="str">
        <f t="shared" si="5346"/>
        <v/>
      </c>
    </row>
    <row r="1752" spans="1:167" hidden="1" x14ac:dyDescent="0.25">
      <c r="B1752" s="128" t="e">
        <f t="shared" si="5313"/>
        <v>#VALUE!</v>
      </c>
      <c r="C1752" s="128" t="e">
        <f t="shared" ca="1" si="5314"/>
        <v>#NAME?</v>
      </c>
      <c r="D1752" s="127">
        <f t="shared" ca="1" si="5314"/>
        <v>1</v>
      </c>
      <c r="E1752" s="198"/>
      <c r="F1752" s="93"/>
      <c r="G1752" s="200"/>
      <c r="H1752"/>
      <c r="I1752"/>
      <c r="J1752"/>
      <c r="K1752" s="66"/>
      <c r="L1752" s="29" t="s">
        <v>40</v>
      </c>
      <c r="M1752" s="30">
        <f t="shared" ref="M1752" si="5347">MAX($P1743:$XX1743)</f>
        <v>0</v>
      </c>
      <c r="N1752" s="71"/>
      <c r="O1752" s="27" t="str">
        <f t="shared" ref="O1752" si="5348">"5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13"/>
        <v>#VALUE!</v>
      </c>
      <c r="C1753" s="128" t="e">
        <f t="shared" ca="1" si="5314"/>
        <v>#NAME?</v>
      </c>
      <c r="D1753" s="127">
        <f t="shared" ca="1" si="5314"/>
        <v>1</v>
      </c>
      <c r="E1753" s="198"/>
      <c r="F1753" s="93"/>
      <c r="G1753" s="200"/>
      <c r="H1753" s="134">
        <f t="shared" ref="H1753" si="5349">COUNT($P1753:$XX1753)</f>
        <v>0</v>
      </c>
      <c r="I1753" s="132" t="e">
        <f t="shared" ref="I1753" si="5350">_xlfn.STDEV.P($P1752:$XX1753)/AVERAGE($P1752:$XX1753)</f>
        <v>#DIV/0!</v>
      </c>
      <c r="J1753" s="7">
        <f t="shared" ref="J1753" si="5351">IF(AND(H1753&gt;2,
OR(L1737="MÉDIA SANEADA",L1737="MEDIANA SANEADA",
AND(L1737="PREÇO ESTIMADO",NOT(AND(P1739="Orçamento",COUNTA(P1737:XX1737)=COUNTIF(P1739:XX1739,"Orçamento")))))),
ROW(),0)</f>
        <v>0</v>
      </c>
      <c r="K1753" s="66"/>
      <c r="N1753" s="71"/>
      <c r="O1753" s="27" t="str">
        <f t="shared" ref="O1753" si="5352">"5 RODADA"</f>
        <v>5 RODADA</v>
      </c>
      <c r="P1753" s="107" t="str">
        <f t="shared" ref="P1753:AI1753" si="5353">IF(P1751="","",IF((_xlfn.STDEV.P($P1750:$XX1751)/AVERAGE($P1750:$XX1751))&lt;=25%,P1751,IF(OR(P1751&gt;(AVERAGE($P1750:$XX1751)+_xlfn.STDEV.P($P1750:$XX1751)),P1751&lt;(AVERAGE($P1750:$XX1751)-_xlfn.STDEV.P($P1750:$XX1751))),"DESCARTADO",P1751)))</f>
        <v/>
      </c>
      <c r="Q1753" s="107" t="str">
        <f t="shared" si="5353"/>
        <v/>
      </c>
      <c r="R1753" s="107" t="str">
        <f t="shared" si="5353"/>
        <v/>
      </c>
      <c r="S1753" s="107" t="str">
        <f t="shared" si="5353"/>
        <v/>
      </c>
      <c r="T1753" s="107" t="str">
        <f t="shared" si="5353"/>
        <v/>
      </c>
      <c r="U1753" s="107" t="str">
        <f t="shared" si="5353"/>
        <v/>
      </c>
      <c r="V1753" s="107" t="str">
        <f t="shared" si="5353"/>
        <v/>
      </c>
      <c r="W1753" s="107" t="str">
        <f t="shared" si="5353"/>
        <v/>
      </c>
      <c r="X1753" s="107" t="str">
        <f t="shared" si="5353"/>
        <v/>
      </c>
      <c r="Y1753" s="107" t="str">
        <f t="shared" si="5353"/>
        <v/>
      </c>
      <c r="Z1753" s="107" t="str">
        <f t="shared" si="5353"/>
        <v/>
      </c>
      <c r="AA1753" s="107" t="str">
        <f t="shared" si="5353"/>
        <v/>
      </c>
      <c r="AB1753" s="107" t="str">
        <f t="shared" si="5353"/>
        <v/>
      </c>
      <c r="AC1753" s="107" t="str">
        <f t="shared" si="5353"/>
        <v/>
      </c>
      <c r="AD1753" s="107" t="str">
        <f t="shared" si="5353"/>
        <v/>
      </c>
      <c r="AE1753" s="107" t="str">
        <f t="shared" si="5353"/>
        <v/>
      </c>
      <c r="AF1753" s="107" t="str">
        <f t="shared" si="5353"/>
        <v/>
      </c>
      <c r="AG1753" s="107" t="str">
        <f t="shared" si="5353"/>
        <v/>
      </c>
      <c r="AH1753" s="107" t="str">
        <f t="shared" si="5353"/>
        <v/>
      </c>
      <c r="AI1753" s="107" t="str">
        <f t="shared" si="5353"/>
        <v/>
      </c>
    </row>
    <row r="1754" spans="1:167" hidden="1" x14ac:dyDescent="0.25">
      <c r="B1754" s="128" t="e">
        <f t="shared" si="5313"/>
        <v>#VALUE!</v>
      </c>
      <c r="C1754" s="128" t="e">
        <f t="shared" ca="1" si="5314"/>
        <v>#NAME?</v>
      </c>
      <c r="D1754" s="127">
        <f t="shared" ca="1" si="5314"/>
        <v>1</v>
      </c>
      <c r="E1754" s="198"/>
      <c r="F1754" s="93"/>
      <c r="G1754" s="200"/>
      <c r="H1754"/>
      <c r="I1754"/>
      <c r="J1754"/>
      <c r="K1754" s="66"/>
      <c r="L1754" s="22"/>
      <c r="M1754" s="22"/>
      <c r="N1754" s="71"/>
      <c r="O1754" s="27" t="str">
        <f t="shared" ref="O1754" si="5354">"6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13"/>
        <v>#VALUE!</v>
      </c>
      <c r="C1755" s="128" t="e">
        <f t="shared" ca="1" si="5314"/>
        <v>#NAME?</v>
      </c>
      <c r="D1755" s="127">
        <f t="shared" ca="1" si="5314"/>
        <v>1</v>
      </c>
      <c r="E1755" s="198"/>
      <c r="F1755" s="93"/>
      <c r="G1755" s="200"/>
      <c r="H1755" s="134">
        <f t="shared" ref="H1755" si="5355">COUNT($P1755:$XX1755)</f>
        <v>0</v>
      </c>
      <c r="I1755" s="132" t="e">
        <f t="shared" ref="I1755" si="5356">_xlfn.STDEV.P($P1754:$XX1755)/AVERAGE($P1754:$XX1755)</f>
        <v>#DIV/0!</v>
      </c>
      <c r="J1755" s="7">
        <f t="shared" ref="J1755" si="5357">IF(AND(H1755&gt;2,
OR(L1737="MÉDIA SANEADA",L1737="MEDIANA SANEADA",
AND(L1737="PREÇO ESTIMADO",NOT(AND(P1739="Orçamento",COUNTA(P1737:XX1737)=COUNTIF(P1739:XX1739,"Orçamento")))))),
ROW(),0)</f>
        <v>0</v>
      </c>
      <c r="N1755" s="71"/>
      <c r="O1755" s="27" t="str">
        <f t="shared" ref="O1755" si="5358">"6 RODADA"</f>
        <v>6 RODADA</v>
      </c>
      <c r="P1755" s="107" t="str">
        <f t="shared" ref="P1755:AI1755" si="5359">IFERROR(IF(P1753="","",IF((_xlfn.STDEV.P($P1752:$XX1753)/AVERAGE($P1752:$XX1753))&lt;=25%,P1753,IF(OR(P1753&gt;(AVERAGE($P1752:$XX1753)+_xlfn.STDEV.P($P1752:$XX1753)),P1753&lt;(AVERAGE($P1752:$XX1753)-_xlfn.STDEV.P($P1752:$XX1753))),"DESCARTADO",P1753))),)</f>
        <v/>
      </c>
      <c r="Q1755" s="107" t="str">
        <f t="shared" si="5359"/>
        <v/>
      </c>
      <c r="R1755" s="107" t="str">
        <f t="shared" si="5359"/>
        <v/>
      </c>
      <c r="S1755" s="107" t="str">
        <f t="shared" si="5359"/>
        <v/>
      </c>
      <c r="T1755" s="107" t="str">
        <f t="shared" si="5359"/>
        <v/>
      </c>
      <c r="U1755" s="107" t="str">
        <f t="shared" si="5359"/>
        <v/>
      </c>
      <c r="V1755" s="107" t="str">
        <f t="shared" si="5359"/>
        <v/>
      </c>
      <c r="W1755" s="107" t="str">
        <f t="shared" si="5359"/>
        <v/>
      </c>
      <c r="X1755" s="107" t="str">
        <f t="shared" si="5359"/>
        <v/>
      </c>
      <c r="Y1755" s="107" t="str">
        <f t="shared" si="5359"/>
        <v/>
      </c>
      <c r="Z1755" s="107" t="str">
        <f t="shared" si="5359"/>
        <v/>
      </c>
      <c r="AA1755" s="107" t="str">
        <f t="shared" si="5359"/>
        <v/>
      </c>
      <c r="AB1755" s="107" t="str">
        <f t="shared" si="5359"/>
        <v/>
      </c>
      <c r="AC1755" s="107" t="str">
        <f t="shared" si="5359"/>
        <v/>
      </c>
      <c r="AD1755" s="107" t="str">
        <f t="shared" si="5359"/>
        <v/>
      </c>
      <c r="AE1755" s="107" t="str">
        <f t="shared" si="5359"/>
        <v/>
      </c>
      <c r="AF1755" s="107" t="str">
        <f t="shared" si="5359"/>
        <v/>
      </c>
      <c r="AG1755" s="107" t="str">
        <f t="shared" si="5359"/>
        <v/>
      </c>
      <c r="AH1755" s="107" t="str">
        <f t="shared" si="5359"/>
        <v/>
      </c>
      <c r="AI1755" s="107" t="str">
        <f t="shared" si="5359"/>
        <v/>
      </c>
    </row>
    <row r="1756" spans="1:167" x14ac:dyDescent="0.25">
      <c r="B1756" s="128" t="e">
        <f t="shared" si="5313"/>
        <v>#VALUE!</v>
      </c>
      <c r="C1756" s="128" t="e">
        <f t="shared" ca="1" si="5314"/>
        <v>#NAME?</v>
      </c>
      <c r="D1756" s="127">
        <f t="shared" ca="1" si="5314"/>
        <v>1</v>
      </c>
      <c r="E1756" s="198"/>
      <c r="F1756" s="136"/>
      <c r="G1756" s="200"/>
      <c r="H1756" s="203"/>
      <c r="I1756" s="203"/>
      <c r="J1756" s="204"/>
      <c r="K1756" s="67"/>
      <c r="L1756" s="1" t="s">
        <v>43</v>
      </c>
      <c r="M1756" s="143" t="str">
        <f t="shared" ref="M1756" si="5360">IFERROR(ROUND(M1737*M1739,2),"")</f>
        <v/>
      </c>
      <c r="O1756" s="27" t="s">
        <v>363</v>
      </c>
      <c r="P1756" s="107" t="str">
        <f t="shared" ref="P1756:R1756" si="5361">INDEX(P1743:P1755,MATCH(MAX($J1743:$J1755),$J1743:$J1755,0))</f>
        <v/>
      </c>
      <c r="Q1756" s="107" t="str">
        <f t="shared" si="5361"/>
        <v/>
      </c>
      <c r="R1756" s="107" t="str">
        <f t="shared" si="5361"/>
        <v/>
      </c>
      <c r="S1756" s="107" t="str">
        <f t="shared" si="5296"/>
        <v/>
      </c>
      <c r="T1756" s="107" t="str">
        <f t="shared" si="5296"/>
        <v/>
      </c>
      <c r="U1756" s="107" t="str">
        <f t="shared" si="5296"/>
        <v/>
      </c>
      <c r="V1756" s="107" t="str">
        <f t="shared" si="5296"/>
        <v/>
      </c>
      <c r="W1756" s="107" t="str">
        <f t="shared" si="5296"/>
        <v/>
      </c>
      <c r="X1756" s="107" t="str">
        <f t="shared" si="5296"/>
        <v/>
      </c>
      <c r="Y1756" s="107" t="str">
        <f t="shared" si="5296"/>
        <v/>
      </c>
      <c r="Z1756" s="107" t="str">
        <f t="shared" si="5296"/>
        <v/>
      </c>
      <c r="AA1756" s="107" t="str">
        <f t="shared" si="5296"/>
        <v/>
      </c>
      <c r="AB1756" s="107" t="str">
        <f t="shared" si="5296"/>
        <v/>
      </c>
      <c r="AC1756" s="107" t="str">
        <f t="shared" si="5296"/>
        <v/>
      </c>
      <c r="AD1756" s="107" t="str">
        <f t="shared" si="5296"/>
        <v/>
      </c>
      <c r="AE1756" s="107" t="str">
        <f t="shared" si="5296"/>
        <v/>
      </c>
      <c r="AF1756" s="107" t="str">
        <f t="shared" si="5296"/>
        <v/>
      </c>
      <c r="AG1756" s="107" t="str">
        <f t="shared" si="5296"/>
        <v/>
      </c>
      <c r="AH1756" s="107" t="str">
        <f t="shared" si="5296"/>
        <v/>
      </c>
      <c r="AI1756" s="107" t="str">
        <f t="shared" si="5296"/>
        <v/>
      </c>
    </row>
    <row r="1758" spans="1:167" s="117" customFormat="1" ht="15" customHeight="1" x14ac:dyDescent="0.25">
      <c r="A1758" s="120"/>
      <c r="B1758" s="127" t="e">
        <f t="shared" ref="B1758" si="5362">LARGE(IFERROR(IF(B1756+1&gt;$H$8,"",B1756+1),""),1)</f>
        <v>#VALUE!</v>
      </c>
      <c r="C1758" s="127" t="e">
        <f ca="1">IF(_xlfn.ISFORMULA(E1762),MAX(INDEX('BASE FORMAÇÃO'!A:A,B1758+1),1),E1762)</f>
        <v>#NAME?</v>
      </c>
      <c r="D1758" s="127">
        <f t="shared" ref="D1758" ca="1" si="5363">IFERROR(IF(C1758=C1748,D1748+1,1),1)</f>
        <v>1</v>
      </c>
      <c r="E1758" s="38" t="s">
        <v>9</v>
      </c>
      <c r="F1758" s="73"/>
      <c r="G1758" s="38" t="s">
        <v>15</v>
      </c>
      <c r="H1758" s="135" t="e">
        <f>INDEX('BASE FORMAÇÃO'!B:B,B1758+1)</f>
        <v>#VALUE!</v>
      </c>
      <c r="I1758" s="181" t="s">
        <v>16</v>
      </c>
      <c r="J1758" s="6" t="e">
        <f>INDEX('BASE FORMAÇÃO'!K:K,B1758+1)</f>
        <v>#VALUE!</v>
      </c>
      <c r="K1758" s="65"/>
      <c r="L1758" s="182" t="s">
        <v>10</v>
      </c>
      <c r="M1758" s="184" t="str">
        <f>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364">B1758</f>
        <v>#VALUE!</v>
      </c>
      <c r="C1759" s="128" t="e">
        <f t="shared" ca="1" si="5364"/>
        <v>#NAME?</v>
      </c>
      <c r="D1759" s="127">
        <f t="shared" ca="1" si="5364"/>
        <v>1</v>
      </c>
      <c r="E1759" s="186">
        <f t="shared" ref="E1759" ca="1" si="5365">D1758</f>
        <v>1</v>
      </c>
      <c r="F1759" s="92"/>
      <c r="G1759" s="188" t="s">
        <v>1</v>
      </c>
      <c r="H1759" s="191" t="e">
        <f>INDEX('BASE FORMAÇÃO'!C:C,B1758+1)</f>
        <v>#VALUE!</v>
      </c>
      <c r="I1759" s="191"/>
      <c r="J1759" s="192"/>
      <c r="K1759" s="66"/>
      <c r="L1759" s="183"/>
      <c r="M1759" s="185"/>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366">B1759</f>
        <v>#VALUE!</v>
      </c>
      <c r="C1760" s="128" t="e">
        <f t="shared" ca="1" si="5366"/>
        <v>#NAME?</v>
      </c>
      <c r="D1760" s="127">
        <f t="shared" ca="1" si="5366"/>
        <v>1</v>
      </c>
      <c r="E1760" s="187"/>
      <c r="F1760" s="93"/>
      <c r="G1760" s="189"/>
      <c r="H1760" s="193"/>
      <c r="I1760" s="193"/>
      <c r="J1760" s="194"/>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367">B1760</f>
        <v>#VALUE!</v>
      </c>
      <c r="C1761" s="128" t="e">
        <f t="shared" ca="1" si="5367"/>
        <v>#NAME?</v>
      </c>
      <c r="D1761" s="127">
        <f t="shared" ca="1" si="5314"/>
        <v>1</v>
      </c>
      <c r="E1761" s="38" t="s">
        <v>313</v>
      </c>
      <c r="F1761" s="93"/>
      <c r="G1761" s="190"/>
      <c r="H1761" s="195"/>
      <c r="I1761" s="195"/>
      <c r="J1761" s="196"/>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368">B1760</f>
        <v>#VALUE!</v>
      </c>
      <c r="C1762" s="128" t="e">
        <f t="shared" ca="1" si="5368"/>
        <v>#NAME?</v>
      </c>
      <c r="D1762" s="127">
        <f t="shared" ca="1" si="5314"/>
        <v>1</v>
      </c>
      <c r="E1762" s="197" t="e">
        <f t="shared" ref="E1762" ca="1" si="5369">C1758</f>
        <v>#NAME?</v>
      </c>
      <c r="F1762" s="93"/>
      <c r="G1762" s="199" t="s">
        <v>304</v>
      </c>
      <c r="H1762" s="201"/>
      <c r="I1762" s="202"/>
      <c r="J1762" s="202"/>
      <c r="K1762" s="67"/>
      <c r="L1762" s="28" t="s">
        <v>303</v>
      </c>
      <c r="M1762" s="133" t="str">
        <f t="shared" ref="M1762" si="5370">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371">B1762</f>
        <v>#VALUE!</v>
      </c>
      <c r="C1763" s="128" t="e">
        <f t="shared" ref="C1763" ca="1" si="5372">C1762</f>
        <v>#NAME?</v>
      </c>
      <c r="D1763" s="127">
        <f t="shared" ca="1" si="5314"/>
        <v>1</v>
      </c>
      <c r="E1763" s="198"/>
      <c r="F1763" s="93"/>
      <c r="G1763" s="200"/>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373">B1763</f>
        <v>#VALUE!</v>
      </c>
      <c r="C1764" s="128" t="e">
        <f t="shared" ca="1" si="5373"/>
        <v>#NAME?</v>
      </c>
      <c r="D1764" s="127">
        <f t="shared" ca="1" si="5314"/>
        <v>1</v>
      </c>
      <c r="E1764" s="198"/>
      <c r="F1764" s="93"/>
      <c r="G1764" s="200"/>
      <c r="H1764" s="134">
        <f t="shared" ref="H1764" si="5374">COUNT($P1764:$XX1764)</f>
        <v>0</v>
      </c>
      <c r="I1764" s="132" t="e">
        <f t="shared" ref="I1764" si="5375">_xlfn.STDEV.P($P1763:$XX1764)/AVERAGE($P1763:$XX1764)</f>
        <v>#DIV/0!</v>
      </c>
      <c r="J1764" s="7">
        <f>ROW()</f>
        <v>1764</v>
      </c>
      <c r="K1764" s="67"/>
      <c r="L1764" s="29" t="s">
        <v>10</v>
      </c>
      <c r="M1764" s="30" t="str">
        <f t="shared" ref="M1764" si="5376">IFERROR(
IF(COUNTA(P1758:AI1758)=COUNTIF(P1760:XX1760,"Orçamento"),MIN(M1769,M1766),
IF(M1767&lt;&gt;"",M1767,
IF(M1768&lt;&gt;"",M1768,
M1766
))),"")</f>
        <v/>
      </c>
      <c r="N1764" s="71"/>
      <c r="O1764" s="27" t="s">
        <v>376</v>
      </c>
      <c r="P1764" s="106" t="str">
        <f t="shared" ref="P1764:AI1764" si="5377">IFERROR(IF(P1762="",
            "",
            IF(COUNT($P1762:$XX1762)&lt;=4,
               P1762,
               IF(OR(P1762&gt;(QUARTILE($P1762:$XX1762,3)+(QUARTILE($P1762:$XX1762,3)-QUARTILE($P1762:$XX1762,1))),
                     P1762&lt;(QUARTILE($P1762:$XX1762,1)-(QUARTILE($P1762:$XX1762,3)-QUARTILE($P1762:$XX1762,1)))
                  ),
               "DESCARTADO",P1762)
             )
  ),P1762)</f>
        <v/>
      </c>
      <c r="Q1764" s="106" t="str">
        <f t="shared" si="5377"/>
        <v/>
      </c>
      <c r="R1764" s="106" t="str">
        <f t="shared" si="5377"/>
        <v/>
      </c>
      <c r="S1764" s="106" t="str">
        <f t="shared" si="5377"/>
        <v/>
      </c>
      <c r="T1764" s="106" t="str">
        <f t="shared" si="5377"/>
        <v/>
      </c>
      <c r="U1764" s="106" t="str">
        <f t="shared" si="5377"/>
        <v/>
      </c>
      <c r="V1764" s="106" t="str">
        <f t="shared" si="5377"/>
        <v/>
      </c>
      <c r="W1764" s="106" t="str">
        <f t="shared" si="5377"/>
        <v/>
      </c>
      <c r="X1764" s="106" t="str">
        <f t="shared" si="5377"/>
        <v/>
      </c>
      <c r="Y1764" s="106" t="str">
        <f t="shared" si="5377"/>
        <v/>
      </c>
      <c r="Z1764" s="106" t="str">
        <f t="shared" si="5377"/>
        <v/>
      </c>
      <c r="AA1764" s="106" t="str">
        <f t="shared" si="5377"/>
        <v/>
      </c>
      <c r="AB1764" s="106" t="str">
        <f t="shared" si="5377"/>
        <v/>
      </c>
      <c r="AC1764" s="106" t="str">
        <f t="shared" si="5377"/>
        <v/>
      </c>
      <c r="AD1764" s="106" t="str">
        <f t="shared" si="5377"/>
        <v/>
      </c>
      <c r="AE1764" s="106" t="str">
        <f t="shared" si="5377"/>
        <v/>
      </c>
      <c r="AF1764" s="106" t="str">
        <f t="shared" si="5377"/>
        <v/>
      </c>
      <c r="AG1764" s="106" t="str">
        <f t="shared" si="5377"/>
        <v/>
      </c>
      <c r="AH1764" s="106" t="str">
        <f t="shared" si="5377"/>
        <v/>
      </c>
      <c r="AI1764" s="106" t="str">
        <f t="shared" si="5377"/>
        <v/>
      </c>
    </row>
    <row r="1765" spans="1:35" hidden="1" x14ac:dyDescent="0.25">
      <c r="B1765" s="128" t="e">
        <f t="shared" ref="B1765" si="5378">B1764</f>
        <v>#VALUE!</v>
      </c>
      <c r="C1765" s="128" t="e">
        <f t="shared" ref="C1765" ca="1" si="5379">C1764</f>
        <v>#NAME?</v>
      </c>
      <c r="D1765" s="127">
        <f t="shared" ca="1" si="5314"/>
        <v>1</v>
      </c>
      <c r="E1765" s="198"/>
      <c r="F1765" s="93"/>
      <c r="G1765" s="200"/>
      <c r="H1765"/>
      <c r="I1765"/>
      <c r="J1765"/>
      <c r="K1765" s="66"/>
      <c r="L1765" s="29" t="s">
        <v>360</v>
      </c>
      <c r="M1765" s="30" t="e">
        <f t="shared" ref="M1765" si="5380">AVERAGE($P1764:$XX1764)</f>
        <v>#DIV/0!</v>
      </c>
      <c r="N1765" s="71"/>
      <c r="O1765" s="27" t="str">
        <f t="shared" ref="O1765" si="5381">"1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13"/>
        <v>#VALUE!</v>
      </c>
      <c r="C1766" s="128" t="e">
        <f t="shared" ca="1" si="5314"/>
        <v>#NAME?</v>
      </c>
      <c r="D1766" s="127">
        <f t="shared" ca="1" si="5314"/>
        <v>1</v>
      </c>
      <c r="E1766" s="198"/>
      <c r="F1766" s="93"/>
      <c r="G1766" s="200"/>
      <c r="H1766" s="134">
        <f t="shared" ref="H1766" si="5382">COUNT($P1766:$XX1766)</f>
        <v>0</v>
      </c>
      <c r="I1766" s="132" t="e">
        <f t="shared" ref="I1766" si="5383">_xlfn.STDEV.P($P1765:$XX1766)/AVERAGE($P1765:$XX1766)</f>
        <v>#DIV/0!</v>
      </c>
      <c r="J1766" s="7">
        <f t="shared" ref="J1766" si="5384">IF(AND(H1766&gt;2,
OR(L1758="MÉDIA SANEADA",L1758="MEDIANA SANEADA",
AND(L1758="PREÇO ESTIMADO",NOT(AND(P1760="Orçamento",COUNTA(P1758:XX1758)=COUNTIF(P1760:XX1760,"Orçamento")))))),
ROW(),0)</f>
        <v>0</v>
      </c>
      <c r="K1766" s="66"/>
      <c r="L1766" s="29" t="s">
        <v>361</v>
      </c>
      <c r="M1766" s="30" t="e">
        <f t="shared" ref="M1766" si="5385">MEDIAN($P1764:$XX1764)</f>
        <v>#NUM!</v>
      </c>
      <c r="N1766" s="71"/>
      <c r="O1766" s="27" t="str">
        <f t="shared" ref="O1766" si="5386">"1 RODADA"</f>
        <v>1 RODADA</v>
      </c>
      <c r="P1766" s="107" t="str">
        <f t="shared" ref="P1766:AI1766" si="5387">IF(P1764="","",IF((_xlfn.STDEV.P($P1763:$XX1764)/AVERAGE($P1763:$XX1764))&lt;=25%,P1764,IF(OR(P1764&gt;(AVERAGE($P1763:$XX1764)+_xlfn.STDEV.P($P1763:$XX1764)),P1764&lt;(AVERAGE($P1763:$XX1764)-_xlfn.STDEV.P($P1763:$XX1764))),"DESCARTADO",P1764)))</f>
        <v/>
      </c>
      <c r="Q1766" s="107" t="str">
        <f t="shared" si="5387"/>
        <v/>
      </c>
      <c r="R1766" s="107" t="str">
        <f t="shared" si="5387"/>
        <v/>
      </c>
      <c r="S1766" s="107" t="str">
        <f t="shared" si="5387"/>
        <v/>
      </c>
      <c r="T1766" s="107" t="str">
        <f t="shared" si="5387"/>
        <v/>
      </c>
      <c r="U1766" s="107" t="str">
        <f t="shared" si="5387"/>
        <v/>
      </c>
      <c r="V1766" s="107" t="str">
        <f t="shared" si="5387"/>
        <v/>
      </c>
      <c r="W1766" s="107" t="str">
        <f t="shared" si="5387"/>
        <v/>
      </c>
      <c r="X1766" s="107" t="str">
        <f t="shared" si="5387"/>
        <v/>
      </c>
      <c r="Y1766" s="107" t="str">
        <f t="shared" si="5387"/>
        <v/>
      </c>
      <c r="Z1766" s="107" t="str">
        <f t="shared" si="5387"/>
        <v/>
      </c>
      <c r="AA1766" s="107" t="str">
        <f t="shared" si="5387"/>
        <v/>
      </c>
      <c r="AB1766" s="107" t="str">
        <f t="shared" si="5387"/>
        <v/>
      </c>
      <c r="AC1766" s="107" t="str">
        <f t="shared" si="5387"/>
        <v/>
      </c>
      <c r="AD1766" s="107" t="str">
        <f t="shared" si="5387"/>
        <v/>
      </c>
      <c r="AE1766" s="107" t="str">
        <f t="shared" si="5387"/>
        <v/>
      </c>
      <c r="AF1766" s="107" t="str">
        <f t="shared" si="5387"/>
        <v/>
      </c>
      <c r="AG1766" s="107" t="str">
        <f t="shared" si="5387"/>
        <v/>
      </c>
      <c r="AH1766" s="107" t="str">
        <f t="shared" si="5387"/>
        <v/>
      </c>
      <c r="AI1766" s="107" t="str">
        <f t="shared" si="5387"/>
        <v/>
      </c>
    </row>
    <row r="1767" spans="1:35" hidden="1" x14ac:dyDescent="0.25">
      <c r="B1767" s="128" t="e">
        <f t="shared" si="5313"/>
        <v>#VALUE!</v>
      </c>
      <c r="C1767" s="128" t="e">
        <f t="shared" ca="1" si="5314"/>
        <v>#NAME?</v>
      </c>
      <c r="D1767" s="127">
        <f t="shared" ca="1" si="5314"/>
        <v>1</v>
      </c>
      <c r="E1767" s="198"/>
      <c r="F1767" s="93"/>
      <c r="G1767" s="200"/>
      <c r="H1767"/>
      <c r="I1767"/>
      <c r="J1767"/>
      <c r="L1767" s="29" t="s">
        <v>38</v>
      </c>
      <c r="M1767" s="30" t="str">
        <f t="shared" ref="M1767" si="5388">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389">"2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13"/>
        <v>#VALUE!</v>
      </c>
      <c r="C1768" s="128" t="e">
        <f t="shared" ca="1" si="5314"/>
        <v>#NAME?</v>
      </c>
      <c r="D1768" s="127">
        <f t="shared" ca="1" si="5314"/>
        <v>1</v>
      </c>
      <c r="E1768" s="198"/>
      <c r="F1768" s="93"/>
      <c r="G1768" s="200"/>
      <c r="H1768" s="134">
        <f t="shared" ref="H1768" si="5390">COUNT($P1768:$XX1768)</f>
        <v>0</v>
      </c>
      <c r="I1768" s="132" t="e">
        <f t="shared" ref="I1768" si="5391">_xlfn.STDEV.P($P1767:$XX1768)/AVERAGE($P1767:$XX1768)</f>
        <v>#DIV/0!</v>
      </c>
      <c r="J1768" s="7">
        <f t="shared" ref="J1768" si="5392">IF(AND(H1768&gt;2,
OR(L1758="MÉDIA SANEADA",L1758="MEDIANA SANEADA",
AND(L1758="PREÇO ESTIMADO",NOT(AND(P1760="Orçamento",COUNTA(P1758:XX1758)=COUNTIF(P1760:XX1760,"Orçamento")))))),
ROW(),0)</f>
        <v>0</v>
      </c>
      <c r="K1768" s="66"/>
      <c r="L1768" s="29" t="s">
        <v>362</v>
      </c>
      <c r="M1768" s="30" t="e">
        <f t="shared" ref="M1768" si="5393" xml:space="preserve">
IF(H1766&gt;2,MEDIAN(P1765:XX1766),
IF(H1768&gt;2,MEDIAN(P1767:XX1768),
IF(H1770&gt;2,MEDIAN(P1769:XX1770),
IF(H1772&gt;2,MEDIAN(P1771:XX1772),
IF(H1774&gt;2,MEDIAN(P1773:XX1774),
IF(H1776&gt;2,MEDIAN(P1775:XX1776),
MEDIAN(P1763:XX1764)))))))</f>
        <v>#NUM!</v>
      </c>
      <c r="N1768" s="71"/>
      <c r="O1768" s="27" t="str">
        <f t="shared" ref="O1768" si="5394">"2 RODADA"</f>
        <v>2 RODADA</v>
      </c>
      <c r="P1768" s="107" t="str">
        <f t="shared" ref="P1768:AI1768" si="5395">IF(P1766="","",IF((_xlfn.STDEV.P($P1765:$XX1766)/AVERAGE($P1765:$XX1766))&lt;=25%,P1766,IF(OR(P1766&gt;(AVERAGE($P1765:$XX1766)+_xlfn.STDEV.P($P1765:$XX1766)),P1766&lt;(AVERAGE($P1765:$XX1766)-_xlfn.STDEV.P($P1765:$XX1766))),"DESCARTADO",P1766)))</f>
        <v/>
      </c>
      <c r="Q1768" s="107" t="str">
        <f t="shared" si="5395"/>
        <v/>
      </c>
      <c r="R1768" s="107" t="str">
        <f t="shared" si="5395"/>
        <v/>
      </c>
      <c r="S1768" s="107" t="str">
        <f t="shared" si="5395"/>
        <v/>
      </c>
      <c r="T1768" s="107" t="str">
        <f t="shared" si="5395"/>
        <v/>
      </c>
      <c r="U1768" s="107" t="str">
        <f t="shared" si="5395"/>
        <v/>
      </c>
      <c r="V1768" s="107" t="str">
        <f t="shared" si="5395"/>
        <v/>
      </c>
      <c r="W1768" s="107" t="str">
        <f t="shared" si="5395"/>
        <v/>
      </c>
      <c r="X1768" s="107" t="str">
        <f t="shared" si="5395"/>
        <v/>
      </c>
      <c r="Y1768" s="107" t="str">
        <f t="shared" si="5395"/>
        <v/>
      </c>
      <c r="Z1768" s="107" t="str">
        <f t="shared" si="5395"/>
        <v/>
      </c>
      <c r="AA1768" s="107" t="str">
        <f t="shared" si="5395"/>
        <v/>
      </c>
      <c r="AB1768" s="107" t="str">
        <f t="shared" si="5395"/>
        <v/>
      </c>
      <c r="AC1768" s="107" t="str">
        <f t="shared" si="5395"/>
        <v/>
      </c>
      <c r="AD1768" s="107" t="str">
        <f t="shared" si="5395"/>
        <v/>
      </c>
      <c r="AE1768" s="107" t="str">
        <f t="shared" si="5395"/>
        <v/>
      </c>
      <c r="AF1768" s="107" t="str">
        <f t="shared" si="5395"/>
        <v/>
      </c>
      <c r="AG1768" s="107" t="str">
        <f t="shared" si="5395"/>
        <v/>
      </c>
      <c r="AH1768" s="107" t="str">
        <f t="shared" si="5395"/>
        <v/>
      </c>
      <c r="AI1768" s="107" t="str">
        <f t="shared" si="5395"/>
        <v/>
      </c>
    </row>
    <row r="1769" spans="1:35" hidden="1" x14ac:dyDescent="0.25">
      <c r="B1769" s="128" t="e">
        <f t="shared" si="5313"/>
        <v>#VALUE!</v>
      </c>
      <c r="C1769" s="128" t="e">
        <f t="shared" ca="1" si="5314"/>
        <v>#NAME?</v>
      </c>
      <c r="D1769" s="127">
        <f t="shared" ca="1" si="5314"/>
        <v>1</v>
      </c>
      <c r="E1769" s="198"/>
      <c r="F1769" s="93"/>
      <c r="G1769" s="200"/>
      <c r="H1769"/>
      <c r="I1769"/>
      <c r="J1769"/>
      <c r="K1769" s="66"/>
      <c r="L1769" s="29" t="s">
        <v>359</v>
      </c>
      <c r="M1769" s="30" t="e">
        <f t="shared" ref="M1769" si="5396">HARMEAN($P1763:$XX1764)</f>
        <v>#N/A</v>
      </c>
      <c r="N1769" s="71"/>
      <c r="O1769" s="27" t="str">
        <f t="shared" ref="O1769" si="5397">"3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13"/>
        <v>#VALUE!</v>
      </c>
      <c r="C1770" s="128" t="e">
        <f t="shared" ca="1" si="5314"/>
        <v>#NAME?</v>
      </c>
      <c r="D1770" s="127">
        <f t="shared" ca="1" si="5314"/>
        <v>1</v>
      </c>
      <c r="E1770" s="198"/>
      <c r="F1770" s="93"/>
      <c r="G1770" s="200"/>
      <c r="H1770" s="134">
        <f t="shared" ref="H1770" si="5398">COUNT($P1770:$XX1770)</f>
        <v>0</v>
      </c>
      <c r="I1770" s="132" t="e">
        <f t="shared" ref="I1770" si="5399">_xlfn.STDEV.P($P1769:$XX1770)/AVERAGE($P1769:$XX1770)</f>
        <v>#DIV/0!</v>
      </c>
      <c r="J1770" s="7">
        <f t="shared" ref="J1770" si="5400">IF(AND(H1770&gt;2,
OR(L1758="MÉDIA SANEADA",L1758="MEDIANA SANEADA",
AND(L1758="PREÇO ESTIMADO",NOT(AND(P1760="Orçamento",COUNTA(P1758:XX1758)=COUNTIF(P1760:XX1760,"Orçamento")))))),
ROW(),0)</f>
        <v>0</v>
      </c>
      <c r="K1770" s="66"/>
      <c r="L1770" s="29" t="s">
        <v>41</v>
      </c>
      <c r="M1770" s="30" t="str">
        <f t="shared" ref="M1770" si="5401">IFERROR(_xlfn.QUARTILE.EXC($P1764:$XX1764,1),"")</f>
        <v/>
      </c>
      <c r="N1770" s="71"/>
      <c r="O1770" s="27" t="str">
        <f t="shared" ref="O1770" si="5402">"3 RODADA"</f>
        <v>3 RODADA</v>
      </c>
      <c r="P1770" s="107" t="str">
        <f t="shared" ref="P1770:AI1770" si="5403">IF(P1768="","",IF((_xlfn.STDEV.P($P1767:$XX1768)/AVERAGE($P1767:$XX1768))&lt;=25%,P1768,IF(OR(P1768&gt;(AVERAGE($P1767:$XX1768)+_xlfn.STDEV.P($P1767:$XX1768)),P1768&lt;(AVERAGE($P1767:$XX1768)-_xlfn.STDEV.P($P1767:$XX1768))),"DESCARTADO",P1768)))</f>
        <v/>
      </c>
      <c r="Q1770" s="107" t="str">
        <f t="shared" si="5403"/>
        <v/>
      </c>
      <c r="R1770" s="107" t="str">
        <f t="shared" si="5403"/>
        <v/>
      </c>
      <c r="S1770" s="107" t="str">
        <f t="shared" si="5403"/>
        <v/>
      </c>
      <c r="T1770" s="107" t="str">
        <f t="shared" si="5403"/>
        <v/>
      </c>
      <c r="U1770" s="107" t="str">
        <f t="shared" si="5403"/>
        <v/>
      </c>
      <c r="V1770" s="107" t="str">
        <f t="shared" si="5403"/>
        <v/>
      </c>
      <c r="W1770" s="107" t="str">
        <f t="shared" si="5403"/>
        <v/>
      </c>
      <c r="X1770" s="107" t="str">
        <f t="shared" si="5403"/>
        <v/>
      </c>
      <c r="Y1770" s="107" t="str">
        <f t="shared" si="5403"/>
        <v/>
      </c>
      <c r="Z1770" s="107" t="str">
        <f t="shared" si="5403"/>
        <v/>
      </c>
      <c r="AA1770" s="107" t="str">
        <f t="shared" si="5403"/>
        <v/>
      </c>
      <c r="AB1770" s="107" t="str">
        <f t="shared" si="5403"/>
        <v/>
      </c>
      <c r="AC1770" s="107" t="str">
        <f t="shared" si="5403"/>
        <v/>
      </c>
      <c r="AD1770" s="107" t="str">
        <f t="shared" si="5403"/>
        <v/>
      </c>
      <c r="AE1770" s="107" t="str">
        <f t="shared" si="5403"/>
        <v/>
      </c>
      <c r="AF1770" s="107" t="str">
        <f t="shared" si="5403"/>
        <v/>
      </c>
      <c r="AG1770" s="107" t="str">
        <f t="shared" si="5403"/>
        <v/>
      </c>
      <c r="AH1770" s="107" t="str">
        <f t="shared" si="5403"/>
        <v/>
      </c>
      <c r="AI1770" s="107" t="str">
        <f t="shared" si="5403"/>
        <v/>
      </c>
    </row>
    <row r="1771" spans="1:35" hidden="1" x14ac:dyDescent="0.25">
      <c r="B1771" s="128" t="e">
        <f t="shared" si="5313"/>
        <v>#VALUE!</v>
      </c>
      <c r="C1771" s="128" t="e">
        <f t="shared" ca="1" si="5314"/>
        <v>#NAME?</v>
      </c>
      <c r="D1771" s="127">
        <f t="shared" ca="1" si="5314"/>
        <v>1</v>
      </c>
      <c r="E1771" s="198"/>
      <c r="F1771" s="93"/>
      <c r="G1771" s="200"/>
      <c r="H1771"/>
      <c r="I1771"/>
      <c r="J1771"/>
      <c r="K1771" s="66"/>
      <c r="L1771" s="29" t="s">
        <v>39</v>
      </c>
      <c r="M1771" s="30" t="str">
        <f t="shared" ref="M1771" si="5404">IFERROR(_xlfn.QUARTILE.EXC($P1764:$XX1764,3),"")</f>
        <v/>
      </c>
      <c r="N1771" s="71"/>
      <c r="O1771" s="27" t="str">
        <f t="shared" ref="O1771" si="5405">"4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13"/>
        <v>#VALUE!</v>
      </c>
      <c r="C1772" s="128" t="e">
        <f t="shared" ca="1" si="5314"/>
        <v>#NAME?</v>
      </c>
      <c r="D1772" s="127">
        <f t="shared" ca="1" si="5314"/>
        <v>1</v>
      </c>
      <c r="E1772" s="198"/>
      <c r="F1772" s="93"/>
      <c r="G1772" s="200"/>
      <c r="H1772" s="134">
        <f t="shared" ref="H1772" si="5406">COUNT($P1772:$XX1772)</f>
        <v>0</v>
      </c>
      <c r="I1772" s="132" t="e">
        <f t="shared" ref="I1772" si="5407">_xlfn.STDEV.P($P1771:$XX1772)/AVERAGE($P1771:$XX1772)</f>
        <v>#DIV/0!</v>
      </c>
      <c r="J1772" s="7">
        <f t="shared" ref="J1772" si="5408">IF(AND(H1772&gt;2,
OR(L1758="MÉDIA SANEADA",L1758="MEDIANA SANEADA",
AND(L1758="PREÇO ESTIMADO",NOT(AND(P1760="Orçamento",COUNTA(P1758:XX1758)=COUNTIF(P1760:XX1760,"Orçamento")))))),
ROW(),0)</f>
        <v>0</v>
      </c>
      <c r="K1772" s="66"/>
      <c r="L1772" s="29" t="s">
        <v>42</v>
      </c>
      <c r="M1772" s="30">
        <f t="shared" ref="M1772" si="5409">MIN($P1764:$XX1764)</f>
        <v>0</v>
      </c>
      <c r="N1772" s="71"/>
      <c r="O1772" s="27" t="str">
        <f t="shared" ref="O1772" si="5410">"4 RODADA"</f>
        <v>4 RODADA</v>
      </c>
      <c r="P1772" s="107" t="str">
        <f t="shared" ref="P1772:AI1772" si="5411">IF(P1770="","",IF((_xlfn.STDEV.P($P1769:$XX1770)/AVERAGE($P1769:$XX1770))&lt;=25%,P1770,IF(OR(P1770&gt;(AVERAGE($P1769:$XX1770)+_xlfn.STDEV.P($P1769:$XX1770)),P1770&lt;(AVERAGE($P1769:$XX1770)-_xlfn.STDEV.P($P1769:$XX1770))),"DESCARTADO",P1770)))</f>
        <v/>
      </c>
      <c r="Q1772" s="107" t="str">
        <f t="shared" si="5411"/>
        <v/>
      </c>
      <c r="R1772" s="107" t="str">
        <f t="shared" si="5411"/>
        <v/>
      </c>
      <c r="S1772" s="107" t="str">
        <f t="shared" si="5411"/>
        <v/>
      </c>
      <c r="T1772" s="107" t="str">
        <f t="shared" si="5411"/>
        <v/>
      </c>
      <c r="U1772" s="107" t="str">
        <f t="shared" si="5411"/>
        <v/>
      </c>
      <c r="V1772" s="107" t="str">
        <f t="shared" si="5411"/>
        <v/>
      </c>
      <c r="W1772" s="107" t="str">
        <f t="shared" si="5411"/>
        <v/>
      </c>
      <c r="X1772" s="107" t="str">
        <f t="shared" si="5411"/>
        <v/>
      </c>
      <c r="Y1772" s="107" t="str">
        <f t="shared" si="5411"/>
        <v/>
      </c>
      <c r="Z1772" s="107" t="str">
        <f t="shared" si="5411"/>
        <v/>
      </c>
      <c r="AA1772" s="107" t="str">
        <f t="shared" si="5411"/>
        <v/>
      </c>
      <c r="AB1772" s="107" t="str">
        <f t="shared" si="5411"/>
        <v/>
      </c>
      <c r="AC1772" s="107" t="str">
        <f t="shared" si="5411"/>
        <v/>
      </c>
      <c r="AD1772" s="107" t="str">
        <f t="shared" si="5411"/>
        <v/>
      </c>
      <c r="AE1772" s="107" t="str">
        <f t="shared" si="5411"/>
        <v/>
      </c>
      <c r="AF1772" s="107" t="str">
        <f t="shared" si="5411"/>
        <v/>
      </c>
      <c r="AG1772" s="107" t="str">
        <f t="shared" si="5411"/>
        <v/>
      </c>
      <c r="AH1772" s="107" t="str">
        <f t="shared" si="5411"/>
        <v/>
      </c>
      <c r="AI1772" s="107" t="str">
        <f t="shared" si="5411"/>
        <v/>
      </c>
    </row>
    <row r="1773" spans="1:35" hidden="1" x14ac:dyDescent="0.25">
      <c r="B1773" s="128" t="e">
        <f t="shared" si="5313"/>
        <v>#VALUE!</v>
      </c>
      <c r="C1773" s="128" t="e">
        <f t="shared" ca="1" si="5314"/>
        <v>#NAME?</v>
      </c>
      <c r="D1773" s="127">
        <f t="shared" ca="1" si="5314"/>
        <v>1</v>
      </c>
      <c r="E1773" s="198"/>
      <c r="F1773" s="93"/>
      <c r="G1773" s="200"/>
      <c r="H1773"/>
      <c r="I1773"/>
      <c r="J1773"/>
      <c r="K1773" s="66"/>
      <c r="L1773" s="29" t="s">
        <v>40</v>
      </c>
      <c r="M1773" s="30">
        <f t="shared" ref="M1773" si="5412">MAX($P1764:$XX1764)</f>
        <v>0</v>
      </c>
      <c r="N1773" s="71"/>
      <c r="O1773" s="27" t="str">
        <f t="shared" ref="O1773" si="5413">"5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13"/>
        <v>#VALUE!</v>
      </c>
      <c r="C1774" s="128" t="e">
        <f t="shared" ca="1" si="5314"/>
        <v>#NAME?</v>
      </c>
      <c r="D1774" s="127">
        <f t="shared" ca="1" si="5314"/>
        <v>1</v>
      </c>
      <c r="E1774" s="198"/>
      <c r="F1774" s="93"/>
      <c r="G1774" s="200"/>
      <c r="H1774" s="134">
        <f t="shared" ref="H1774" si="5414">COUNT($P1774:$XX1774)</f>
        <v>0</v>
      </c>
      <c r="I1774" s="132" t="e">
        <f t="shared" ref="I1774" si="5415">_xlfn.STDEV.P($P1773:$XX1774)/AVERAGE($P1773:$XX1774)</f>
        <v>#DIV/0!</v>
      </c>
      <c r="J1774" s="7">
        <f t="shared" ref="J1774" si="5416">IF(AND(H1774&gt;2,
OR(L1758="MÉDIA SANEADA",L1758="MEDIANA SANEADA",
AND(L1758="PREÇO ESTIMADO",NOT(AND(P1760="Orçamento",COUNTA(P1758:XX1758)=COUNTIF(P1760:XX1760,"Orçamento")))))),
ROW(),0)</f>
        <v>0</v>
      </c>
      <c r="K1774" s="66"/>
      <c r="N1774" s="71"/>
      <c r="O1774" s="27" t="str">
        <f t="shared" ref="O1774" si="5417">"5 RODADA"</f>
        <v>5 RODADA</v>
      </c>
      <c r="P1774" s="107" t="str">
        <f t="shared" ref="P1774:AI1774" si="5418">IF(P1772="","",IF((_xlfn.STDEV.P($P1771:$XX1772)/AVERAGE($P1771:$XX1772))&lt;=25%,P1772,IF(OR(P1772&gt;(AVERAGE($P1771:$XX1772)+_xlfn.STDEV.P($P1771:$XX1772)),P1772&lt;(AVERAGE($P1771:$XX1772)-_xlfn.STDEV.P($P1771:$XX1772))),"DESCARTADO",P1772)))</f>
        <v/>
      </c>
      <c r="Q1774" s="107" t="str">
        <f t="shared" si="5418"/>
        <v/>
      </c>
      <c r="R1774" s="107" t="str">
        <f t="shared" si="5418"/>
        <v/>
      </c>
      <c r="S1774" s="107" t="str">
        <f t="shared" si="5418"/>
        <v/>
      </c>
      <c r="T1774" s="107" t="str">
        <f t="shared" si="5418"/>
        <v/>
      </c>
      <c r="U1774" s="107" t="str">
        <f t="shared" si="5418"/>
        <v/>
      </c>
      <c r="V1774" s="107" t="str">
        <f t="shared" si="5418"/>
        <v/>
      </c>
      <c r="W1774" s="107" t="str">
        <f t="shared" si="5418"/>
        <v/>
      </c>
      <c r="X1774" s="107" t="str">
        <f t="shared" si="5418"/>
        <v/>
      </c>
      <c r="Y1774" s="107" t="str">
        <f t="shared" si="5418"/>
        <v/>
      </c>
      <c r="Z1774" s="107" t="str">
        <f t="shared" si="5418"/>
        <v/>
      </c>
      <c r="AA1774" s="107" t="str">
        <f t="shared" si="5418"/>
        <v/>
      </c>
      <c r="AB1774" s="107" t="str">
        <f t="shared" si="5418"/>
        <v/>
      </c>
      <c r="AC1774" s="107" t="str">
        <f t="shared" si="5418"/>
        <v/>
      </c>
      <c r="AD1774" s="107" t="str">
        <f t="shared" si="5418"/>
        <v/>
      </c>
      <c r="AE1774" s="107" t="str">
        <f t="shared" si="5418"/>
        <v/>
      </c>
      <c r="AF1774" s="107" t="str">
        <f t="shared" si="5418"/>
        <v/>
      </c>
      <c r="AG1774" s="107" t="str">
        <f t="shared" si="5418"/>
        <v/>
      </c>
      <c r="AH1774" s="107" t="str">
        <f t="shared" si="5418"/>
        <v/>
      </c>
      <c r="AI1774" s="107" t="str">
        <f t="shared" si="5418"/>
        <v/>
      </c>
    </row>
    <row r="1775" spans="1:35" hidden="1" x14ac:dyDescent="0.25">
      <c r="B1775" s="128" t="e">
        <f t="shared" si="5313"/>
        <v>#VALUE!</v>
      </c>
      <c r="C1775" s="128" t="e">
        <f t="shared" ca="1" si="5314"/>
        <v>#NAME?</v>
      </c>
      <c r="D1775" s="127">
        <f t="shared" ca="1" si="5314"/>
        <v>1</v>
      </c>
      <c r="E1775" s="198"/>
      <c r="F1775" s="93"/>
      <c r="G1775" s="200"/>
      <c r="H1775"/>
      <c r="I1775"/>
      <c r="J1775"/>
      <c r="K1775" s="66"/>
      <c r="L1775" s="22"/>
      <c r="M1775" s="22"/>
      <c r="N1775" s="71"/>
      <c r="O1775" s="27" t="str">
        <f t="shared" ref="O1775" si="5419">"6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13"/>
        <v>#VALUE!</v>
      </c>
      <c r="C1776" s="128" t="e">
        <f t="shared" ca="1" si="5314"/>
        <v>#NAME?</v>
      </c>
      <c r="D1776" s="127">
        <f t="shared" ca="1" si="5314"/>
        <v>1</v>
      </c>
      <c r="E1776" s="198"/>
      <c r="F1776" s="93"/>
      <c r="G1776" s="200"/>
      <c r="H1776" s="134">
        <f t="shared" ref="H1776" si="5420">COUNT($P1776:$XX1776)</f>
        <v>0</v>
      </c>
      <c r="I1776" s="132" t="e">
        <f t="shared" ref="I1776" si="5421">_xlfn.STDEV.P($P1775:$XX1776)/AVERAGE($P1775:$XX1776)</f>
        <v>#DIV/0!</v>
      </c>
      <c r="J1776" s="7">
        <f t="shared" ref="J1776" si="5422">IF(AND(H1776&gt;2,
OR(L1758="MÉDIA SANEADA",L1758="MEDIANA SANEADA",
AND(L1758="PREÇO ESTIMADO",NOT(AND(P1760="Orçamento",COUNTA(P1758:XX1758)=COUNTIF(P1760:XX1760,"Orçamento")))))),
ROW(),0)</f>
        <v>0</v>
      </c>
      <c r="N1776" s="71"/>
      <c r="O1776" s="27" t="str">
        <f t="shared" ref="O1776" si="5423">"6 RODADA"</f>
        <v>6 RODADA</v>
      </c>
      <c r="P1776" s="107" t="str">
        <f t="shared" ref="P1776:AI1776" si="5424">IFERROR(IF(P1774="","",IF((_xlfn.STDEV.P($P1773:$XX1774)/AVERAGE($P1773:$XX1774))&lt;=25%,P1774,IF(OR(P1774&gt;(AVERAGE($P1773:$XX1774)+_xlfn.STDEV.P($P1773:$XX1774)),P1774&lt;(AVERAGE($P1773:$XX1774)-_xlfn.STDEV.P($P1773:$XX1774))),"DESCARTADO",P1774))),)</f>
        <v/>
      </c>
      <c r="Q1776" s="107" t="str">
        <f t="shared" si="5424"/>
        <v/>
      </c>
      <c r="R1776" s="107" t="str">
        <f t="shared" si="5424"/>
        <v/>
      </c>
      <c r="S1776" s="107" t="str">
        <f t="shared" si="5424"/>
        <v/>
      </c>
      <c r="T1776" s="107" t="str">
        <f t="shared" si="5424"/>
        <v/>
      </c>
      <c r="U1776" s="107" t="str">
        <f t="shared" si="5424"/>
        <v/>
      </c>
      <c r="V1776" s="107" t="str">
        <f t="shared" si="5424"/>
        <v/>
      </c>
      <c r="W1776" s="107" t="str">
        <f t="shared" si="5424"/>
        <v/>
      </c>
      <c r="X1776" s="107" t="str">
        <f t="shared" si="5424"/>
        <v/>
      </c>
      <c r="Y1776" s="107" t="str">
        <f t="shared" si="5424"/>
        <v/>
      </c>
      <c r="Z1776" s="107" t="str">
        <f t="shared" si="5424"/>
        <v/>
      </c>
      <c r="AA1776" s="107" t="str">
        <f t="shared" si="5424"/>
        <v/>
      </c>
      <c r="AB1776" s="107" t="str">
        <f t="shared" si="5424"/>
        <v/>
      </c>
      <c r="AC1776" s="107" t="str">
        <f t="shared" si="5424"/>
        <v/>
      </c>
      <c r="AD1776" s="107" t="str">
        <f t="shared" si="5424"/>
        <v/>
      </c>
      <c r="AE1776" s="107" t="str">
        <f t="shared" si="5424"/>
        <v/>
      </c>
      <c r="AF1776" s="107" t="str">
        <f t="shared" si="5424"/>
        <v/>
      </c>
      <c r="AG1776" s="107" t="str">
        <f t="shared" si="5424"/>
        <v/>
      </c>
      <c r="AH1776" s="107" t="str">
        <f t="shared" si="5424"/>
        <v/>
      </c>
      <c r="AI1776" s="107" t="str">
        <f t="shared" si="5424"/>
        <v/>
      </c>
    </row>
    <row r="1777" spans="1:167" x14ac:dyDescent="0.25">
      <c r="B1777" s="128" t="e">
        <f t="shared" si="5313"/>
        <v>#VALUE!</v>
      </c>
      <c r="C1777" s="128" t="e">
        <f t="shared" ca="1" si="5314"/>
        <v>#NAME?</v>
      </c>
      <c r="D1777" s="127">
        <f t="shared" ca="1" si="5314"/>
        <v>1</v>
      </c>
      <c r="E1777" s="198"/>
      <c r="F1777" s="136"/>
      <c r="G1777" s="200"/>
      <c r="H1777" s="203"/>
      <c r="I1777" s="203"/>
      <c r="J1777" s="204"/>
      <c r="K1777" s="67"/>
      <c r="L1777" s="1" t="s">
        <v>43</v>
      </c>
      <c r="M1777" s="143" t="str">
        <f t="shared" ref="M1777" si="5425">IFERROR(ROUND(M1758*M1760,2),"")</f>
        <v/>
      </c>
      <c r="O1777" s="27" t="s">
        <v>363</v>
      </c>
      <c r="P1777" s="107" t="str">
        <f t="shared" ref="P1777:AI1798" si="5426">INDEX(P1764:P1776,MATCH(MAX($J1764:$J1776),$J1764:$J1776,0))</f>
        <v/>
      </c>
      <c r="Q1777" s="107" t="str">
        <f t="shared" si="5426"/>
        <v/>
      </c>
      <c r="R1777" s="107" t="str">
        <f t="shared" si="5426"/>
        <v/>
      </c>
      <c r="S1777" s="107" t="str">
        <f t="shared" si="5426"/>
        <v/>
      </c>
      <c r="T1777" s="107" t="str">
        <f t="shared" si="5426"/>
        <v/>
      </c>
      <c r="U1777" s="107" t="str">
        <f t="shared" si="5426"/>
        <v/>
      </c>
      <c r="V1777" s="107" t="str">
        <f t="shared" si="5426"/>
        <v/>
      </c>
      <c r="W1777" s="107" t="str">
        <f t="shared" si="5426"/>
        <v/>
      </c>
      <c r="X1777" s="107" t="str">
        <f t="shared" si="5426"/>
        <v/>
      </c>
      <c r="Y1777" s="107" t="str">
        <f t="shared" si="5426"/>
        <v/>
      </c>
      <c r="Z1777" s="107" t="str">
        <f t="shared" si="5426"/>
        <v/>
      </c>
      <c r="AA1777" s="107" t="str">
        <f t="shared" si="5426"/>
        <v/>
      </c>
      <c r="AB1777" s="107" t="str">
        <f t="shared" si="5426"/>
        <v/>
      </c>
      <c r="AC1777" s="107" t="str">
        <f t="shared" si="5426"/>
        <v/>
      </c>
      <c r="AD1777" s="107" t="str">
        <f t="shared" si="5426"/>
        <v/>
      </c>
      <c r="AE1777" s="107" t="str">
        <f t="shared" si="5426"/>
        <v/>
      </c>
      <c r="AF1777" s="107" t="str">
        <f t="shared" si="5426"/>
        <v/>
      </c>
      <c r="AG1777" s="107" t="str">
        <f t="shared" si="5426"/>
        <v/>
      </c>
      <c r="AH1777" s="107" t="str">
        <f t="shared" si="5426"/>
        <v/>
      </c>
      <c r="AI1777" s="107" t="str">
        <f t="shared" si="5426"/>
        <v/>
      </c>
    </row>
    <row r="1779" spans="1:167" s="117" customFormat="1" ht="15" customHeight="1" x14ac:dyDescent="0.25">
      <c r="A1779" s="120"/>
      <c r="B1779" s="127" t="e">
        <f t="shared" ref="B1779" si="5427">LARGE(IFERROR(IF(B1777+1&gt;$H$8,"",B1777+1),""),1)</f>
        <v>#VALUE!</v>
      </c>
      <c r="C1779" s="127" t="e">
        <f ca="1">IF(_xlfn.ISFORMULA(E1783),MAX(INDEX('BASE FORMAÇÃO'!A:A,B1779+1),1),E1783)</f>
        <v>#NAME?</v>
      </c>
      <c r="D1779" s="127">
        <f t="shared" ref="D1779" ca="1" si="5428">IFERROR(IF(C1779=C1769,D1769+1,1),1)</f>
        <v>1</v>
      </c>
      <c r="E1779" s="38" t="s">
        <v>9</v>
      </c>
      <c r="F1779" s="73"/>
      <c r="G1779" s="38" t="s">
        <v>15</v>
      </c>
      <c r="H1779" s="135" t="e">
        <f>INDEX('BASE FORMAÇÃO'!B:B,B1779+1)</f>
        <v>#VALUE!</v>
      </c>
      <c r="I1779" s="181" t="s">
        <v>16</v>
      </c>
      <c r="J1779" s="6" t="e">
        <f>INDEX('BASE FORMAÇÃO'!K:K,B1779+1)</f>
        <v>#VALUE!</v>
      </c>
      <c r="K1779" s="65"/>
      <c r="L1779" s="182" t="s">
        <v>10</v>
      </c>
      <c r="M1779" s="184" t="str">
        <f>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429">B1779</f>
        <v>#VALUE!</v>
      </c>
      <c r="C1780" s="128" t="e">
        <f t="shared" ca="1" si="5429"/>
        <v>#NAME?</v>
      </c>
      <c r="D1780" s="127">
        <f t="shared" ca="1" si="5429"/>
        <v>1</v>
      </c>
      <c r="E1780" s="186">
        <f t="shared" ref="E1780" ca="1" si="5430">D1779</f>
        <v>1</v>
      </c>
      <c r="F1780" s="92"/>
      <c r="G1780" s="188" t="s">
        <v>1</v>
      </c>
      <c r="H1780" s="191" t="e">
        <f>INDEX('BASE FORMAÇÃO'!C:C,B1779+1)</f>
        <v>#VALUE!</v>
      </c>
      <c r="I1780" s="191"/>
      <c r="J1780" s="192"/>
      <c r="K1780" s="66"/>
      <c r="L1780" s="183"/>
      <c r="M1780" s="185"/>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431">B1780</f>
        <v>#VALUE!</v>
      </c>
      <c r="C1781" s="128" t="e">
        <f t="shared" ca="1" si="5431"/>
        <v>#NAME?</v>
      </c>
      <c r="D1781" s="127">
        <f t="shared" ca="1" si="5431"/>
        <v>1</v>
      </c>
      <c r="E1781" s="187"/>
      <c r="F1781" s="93"/>
      <c r="G1781" s="189"/>
      <c r="H1781" s="193"/>
      <c r="I1781" s="193"/>
      <c r="J1781" s="194"/>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432">B1781</f>
        <v>#VALUE!</v>
      </c>
      <c r="C1782" s="128" t="e">
        <f t="shared" ca="1" si="5432"/>
        <v>#NAME?</v>
      </c>
      <c r="D1782" s="127">
        <f t="shared" ca="1" si="5314"/>
        <v>1</v>
      </c>
      <c r="E1782" s="38" t="s">
        <v>313</v>
      </c>
      <c r="F1782" s="93"/>
      <c r="G1782" s="190"/>
      <c r="H1782" s="195"/>
      <c r="I1782" s="195"/>
      <c r="J1782" s="196"/>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433">B1781</f>
        <v>#VALUE!</v>
      </c>
      <c r="C1783" s="128" t="e">
        <f t="shared" ca="1" si="5433"/>
        <v>#NAME?</v>
      </c>
      <c r="D1783" s="127">
        <f t="shared" ca="1" si="5314"/>
        <v>1</v>
      </c>
      <c r="E1783" s="197" t="e">
        <f t="shared" ref="E1783" ca="1" si="5434">C1779</f>
        <v>#NAME?</v>
      </c>
      <c r="F1783" s="93"/>
      <c r="G1783" s="199" t="s">
        <v>304</v>
      </c>
      <c r="H1783" s="201"/>
      <c r="I1783" s="202"/>
      <c r="J1783" s="202"/>
      <c r="K1783" s="67"/>
      <c r="L1783" s="28" t="s">
        <v>303</v>
      </c>
      <c r="M1783" s="133" t="str">
        <f t="shared" ref="M1783" si="5435">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436">B1783</f>
        <v>#VALUE!</v>
      </c>
      <c r="C1784" s="128" t="e">
        <f t="shared" ref="C1784" ca="1" si="5437">C1783</f>
        <v>#NAME?</v>
      </c>
      <c r="D1784" s="127">
        <f t="shared" ca="1" si="5314"/>
        <v>1</v>
      </c>
      <c r="E1784" s="198"/>
      <c r="F1784" s="93"/>
      <c r="G1784" s="200"/>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438">B1784</f>
        <v>#VALUE!</v>
      </c>
      <c r="C1785" s="128" t="e">
        <f t="shared" ca="1" si="5438"/>
        <v>#NAME?</v>
      </c>
      <c r="D1785" s="127">
        <f t="shared" ca="1" si="5314"/>
        <v>1</v>
      </c>
      <c r="E1785" s="198"/>
      <c r="F1785" s="93"/>
      <c r="G1785" s="200"/>
      <c r="H1785" s="134">
        <f t="shared" ref="H1785" si="5439">COUNT($P1785:$XX1785)</f>
        <v>0</v>
      </c>
      <c r="I1785" s="132" t="e">
        <f t="shared" ref="I1785" si="5440">_xlfn.STDEV.P($P1784:$XX1785)/AVERAGE($P1784:$XX1785)</f>
        <v>#DIV/0!</v>
      </c>
      <c r="J1785" s="7">
        <f>ROW()</f>
        <v>1785</v>
      </c>
      <c r="K1785" s="67"/>
      <c r="L1785" s="29" t="s">
        <v>10</v>
      </c>
      <c r="M1785" s="30" t="str">
        <f t="shared" ref="M1785" si="5441">IFERROR(
IF(COUNTA(P1779:AI1779)=COUNTIF(P1781:XX1781,"Orçamento"),MIN(M1790,M1787),
IF(M1788&lt;&gt;"",M1788,
IF(M1789&lt;&gt;"",M1789,
M1787
))),"")</f>
        <v/>
      </c>
      <c r="N1785" s="71"/>
      <c r="O1785" s="27" t="s">
        <v>376</v>
      </c>
      <c r="P1785" s="106" t="str">
        <f t="shared" ref="P1785:AI1785" si="5442">IFERROR(IF(P1783="",
            "",
            IF(COUNT($P1783:$XX1783)&lt;=4,
               P1783,
               IF(OR(P1783&gt;(QUARTILE($P1783:$XX1783,3)+(QUARTILE($P1783:$XX1783,3)-QUARTILE($P1783:$XX1783,1))),
                     P1783&lt;(QUARTILE($P1783:$XX1783,1)-(QUARTILE($P1783:$XX1783,3)-QUARTILE($P1783:$XX1783,1)))
                  ),
               "DESCARTADO",P1783)
             )
  ),P1783)</f>
        <v/>
      </c>
      <c r="Q1785" s="106" t="str">
        <f t="shared" si="5442"/>
        <v/>
      </c>
      <c r="R1785" s="106" t="str">
        <f t="shared" si="5442"/>
        <v/>
      </c>
      <c r="S1785" s="106" t="str">
        <f t="shared" si="5442"/>
        <v/>
      </c>
      <c r="T1785" s="106" t="str">
        <f t="shared" si="5442"/>
        <v/>
      </c>
      <c r="U1785" s="106" t="str">
        <f t="shared" si="5442"/>
        <v/>
      </c>
      <c r="V1785" s="106" t="str">
        <f t="shared" si="5442"/>
        <v/>
      </c>
      <c r="W1785" s="106" t="str">
        <f t="shared" si="5442"/>
        <v/>
      </c>
      <c r="X1785" s="106" t="str">
        <f t="shared" si="5442"/>
        <v/>
      </c>
      <c r="Y1785" s="106" t="str">
        <f t="shared" si="5442"/>
        <v/>
      </c>
      <c r="Z1785" s="106" t="str">
        <f t="shared" si="5442"/>
        <v/>
      </c>
      <c r="AA1785" s="106" t="str">
        <f t="shared" si="5442"/>
        <v/>
      </c>
      <c r="AB1785" s="106" t="str">
        <f t="shared" si="5442"/>
        <v/>
      </c>
      <c r="AC1785" s="106" t="str">
        <f t="shared" si="5442"/>
        <v/>
      </c>
      <c r="AD1785" s="106" t="str">
        <f t="shared" si="5442"/>
        <v/>
      </c>
      <c r="AE1785" s="106" t="str">
        <f t="shared" si="5442"/>
        <v/>
      </c>
      <c r="AF1785" s="106" t="str">
        <f t="shared" si="5442"/>
        <v/>
      </c>
      <c r="AG1785" s="106" t="str">
        <f t="shared" si="5442"/>
        <v/>
      </c>
      <c r="AH1785" s="106" t="str">
        <f t="shared" si="5442"/>
        <v/>
      </c>
      <c r="AI1785" s="106" t="str">
        <f t="shared" si="5442"/>
        <v/>
      </c>
    </row>
    <row r="1786" spans="1:167" hidden="1" x14ac:dyDescent="0.25">
      <c r="B1786" s="128" t="e">
        <f t="shared" ref="B1786" si="5443">B1785</f>
        <v>#VALUE!</v>
      </c>
      <c r="C1786" s="128" t="e">
        <f t="shared" ref="C1786" ca="1" si="5444">C1785</f>
        <v>#NAME?</v>
      </c>
      <c r="D1786" s="127">
        <f t="shared" ca="1" si="5314"/>
        <v>1</v>
      </c>
      <c r="E1786" s="198"/>
      <c r="F1786" s="93"/>
      <c r="G1786" s="200"/>
      <c r="H1786"/>
      <c r="I1786"/>
      <c r="J1786"/>
      <c r="K1786" s="66"/>
      <c r="L1786" s="29" t="s">
        <v>360</v>
      </c>
      <c r="M1786" s="30" t="e">
        <f t="shared" ref="M1786" si="5445">AVERAGE($P1785:$XX1785)</f>
        <v>#DIV/0!</v>
      </c>
      <c r="N1786" s="71"/>
      <c r="O1786" s="27" t="str">
        <f t="shared" ref="O1786" si="5446">"1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13"/>
        <v>#VALUE!</v>
      </c>
      <c r="C1787" s="128" t="e">
        <f t="shared" ca="1" si="5314"/>
        <v>#NAME?</v>
      </c>
      <c r="D1787" s="127">
        <f t="shared" ca="1" si="5314"/>
        <v>1</v>
      </c>
      <c r="E1787" s="198"/>
      <c r="F1787" s="93"/>
      <c r="G1787" s="200"/>
      <c r="H1787" s="134">
        <f t="shared" ref="H1787" si="5447">COUNT($P1787:$XX1787)</f>
        <v>0</v>
      </c>
      <c r="I1787" s="132" t="e">
        <f t="shared" ref="I1787" si="5448">_xlfn.STDEV.P($P1786:$XX1787)/AVERAGE($P1786:$XX1787)</f>
        <v>#DIV/0!</v>
      </c>
      <c r="J1787" s="7">
        <f t="shared" ref="J1787" si="5449">IF(AND(H1787&gt;2,
OR(L1779="MÉDIA SANEADA",L1779="MEDIANA SANEADA",
AND(L1779="PREÇO ESTIMADO",NOT(AND(P1781="Orçamento",COUNTA(P1779:XX1779)=COUNTIF(P1781:XX1781,"Orçamento")))))),
ROW(),0)</f>
        <v>0</v>
      </c>
      <c r="K1787" s="66"/>
      <c r="L1787" s="29" t="s">
        <v>361</v>
      </c>
      <c r="M1787" s="30" t="e">
        <f t="shared" ref="M1787" si="5450">MEDIAN($P1785:$XX1785)</f>
        <v>#NUM!</v>
      </c>
      <c r="N1787" s="71"/>
      <c r="O1787" s="27" t="str">
        <f t="shared" ref="O1787" si="5451">"1 RODADA"</f>
        <v>1 RODADA</v>
      </c>
      <c r="P1787" s="107" t="str">
        <f t="shared" ref="P1787:AI1787" si="5452">IF(P1785="","",IF((_xlfn.STDEV.P($P1784:$XX1785)/AVERAGE($P1784:$XX1785))&lt;=25%,P1785,IF(OR(P1785&gt;(AVERAGE($P1784:$XX1785)+_xlfn.STDEV.P($P1784:$XX1785)),P1785&lt;(AVERAGE($P1784:$XX1785)-_xlfn.STDEV.P($P1784:$XX1785))),"DESCARTADO",P1785)))</f>
        <v/>
      </c>
      <c r="Q1787" s="107" t="str">
        <f t="shared" si="5452"/>
        <v/>
      </c>
      <c r="R1787" s="107" t="str">
        <f t="shared" si="5452"/>
        <v/>
      </c>
      <c r="S1787" s="107" t="str">
        <f t="shared" si="5452"/>
        <v/>
      </c>
      <c r="T1787" s="107" t="str">
        <f t="shared" si="5452"/>
        <v/>
      </c>
      <c r="U1787" s="107" t="str">
        <f t="shared" si="5452"/>
        <v/>
      </c>
      <c r="V1787" s="107" t="str">
        <f t="shared" si="5452"/>
        <v/>
      </c>
      <c r="W1787" s="107" t="str">
        <f t="shared" si="5452"/>
        <v/>
      </c>
      <c r="X1787" s="107" t="str">
        <f t="shared" si="5452"/>
        <v/>
      </c>
      <c r="Y1787" s="107" t="str">
        <f t="shared" si="5452"/>
        <v/>
      </c>
      <c r="Z1787" s="107" t="str">
        <f t="shared" si="5452"/>
        <v/>
      </c>
      <c r="AA1787" s="107" t="str">
        <f t="shared" si="5452"/>
        <v/>
      </c>
      <c r="AB1787" s="107" t="str">
        <f t="shared" si="5452"/>
        <v/>
      </c>
      <c r="AC1787" s="107" t="str">
        <f t="shared" si="5452"/>
        <v/>
      </c>
      <c r="AD1787" s="107" t="str">
        <f t="shared" si="5452"/>
        <v/>
      </c>
      <c r="AE1787" s="107" t="str">
        <f t="shared" si="5452"/>
        <v/>
      </c>
      <c r="AF1787" s="107" t="str">
        <f t="shared" si="5452"/>
        <v/>
      </c>
      <c r="AG1787" s="107" t="str">
        <f t="shared" si="5452"/>
        <v/>
      </c>
      <c r="AH1787" s="107" t="str">
        <f t="shared" si="5452"/>
        <v/>
      </c>
      <c r="AI1787" s="107" t="str">
        <f t="shared" si="5452"/>
        <v/>
      </c>
    </row>
    <row r="1788" spans="1:167" hidden="1" x14ac:dyDescent="0.25">
      <c r="B1788" s="128" t="e">
        <f t="shared" si="5313"/>
        <v>#VALUE!</v>
      </c>
      <c r="C1788" s="128" t="e">
        <f t="shared" ca="1" si="5314"/>
        <v>#NAME?</v>
      </c>
      <c r="D1788" s="127">
        <f t="shared" ca="1" si="5314"/>
        <v>1</v>
      </c>
      <c r="E1788" s="198"/>
      <c r="F1788" s="93"/>
      <c r="G1788" s="200"/>
      <c r="H1788"/>
      <c r="I1788"/>
      <c r="J1788"/>
      <c r="L1788" s="29" t="s">
        <v>38</v>
      </c>
      <c r="M1788" s="30" t="str">
        <f t="shared" ref="M1788" si="5453">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454">"2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13"/>
        <v>#VALUE!</v>
      </c>
      <c r="C1789" s="128" t="e">
        <f t="shared" ca="1" si="5314"/>
        <v>#NAME?</v>
      </c>
      <c r="D1789" s="127">
        <f t="shared" ca="1" si="5314"/>
        <v>1</v>
      </c>
      <c r="E1789" s="198"/>
      <c r="F1789" s="93"/>
      <c r="G1789" s="200"/>
      <c r="H1789" s="134">
        <f t="shared" ref="H1789" si="5455">COUNT($P1789:$XX1789)</f>
        <v>0</v>
      </c>
      <c r="I1789" s="132" t="e">
        <f t="shared" ref="I1789" si="5456">_xlfn.STDEV.P($P1788:$XX1789)/AVERAGE($P1788:$XX1789)</f>
        <v>#DIV/0!</v>
      </c>
      <c r="J1789" s="7">
        <f t="shared" ref="J1789" si="5457">IF(AND(H1789&gt;2,
OR(L1779="MÉDIA SANEADA",L1779="MEDIANA SANEADA",
AND(L1779="PREÇO ESTIMADO",NOT(AND(P1781="Orçamento",COUNTA(P1779:XX1779)=COUNTIF(P1781:XX1781,"Orçamento")))))),
ROW(),0)</f>
        <v>0</v>
      </c>
      <c r="K1789" s="66"/>
      <c r="L1789" s="29" t="s">
        <v>362</v>
      </c>
      <c r="M1789" s="30" t="e">
        <f t="shared" ref="M1789" si="5458" xml:space="preserve">
IF(H1787&gt;2,MEDIAN(P1786:XX1787),
IF(H1789&gt;2,MEDIAN(P1788:XX1789),
IF(H1791&gt;2,MEDIAN(P1790:XX1791),
IF(H1793&gt;2,MEDIAN(P1792:XX1793),
IF(H1795&gt;2,MEDIAN(P1794:XX1795),
IF(H1797&gt;2,MEDIAN(P1796:XX1797),
MEDIAN(P1784:XX1785)))))))</f>
        <v>#NUM!</v>
      </c>
      <c r="N1789" s="71"/>
      <c r="O1789" s="27" t="str">
        <f t="shared" ref="O1789" si="5459">"2 RODADA"</f>
        <v>2 RODADA</v>
      </c>
      <c r="P1789" s="107" t="str">
        <f t="shared" ref="P1789:AI1789" si="5460">IF(P1787="","",IF((_xlfn.STDEV.P($P1786:$XX1787)/AVERAGE($P1786:$XX1787))&lt;=25%,P1787,IF(OR(P1787&gt;(AVERAGE($P1786:$XX1787)+_xlfn.STDEV.P($P1786:$XX1787)),P1787&lt;(AVERAGE($P1786:$XX1787)-_xlfn.STDEV.P($P1786:$XX1787))),"DESCARTADO",P1787)))</f>
        <v/>
      </c>
      <c r="Q1789" s="107" t="str">
        <f t="shared" si="5460"/>
        <v/>
      </c>
      <c r="R1789" s="107" t="str">
        <f t="shared" si="5460"/>
        <v/>
      </c>
      <c r="S1789" s="107" t="str">
        <f t="shared" si="5460"/>
        <v/>
      </c>
      <c r="T1789" s="107" t="str">
        <f t="shared" si="5460"/>
        <v/>
      </c>
      <c r="U1789" s="107" t="str">
        <f t="shared" si="5460"/>
        <v/>
      </c>
      <c r="V1789" s="107" t="str">
        <f t="shared" si="5460"/>
        <v/>
      </c>
      <c r="W1789" s="107" t="str">
        <f t="shared" si="5460"/>
        <v/>
      </c>
      <c r="X1789" s="107" t="str">
        <f t="shared" si="5460"/>
        <v/>
      </c>
      <c r="Y1789" s="107" t="str">
        <f t="shared" si="5460"/>
        <v/>
      </c>
      <c r="Z1789" s="107" t="str">
        <f t="shared" si="5460"/>
        <v/>
      </c>
      <c r="AA1789" s="107" t="str">
        <f t="shared" si="5460"/>
        <v/>
      </c>
      <c r="AB1789" s="107" t="str">
        <f t="shared" si="5460"/>
        <v/>
      </c>
      <c r="AC1789" s="107" t="str">
        <f t="shared" si="5460"/>
        <v/>
      </c>
      <c r="AD1789" s="107" t="str">
        <f t="shared" si="5460"/>
        <v/>
      </c>
      <c r="AE1789" s="107" t="str">
        <f t="shared" si="5460"/>
        <v/>
      </c>
      <c r="AF1789" s="107" t="str">
        <f t="shared" si="5460"/>
        <v/>
      </c>
      <c r="AG1789" s="107" t="str">
        <f t="shared" si="5460"/>
        <v/>
      </c>
      <c r="AH1789" s="107" t="str">
        <f t="shared" si="5460"/>
        <v/>
      </c>
      <c r="AI1789" s="107" t="str">
        <f t="shared" si="5460"/>
        <v/>
      </c>
    </row>
    <row r="1790" spans="1:167" hidden="1" x14ac:dyDescent="0.25">
      <c r="B1790" s="128" t="e">
        <f t="shared" si="5313"/>
        <v>#VALUE!</v>
      </c>
      <c r="C1790" s="128" t="e">
        <f t="shared" ca="1" si="5314"/>
        <v>#NAME?</v>
      </c>
      <c r="D1790" s="127">
        <f t="shared" ca="1" si="5314"/>
        <v>1</v>
      </c>
      <c r="E1790" s="198"/>
      <c r="F1790" s="93"/>
      <c r="G1790" s="200"/>
      <c r="H1790"/>
      <c r="I1790"/>
      <c r="J1790"/>
      <c r="K1790" s="66"/>
      <c r="L1790" s="29" t="s">
        <v>359</v>
      </c>
      <c r="M1790" s="30" t="e">
        <f t="shared" ref="M1790" si="5461">HARMEAN($P1784:$XX1785)</f>
        <v>#N/A</v>
      </c>
      <c r="N1790" s="71"/>
      <c r="O1790" s="27" t="str">
        <f t="shared" ref="O1790" si="5462">"3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13"/>
        <v>#VALUE!</v>
      </c>
      <c r="C1791" s="128" t="e">
        <f t="shared" ca="1" si="5314"/>
        <v>#NAME?</v>
      </c>
      <c r="D1791" s="127">
        <f t="shared" ca="1" si="5314"/>
        <v>1</v>
      </c>
      <c r="E1791" s="198"/>
      <c r="F1791" s="93"/>
      <c r="G1791" s="200"/>
      <c r="H1791" s="134">
        <f t="shared" ref="H1791" si="5463">COUNT($P1791:$XX1791)</f>
        <v>0</v>
      </c>
      <c r="I1791" s="132" t="e">
        <f t="shared" ref="I1791" si="5464">_xlfn.STDEV.P($P1790:$XX1791)/AVERAGE($P1790:$XX1791)</f>
        <v>#DIV/0!</v>
      </c>
      <c r="J1791" s="7">
        <f t="shared" ref="J1791" si="5465">IF(AND(H1791&gt;2,
OR(L1779="MÉDIA SANEADA",L1779="MEDIANA SANEADA",
AND(L1779="PREÇO ESTIMADO",NOT(AND(P1781="Orçamento",COUNTA(P1779:XX1779)=COUNTIF(P1781:XX1781,"Orçamento")))))),
ROW(),0)</f>
        <v>0</v>
      </c>
      <c r="K1791" s="66"/>
      <c r="L1791" s="29" t="s">
        <v>41</v>
      </c>
      <c r="M1791" s="30" t="str">
        <f t="shared" ref="M1791" si="5466">IFERROR(_xlfn.QUARTILE.EXC($P1785:$XX1785,1),"")</f>
        <v/>
      </c>
      <c r="N1791" s="71"/>
      <c r="O1791" s="27" t="str">
        <f t="shared" ref="O1791" si="5467">"3 RODADA"</f>
        <v>3 RODADA</v>
      </c>
      <c r="P1791" s="107" t="str">
        <f t="shared" ref="P1791:AI1791" si="5468">IF(P1789="","",IF((_xlfn.STDEV.P($P1788:$XX1789)/AVERAGE($P1788:$XX1789))&lt;=25%,P1789,IF(OR(P1789&gt;(AVERAGE($P1788:$XX1789)+_xlfn.STDEV.P($P1788:$XX1789)),P1789&lt;(AVERAGE($P1788:$XX1789)-_xlfn.STDEV.P($P1788:$XX1789))),"DESCARTADO",P1789)))</f>
        <v/>
      </c>
      <c r="Q1791" s="107" t="str">
        <f t="shared" si="5468"/>
        <v/>
      </c>
      <c r="R1791" s="107" t="str">
        <f t="shared" si="5468"/>
        <v/>
      </c>
      <c r="S1791" s="107" t="str">
        <f t="shared" si="5468"/>
        <v/>
      </c>
      <c r="T1791" s="107" t="str">
        <f t="shared" si="5468"/>
        <v/>
      </c>
      <c r="U1791" s="107" t="str">
        <f t="shared" si="5468"/>
        <v/>
      </c>
      <c r="V1791" s="107" t="str">
        <f t="shared" si="5468"/>
        <v/>
      </c>
      <c r="W1791" s="107" t="str">
        <f t="shared" si="5468"/>
        <v/>
      </c>
      <c r="X1791" s="107" t="str">
        <f t="shared" si="5468"/>
        <v/>
      </c>
      <c r="Y1791" s="107" t="str">
        <f t="shared" si="5468"/>
        <v/>
      </c>
      <c r="Z1791" s="107" t="str">
        <f t="shared" si="5468"/>
        <v/>
      </c>
      <c r="AA1791" s="107" t="str">
        <f t="shared" si="5468"/>
        <v/>
      </c>
      <c r="AB1791" s="107" t="str">
        <f t="shared" si="5468"/>
        <v/>
      </c>
      <c r="AC1791" s="107" t="str">
        <f t="shared" si="5468"/>
        <v/>
      </c>
      <c r="AD1791" s="107" t="str">
        <f t="shared" si="5468"/>
        <v/>
      </c>
      <c r="AE1791" s="107" t="str">
        <f t="shared" si="5468"/>
        <v/>
      </c>
      <c r="AF1791" s="107" t="str">
        <f t="shared" si="5468"/>
        <v/>
      </c>
      <c r="AG1791" s="107" t="str">
        <f t="shared" si="5468"/>
        <v/>
      </c>
      <c r="AH1791" s="107" t="str">
        <f t="shared" si="5468"/>
        <v/>
      </c>
      <c r="AI1791" s="107" t="str">
        <f t="shared" si="5468"/>
        <v/>
      </c>
    </row>
    <row r="1792" spans="1:167" hidden="1" x14ac:dyDescent="0.25">
      <c r="B1792" s="128" t="e">
        <f t="shared" si="5313"/>
        <v>#VALUE!</v>
      </c>
      <c r="C1792" s="128" t="e">
        <f t="shared" ca="1" si="5314"/>
        <v>#NAME?</v>
      </c>
      <c r="D1792" s="127">
        <f t="shared" ca="1" si="5314"/>
        <v>1</v>
      </c>
      <c r="E1792" s="198"/>
      <c r="F1792" s="93"/>
      <c r="G1792" s="200"/>
      <c r="H1792"/>
      <c r="I1792"/>
      <c r="J1792"/>
      <c r="K1792" s="66"/>
      <c r="L1792" s="29" t="s">
        <v>39</v>
      </c>
      <c r="M1792" s="30" t="str">
        <f t="shared" ref="M1792" si="5469">IFERROR(_xlfn.QUARTILE.EXC($P1785:$XX1785,3),"")</f>
        <v/>
      </c>
      <c r="N1792" s="71"/>
      <c r="O1792" s="27" t="str">
        <f t="shared" ref="O1792" si="5470">"4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13"/>
        <v>#VALUE!</v>
      </c>
      <c r="C1793" s="128" t="e">
        <f t="shared" ca="1" si="5314"/>
        <v>#NAME?</v>
      </c>
      <c r="D1793" s="127">
        <f t="shared" ca="1" si="5314"/>
        <v>1</v>
      </c>
      <c r="E1793" s="198"/>
      <c r="F1793" s="93"/>
      <c r="G1793" s="200"/>
      <c r="H1793" s="134">
        <f t="shared" ref="H1793" si="5471">COUNT($P1793:$XX1793)</f>
        <v>0</v>
      </c>
      <c r="I1793" s="132" t="e">
        <f t="shared" ref="I1793" si="5472">_xlfn.STDEV.P($P1792:$XX1793)/AVERAGE($P1792:$XX1793)</f>
        <v>#DIV/0!</v>
      </c>
      <c r="J1793" s="7">
        <f t="shared" ref="J1793" si="5473">IF(AND(H1793&gt;2,
OR(L1779="MÉDIA SANEADA",L1779="MEDIANA SANEADA",
AND(L1779="PREÇO ESTIMADO",NOT(AND(P1781="Orçamento",COUNTA(P1779:XX1779)=COUNTIF(P1781:XX1781,"Orçamento")))))),
ROW(),0)</f>
        <v>0</v>
      </c>
      <c r="K1793" s="66"/>
      <c r="L1793" s="29" t="s">
        <v>42</v>
      </c>
      <c r="M1793" s="30">
        <f t="shared" ref="M1793" si="5474">MIN($P1785:$XX1785)</f>
        <v>0</v>
      </c>
      <c r="N1793" s="71"/>
      <c r="O1793" s="27" t="str">
        <f t="shared" ref="O1793" si="5475">"4 RODADA"</f>
        <v>4 RODADA</v>
      </c>
      <c r="P1793" s="107" t="str">
        <f t="shared" ref="P1793:AI1793" si="5476">IF(P1791="","",IF((_xlfn.STDEV.P($P1790:$XX1791)/AVERAGE($P1790:$XX1791))&lt;=25%,P1791,IF(OR(P1791&gt;(AVERAGE($P1790:$XX1791)+_xlfn.STDEV.P($P1790:$XX1791)),P1791&lt;(AVERAGE($P1790:$XX1791)-_xlfn.STDEV.P($P1790:$XX1791))),"DESCARTADO",P1791)))</f>
        <v/>
      </c>
      <c r="Q1793" s="107" t="str">
        <f t="shared" si="5476"/>
        <v/>
      </c>
      <c r="R1793" s="107" t="str">
        <f t="shared" si="5476"/>
        <v/>
      </c>
      <c r="S1793" s="107" t="str">
        <f t="shared" si="5476"/>
        <v/>
      </c>
      <c r="T1793" s="107" t="str">
        <f t="shared" si="5476"/>
        <v/>
      </c>
      <c r="U1793" s="107" t="str">
        <f t="shared" si="5476"/>
        <v/>
      </c>
      <c r="V1793" s="107" t="str">
        <f t="shared" si="5476"/>
        <v/>
      </c>
      <c r="W1793" s="107" t="str">
        <f t="shared" si="5476"/>
        <v/>
      </c>
      <c r="X1793" s="107" t="str">
        <f t="shared" si="5476"/>
        <v/>
      </c>
      <c r="Y1793" s="107" t="str">
        <f t="shared" si="5476"/>
        <v/>
      </c>
      <c r="Z1793" s="107" t="str">
        <f t="shared" si="5476"/>
        <v/>
      </c>
      <c r="AA1793" s="107" t="str">
        <f t="shared" si="5476"/>
        <v/>
      </c>
      <c r="AB1793" s="107" t="str">
        <f t="shared" si="5476"/>
        <v/>
      </c>
      <c r="AC1793" s="107" t="str">
        <f t="shared" si="5476"/>
        <v/>
      </c>
      <c r="AD1793" s="107" t="str">
        <f t="shared" si="5476"/>
        <v/>
      </c>
      <c r="AE1793" s="107" t="str">
        <f t="shared" si="5476"/>
        <v/>
      </c>
      <c r="AF1793" s="107" t="str">
        <f t="shared" si="5476"/>
        <v/>
      </c>
      <c r="AG1793" s="107" t="str">
        <f t="shared" si="5476"/>
        <v/>
      </c>
      <c r="AH1793" s="107" t="str">
        <f t="shared" si="5476"/>
        <v/>
      </c>
      <c r="AI1793" s="107" t="str">
        <f t="shared" si="5476"/>
        <v/>
      </c>
    </row>
    <row r="1794" spans="1:167" hidden="1" x14ac:dyDescent="0.25">
      <c r="B1794" s="128" t="e">
        <f t="shared" si="5313"/>
        <v>#VALUE!</v>
      </c>
      <c r="C1794" s="128" t="e">
        <f t="shared" ca="1" si="5314"/>
        <v>#NAME?</v>
      </c>
      <c r="D1794" s="127">
        <f t="shared" ca="1" si="5314"/>
        <v>1</v>
      </c>
      <c r="E1794" s="198"/>
      <c r="F1794" s="93"/>
      <c r="G1794" s="200"/>
      <c r="H1794"/>
      <c r="I1794"/>
      <c r="J1794"/>
      <c r="K1794" s="66"/>
      <c r="L1794" s="29" t="s">
        <v>40</v>
      </c>
      <c r="M1794" s="30">
        <f t="shared" ref="M1794" si="5477">MAX($P1785:$XX1785)</f>
        <v>0</v>
      </c>
      <c r="N1794" s="71"/>
      <c r="O1794" s="27" t="str">
        <f t="shared" ref="O1794" si="5478">"5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13"/>
        <v>#VALUE!</v>
      </c>
      <c r="C1795" s="128" t="e">
        <f t="shared" ca="1" si="5314"/>
        <v>#NAME?</v>
      </c>
      <c r="D1795" s="127">
        <f t="shared" ca="1" si="5314"/>
        <v>1</v>
      </c>
      <c r="E1795" s="198"/>
      <c r="F1795" s="93"/>
      <c r="G1795" s="200"/>
      <c r="H1795" s="134">
        <f t="shared" ref="H1795" si="5479">COUNT($P1795:$XX1795)</f>
        <v>0</v>
      </c>
      <c r="I1795" s="132" t="e">
        <f t="shared" ref="I1795" si="5480">_xlfn.STDEV.P($P1794:$XX1795)/AVERAGE($P1794:$XX1795)</f>
        <v>#DIV/0!</v>
      </c>
      <c r="J1795" s="7">
        <f t="shared" ref="J1795" si="5481">IF(AND(H1795&gt;2,
OR(L1779="MÉDIA SANEADA",L1779="MEDIANA SANEADA",
AND(L1779="PREÇO ESTIMADO",NOT(AND(P1781="Orçamento",COUNTA(P1779:XX1779)=COUNTIF(P1781:XX1781,"Orçamento")))))),
ROW(),0)</f>
        <v>0</v>
      </c>
      <c r="K1795" s="66"/>
      <c r="N1795" s="71"/>
      <c r="O1795" s="27" t="str">
        <f t="shared" ref="O1795" si="5482">"5 RODADA"</f>
        <v>5 RODADA</v>
      </c>
      <c r="P1795" s="107" t="str">
        <f t="shared" ref="P1795:AI1795" si="5483">IF(P1793="","",IF((_xlfn.STDEV.P($P1792:$XX1793)/AVERAGE($P1792:$XX1793))&lt;=25%,P1793,IF(OR(P1793&gt;(AVERAGE($P1792:$XX1793)+_xlfn.STDEV.P($P1792:$XX1793)),P1793&lt;(AVERAGE($P1792:$XX1793)-_xlfn.STDEV.P($P1792:$XX1793))),"DESCARTADO",P1793)))</f>
        <v/>
      </c>
      <c r="Q1795" s="107" t="str">
        <f t="shared" si="5483"/>
        <v/>
      </c>
      <c r="R1795" s="107" t="str">
        <f t="shared" si="5483"/>
        <v/>
      </c>
      <c r="S1795" s="107" t="str">
        <f t="shared" si="5483"/>
        <v/>
      </c>
      <c r="T1795" s="107" t="str">
        <f t="shared" si="5483"/>
        <v/>
      </c>
      <c r="U1795" s="107" t="str">
        <f t="shared" si="5483"/>
        <v/>
      </c>
      <c r="V1795" s="107" t="str">
        <f t="shared" si="5483"/>
        <v/>
      </c>
      <c r="W1795" s="107" t="str">
        <f t="shared" si="5483"/>
        <v/>
      </c>
      <c r="X1795" s="107" t="str">
        <f t="shared" si="5483"/>
        <v/>
      </c>
      <c r="Y1795" s="107" t="str">
        <f t="shared" si="5483"/>
        <v/>
      </c>
      <c r="Z1795" s="107" t="str">
        <f t="shared" si="5483"/>
        <v/>
      </c>
      <c r="AA1795" s="107" t="str">
        <f t="shared" si="5483"/>
        <v/>
      </c>
      <c r="AB1795" s="107" t="str">
        <f t="shared" si="5483"/>
        <v/>
      </c>
      <c r="AC1795" s="107" t="str">
        <f t="shared" si="5483"/>
        <v/>
      </c>
      <c r="AD1795" s="107" t="str">
        <f t="shared" si="5483"/>
        <v/>
      </c>
      <c r="AE1795" s="107" t="str">
        <f t="shared" si="5483"/>
        <v/>
      </c>
      <c r="AF1795" s="107" t="str">
        <f t="shared" si="5483"/>
        <v/>
      </c>
      <c r="AG1795" s="107" t="str">
        <f t="shared" si="5483"/>
        <v/>
      </c>
      <c r="AH1795" s="107" t="str">
        <f t="shared" si="5483"/>
        <v/>
      </c>
      <c r="AI1795" s="107" t="str">
        <f t="shared" si="5483"/>
        <v/>
      </c>
    </row>
    <row r="1796" spans="1:167" hidden="1" x14ac:dyDescent="0.25">
      <c r="B1796" s="128" t="e">
        <f t="shared" si="5313"/>
        <v>#VALUE!</v>
      </c>
      <c r="C1796" s="128" t="e">
        <f t="shared" ca="1" si="5314"/>
        <v>#NAME?</v>
      </c>
      <c r="D1796" s="127">
        <f t="shared" ca="1" si="5314"/>
        <v>1</v>
      </c>
      <c r="E1796" s="198"/>
      <c r="F1796" s="93"/>
      <c r="G1796" s="200"/>
      <c r="H1796"/>
      <c r="I1796"/>
      <c r="J1796"/>
      <c r="K1796" s="66"/>
      <c r="L1796" s="22"/>
      <c r="M1796" s="22"/>
      <c r="N1796" s="71"/>
      <c r="O1796" s="27" t="str">
        <f t="shared" ref="O1796" si="5484">"6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13"/>
        <v>#VALUE!</v>
      </c>
      <c r="C1797" s="128" t="e">
        <f t="shared" ca="1" si="5314"/>
        <v>#NAME?</v>
      </c>
      <c r="D1797" s="127">
        <f t="shared" ca="1" si="5314"/>
        <v>1</v>
      </c>
      <c r="E1797" s="198"/>
      <c r="F1797" s="93"/>
      <c r="G1797" s="200"/>
      <c r="H1797" s="134">
        <f t="shared" ref="H1797" si="5485">COUNT($P1797:$XX1797)</f>
        <v>0</v>
      </c>
      <c r="I1797" s="132" t="e">
        <f t="shared" ref="I1797" si="5486">_xlfn.STDEV.P($P1796:$XX1797)/AVERAGE($P1796:$XX1797)</f>
        <v>#DIV/0!</v>
      </c>
      <c r="J1797" s="7">
        <f t="shared" ref="J1797" si="5487">IF(AND(H1797&gt;2,
OR(L1779="MÉDIA SANEADA",L1779="MEDIANA SANEADA",
AND(L1779="PREÇO ESTIMADO",NOT(AND(P1781="Orçamento",COUNTA(P1779:XX1779)=COUNTIF(P1781:XX1781,"Orçamento")))))),
ROW(),0)</f>
        <v>0</v>
      </c>
      <c r="N1797" s="71"/>
      <c r="O1797" s="27" t="str">
        <f t="shared" ref="O1797" si="5488">"6 RODADA"</f>
        <v>6 RODADA</v>
      </c>
      <c r="P1797" s="107" t="str">
        <f t="shared" ref="P1797:AI1797" si="5489">IFERROR(IF(P1795="","",IF((_xlfn.STDEV.P($P1794:$XX1795)/AVERAGE($P1794:$XX1795))&lt;=25%,P1795,IF(OR(P1795&gt;(AVERAGE($P1794:$XX1795)+_xlfn.STDEV.P($P1794:$XX1795)),P1795&lt;(AVERAGE($P1794:$XX1795)-_xlfn.STDEV.P($P1794:$XX1795))),"DESCARTADO",P1795))),)</f>
        <v/>
      </c>
      <c r="Q1797" s="107" t="str">
        <f t="shared" si="5489"/>
        <v/>
      </c>
      <c r="R1797" s="107" t="str">
        <f t="shared" si="5489"/>
        <v/>
      </c>
      <c r="S1797" s="107" t="str">
        <f t="shared" si="5489"/>
        <v/>
      </c>
      <c r="T1797" s="107" t="str">
        <f t="shared" si="5489"/>
        <v/>
      </c>
      <c r="U1797" s="107" t="str">
        <f t="shared" si="5489"/>
        <v/>
      </c>
      <c r="V1797" s="107" t="str">
        <f t="shared" si="5489"/>
        <v/>
      </c>
      <c r="W1797" s="107" t="str">
        <f t="shared" si="5489"/>
        <v/>
      </c>
      <c r="X1797" s="107" t="str">
        <f t="shared" si="5489"/>
        <v/>
      </c>
      <c r="Y1797" s="107" t="str">
        <f t="shared" si="5489"/>
        <v/>
      </c>
      <c r="Z1797" s="107" t="str">
        <f t="shared" si="5489"/>
        <v/>
      </c>
      <c r="AA1797" s="107" t="str">
        <f t="shared" si="5489"/>
        <v/>
      </c>
      <c r="AB1797" s="107" t="str">
        <f t="shared" si="5489"/>
        <v/>
      </c>
      <c r="AC1797" s="107" t="str">
        <f t="shared" si="5489"/>
        <v/>
      </c>
      <c r="AD1797" s="107" t="str">
        <f t="shared" si="5489"/>
        <v/>
      </c>
      <c r="AE1797" s="107" t="str">
        <f t="shared" si="5489"/>
        <v/>
      </c>
      <c r="AF1797" s="107" t="str">
        <f t="shared" si="5489"/>
        <v/>
      </c>
      <c r="AG1797" s="107" t="str">
        <f t="shared" si="5489"/>
        <v/>
      </c>
      <c r="AH1797" s="107" t="str">
        <f t="shared" si="5489"/>
        <v/>
      </c>
      <c r="AI1797" s="107" t="str">
        <f t="shared" si="5489"/>
        <v/>
      </c>
    </row>
    <row r="1798" spans="1:167" x14ac:dyDescent="0.25">
      <c r="B1798" s="128" t="e">
        <f t="shared" si="5313"/>
        <v>#VALUE!</v>
      </c>
      <c r="C1798" s="128" t="e">
        <f t="shared" ca="1" si="5314"/>
        <v>#NAME?</v>
      </c>
      <c r="D1798" s="127">
        <f t="shared" ca="1" si="5314"/>
        <v>1</v>
      </c>
      <c r="E1798" s="198"/>
      <c r="F1798" s="136"/>
      <c r="G1798" s="200"/>
      <c r="H1798" s="203"/>
      <c r="I1798" s="203"/>
      <c r="J1798" s="204"/>
      <c r="K1798" s="67"/>
      <c r="L1798" s="1" t="s">
        <v>43</v>
      </c>
      <c r="M1798" s="143" t="str">
        <f t="shared" ref="M1798" si="5490">IFERROR(ROUND(M1779*M1781,2),"")</f>
        <v/>
      </c>
      <c r="O1798" s="27" t="s">
        <v>363</v>
      </c>
      <c r="P1798" s="107" t="str">
        <f t="shared" ref="P1798:R1798" si="5491">INDEX(P1785:P1797,MATCH(MAX($J1785:$J1797),$J1785:$J1797,0))</f>
        <v/>
      </c>
      <c r="Q1798" s="107" t="str">
        <f t="shared" si="5491"/>
        <v/>
      </c>
      <c r="R1798" s="107" t="str">
        <f t="shared" si="5491"/>
        <v/>
      </c>
      <c r="S1798" s="107" t="str">
        <f t="shared" si="5426"/>
        <v/>
      </c>
      <c r="T1798" s="107" t="str">
        <f t="shared" si="5426"/>
        <v/>
      </c>
      <c r="U1798" s="107" t="str">
        <f t="shared" si="5426"/>
        <v/>
      </c>
      <c r="V1798" s="107" t="str">
        <f t="shared" si="5426"/>
        <v/>
      </c>
      <c r="W1798" s="107" t="str">
        <f t="shared" si="5426"/>
        <v/>
      </c>
      <c r="X1798" s="107" t="str">
        <f t="shared" si="5426"/>
        <v/>
      </c>
      <c r="Y1798" s="107" t="str">
        <f t="shared" si="5426"/>
        <v/>
      </c>
      <c r="Z1798" s="107" t="str">
        <f t="shared" si="5426"/>
        <v/>
      </c>
      <c r="AA1798" s="107" t="str">
        <f t="shared" si="5426"/>
        <v/>
      </c>
      <c r="AB1798" s="107" t="str">
        <f t="shared" si="5426"/>
        <v/>
      </c>
      <c r="AC1798" s="107" t="str">
        <f t="shared" si="5426"/>
        <v/>
      </c>
      <c r="AD1798" s="107" t="str">
        <f t="shared" si="5426"/>
        <v/>
      </c>
      <c r="AE1798" s="107" t="str">
        <f t="shared" si="5426"/>
        <v/>
      </c>
      <c r="AF1798" s="107" t="str">
        <f t="shared" si="5426"/>
        <v/>
      </c>
      <c r="AG1798" s="107" t="str">
        <f t="shared" si="5426"/>
        <v/>
      </c>
      <c r="AH1798" s="107" t="str">
        <f t="shared" si="5426"/>
        <v/>
      </c>
      <c r="AI1798" s="107" t="str">
        <f t="shared" si="5426"/>
        <v/>
      </c>
    </row>
    <row r="1800" spans="1:167" s="117" customFormat="1" ht="15" customHeight="1" x14ac:dyDescent="0.25">
      <c r="A1800" s="120"/>
      <c r="B1800" s="127" t="e">
        <f t="shared" ref="B1800" si="5492">LARGE(IFERROR(IF(B1798+1&gt;$H$8,"",B1798+1),""),1)</f>
        <v>#VALUE!</v>
      </c>
      <c r="C1800" s="127" t="e">
        <f ca="1">IF(_xlfn.ISFORMULA(E1804),MAX(INDEX('BASE FORMAÇÃO'!A:A,B1800+1),1),E1804)</f>
        <v>#NAME?</v>
      </c>
      <c r="D1800" s="127">
        <f t="shared" ref="D1800" ca="1" si="5493">IFERROR(IF(C1800=C1790,D1790+1,1),1)</f>
        <v>1</v>
      </c>
      <c r="E1800" s="38" t="s">
        <v>9</v>
      </c>
      <c r="F1800" s="73"/>
      <c r="G1800" s="38" t="s">
        <v>15</v>
      </c>
      <c r="H1800" s="135" t="e">
        <f>INDEX('BASE FORMAÇÃO'!B:B,B1800+1)</f>
        <v>#VALUE!</v>
      </c>
      <c r="I1800" s="181" t="s">
        <v>16</v>
      </c>
      <c r="J1800" s="6" t="e">
        <f>INDEX('BASE FORMAÇÃO'!K:K,B1800+1)</f>
        <v>#VALUE!</v>
      </c>
      <c r="K1800" s="65"/>
      <c r="L1800" s="182" t="s">
        <v>10</v>
      </c>
      <c r="M1800" s="184" t="str">
        <f>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494">B1800</f>
        <v>#VALUE!</v>
      </c>
      <c r="C1801" s="128" t="e">
        <f t="shared" ca="1" si="5494"/>
        <v>#NAME?</v>
      </c>
      <c r="D1801" s="127">
        <f t="shared" ca="1" si="5494"/>
        <v>1</v>
      </c>
      <c r="E1801" s="186">
        <f t="shared" ref="E1801" ca="1" si="5495">D1800</f>
        <v>1</v>
      </c>
      <c r="F1801" s="92"/>
      <c r="G1801" s="188" t="s">
        <v>1</v>
      </c>
      <c r="H1801" s="191" t="e">
        <f>INDEX('BASE FORMAÇÃO'!C:C,B1800+1)</f>
        <v>#VALUE!</v>
      </c>
      <c r="I1801" s="191"/>
      <c r="J1801" s="192"/>
      <c r="K1801" s="66"/>
      <c r="L1801" s="183"/>
      <c r="M1801" s="185"/>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496">B1801</f>
        <v>#VALUE!</v>
      </c>
      <c r="C1802" s="128" t="e">
        <f t="shared" ca="1" si="5496"/>
        <v>#NAME?</v>
      </c>
      <c r="D1802" s="127">
        <f t="shared" ca="1" si="5496"/>
        <v>1</v>
      </c>
      <c r="E1802" s="187"/>
      <c r="F1802" s="93"/>
      <c r="G1802" s="189"/>
      <c r="H1802" s="193"/>
      <c r="I1802" s="193"/>
      <c r="J1802" s="194"/>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497">B1802</f>
        <v>#VALUE!</v>
      </c>
      <c r="C1803" s="128" t="e">
        <f t="shared" ca="1" si="5497"/>
        <v>#NAME?</v>
      </c>
      <c r="D1803" s="127">
        <f t="shared" ca="1" si="5314"/>
        <v>1</v>
      </c>
      <c r="E1803" s="38" t="s">
        <v>313</v>
      </c>
      <c r="F1803" s="93"/>
      <c r="G1803" s="190"/>
      <c r="H1803" s="195"/>
      <c r="I1803" s="195"/>
      <c r="J1803" s="196"/>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498">B1802</f>
        <v>#VALUE!</v>
      </c>
      <c r="C1804" s="128" t="e">
        <f t="shared" ca="1" si="5498"/>
        <v>#NAME?</v>
      </c>
      <c r="D1804" s="127">
        <f t="shared" ca="1" si="5314"/>
        <v>1</v>
      </c>
      <c r="E1804" s="197" t="e">
        <f t="shared" ref="E1804" ca="1" si="5499">C1800</f>
        <v>#NAME?</v>
      </c>
      <c r="F1804" s="93"/>
      <c r="G1804" s="199" t="s">
        <v>304</v>
      </c>
      <c r="H1804" s="201"/>
      <c r="I1804" s="202"/>
      <c r="J1804" s="202"/>
      <c r="K1804" s="67"/>
      <c r="L1804" s="28" t="s">
        <v>303</v>
      </c>
      <c r="M1804" s="133" t="str">
        <f t="shared" ref="M1804" si="5500">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01">B1804</f>
        <v>#VALUE!</v>
      </c>
      <c r="C1805" s="128" t="e">
        <f t="shared" ref="C1805" ca="1" si="5502">C1804</f>
        <v>#NAME?</v>
      </c>
      <c r="D1805" s="127">
        <f t="shared" ca="1" si="5314"/>
        <v>1</v>
      </c>
      <c r="E1805" s="198"/>
      <c r="F1805" s="93"/>
      <c r="G1805" s="200"/>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03">B1805</f>
        <v>#VALUE!</v>
      </c>
      <c r="C1806" s="128" t="e">
        <f t="shared" ca="1" si="5503"/>
        <v>#NAME?</v>
      </c>
      <c r="D1806" s="127">
        <f t="shared" ca="1" si="5314"/>
        <v>1</v>
      </c>
      <c r="E1806" s="198"/>
      <c r="F1806" s="93"/>
      <c r="G1806" s="200"/>
      <c r="H1806" s="134">
        <f t="shared" ref="H1806" si="5504">COUNT($P1806:$XX1806)</f>
        <v>0</v>
      </c>
      <c r="I1806" s="132" t="e">
        <f t="shared" ref="I1806" si="5505">_xlfn.STDEV.P($P1805:$XX1806)/AVERAGE($P1805:$XX1806)</f>
        <v>#DIV/0!</v>
      </c>
      <c r="J1806" s="7">
        <f>ROW()</f>
        <v>1806</v>
      </c>
      <c r="K1806" s="67"/>
      <c r="L1806" s="29" t="s">
        <v>10</v>
      </c>
      <c r="M1806" s="30" t="str">
        <f t="shared" ref="M1806" si="5506">IFERROR(
IF(COUNTA(P1800:AI1800)=COUNTIF(P1802:XX1802,"Orçamento"),MIN(M1811,M1808),
IF(M1809&lt;&gt;"",M1809,
IF(M1810&lt;&gt;"",M1810,
M1808
))),"")</f>
        <v/>
      </c>
      <c r="N1806" s="71"/>
      <c r="O1806" s="27" t="s">
        <v>376</v>
      </c>
      <c r="P1806" s="106" t="str">
        <f t="shared" ref="P1806:AI1806" si="5507">IFERROR(IF(P1804="",
            "",
            IF(COUNT($P1804:$XX1804)&lt;=4,
               P1804,
               IF(OR(P1804&gt;(QUARTILE($P1804:$XX1804,3)+(QUARTILE($P1804:$XX1804,3)-QUARTILE($P1804:$XX1804,1))),
                     P1804&lt;(QUARTILE($P1804:$XX1804,1)-(QUARTILE($P1804:$XX1804,3)-QUARTILE($P1804:$XX1804,1)))
                  ),
               "DESCARTADO",P1804)
             )
  ),P1804)</f>
        <v/>
      </c>
      <c r="Q1806" s="106" t="str">
        <f t="shared" si="5507"/>
        <v/>
      </c>
      <c r="R1806" s="106" t="str">
        <f t="shared" si="5507"/>
        <v/>
      </c>
      <c r="S1806" s="106" t="str">
        <f t="shared" si="5507"/>
        <v/>
      </c>
      <c r="T1806" s="106" t="str">
        <f t="shared" si="5507"/>
        <v/>
      </c>
      <c r="U1806" s="106" t="str">
        <f t="shared" si="5507"/>
        <v/>
      </c>
      <c r="V1806" s="106" t="str">
        <f t="shared" si="5507"/>
        <v/>
      </c>
      <c r="W1806" s="106" t="str">
        <f t="shared" si="5507"/>
        <v/>
      </c>
      <c r="X1806" s="106" t="str">
        <f t="shared" si="5507"/>
        <v/>
      </c>
      <c r="Y1806" s="106" t="str">
        <f t="shared" si="5507"/>
        <v/>
      </c>
      <c r="Z1806" s="106" t="str">
        <f t="shared" si="5507"/>
        <v/>
      </c>
      <c r="AA1806" s="106" t="str">
        <f t="shared" si="5507"/>
        <v/>
      </c>
      <c r="AB1806" s="106" t="str">
        <f t="shared" si="5507"/>
        <v/>
      </c>
      <c r="AC1806" s="106" t="str">
        <f t="shared" si="5507"/>
        <v/>
      </c>
      <c r="AD1806" s="106" t="str">
        <f t="shared" si="5507"/>
        <v/>
      </c>
      <c r="AE1806" s="106" t="str">
        <f t="shared" si="5507"/>
        <v/>
      </c>
      <c r="AF1806" s="106" t="str">
        <f t="shared" si="5507"/>
        <v/>
      </c>
      <c r="AG1806" s="106" t="str">
        <f t="shared" si="5507"/>
        <v/>
      </c>
      <c r="AH1806" s="106" t="str">
        <f t="shared" si="5507"/>
        <v/>
      </c>
      <c r="AI1806" s="106" t="str">
        <f t="shared" si="5507"/>
        <v/>
      </c>
    </row>
    <row r="1807" spans="1:167" hidden="1" x14ac:dyDescent="0.25">
      <c r="B1807" s="128" t="e">
        <f t="shared" ref="B1807:B1861" si="5508">B1806</f>
        <v>#VALUE!</v>
      </c>
      <c r="C1807" s="128" t="e">
        <f t="shared" ref="C1807:D1870" ca="1" si="5509">C1806</f>
        <v>#NAME?</v>
      </c>
      <c r="D1807" s="127">
        <f t="shared" ca="1" si="5314"/>
        <v>1</v>
      </c>
      <c r="E1807" s="198"/>
      <c r="F1807" s="93"/>
      <c r="G1807" s="200"/>
      <c r="H1807"/>
      <c r="I1807"/>
      <c r="J1807"/>
      <c r="K1807" s="66"/>
      <c r="L1807" s="29" t="s">
        <v>360</v>
      </c>
      <c r="M1807" s="30" t="e">
        <f t="shared" ref="M1807" si="5510">AVERAGE($P1806:$XX1806)</f>
        <v>#DIV/0!</v>
      </c>
      <c r="N1807" s="71"/>
      <c r="O1807" s="27" t="str">
        <f t="shared" ref="O1807" si="5511">"1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08"/>
        <v>#VALUE!</v>
      </c>
      <c r="C1808" s="128" t="e">
        <f t="shared" ca="1" si="5509"/>
        <v>#NAME?</v>
      </c>
      <c r="D1808" s="127">
        <f t="shared" ca="1" si="5509"/>
        <v>1</v>
      </c>
      <c r="E1808" s="198"/>
      <c r="F1808" s="93"/>
      <c r="G1808" s="200"/>
      <c r="H1808" s="134">
        <f t="shared" ref="H1808" si="5512">COUNT($P1808:$XX1808)</f>
        <v>0</v>
      </c>
      <c r="I1808" s="132" t="e">
        <f t="shared" ref="I1808" si="5513">_xlfn.STDEV.P($P1807:$XX1808)/AVERAGE($P1807:$XX1808)</f>
        <v>#DIV/0!</v>
      </c>
      <c r="J1808" s="7">
        <f t="shared" ref="J1808" si="5514">IF(AND(H1808&gt;2,
OR(L1800="MÉDIA SANEADA",L1800="MEDIANA SANEADA",
AND(L1800="PREÇO ESTIMADO",NOT(AND(P1802="Orçamento",COUNTA(P1800:XX1800)=COUNTIF(P1802:XX1802,"Orçamento")))))),
ROW(),0)</f>
        <v>0</v>
      </c>
      <c r="K1808" s="66"/>
      <c r="L1808" s="29" t="s">
        <v>361</v>
      </c>
      <c r="M1808" s="30" t="e">
        <f t="shared" ref="M1808" si="5515">MEDIAN($P1806:$XX1806)</f>
        <v>#NUM!</v>
      </c>
      <c r="N1808" s="71"/>
      <c r="O1808" s="27" t="str">
        <f t="shared" ref="O1808" si="5516">"1 RODADA"</f>
        <v>1 RODADA</v>
      </c>
      <c r="P1808" s="107" t="str">
        <f t="shared" ref="P1808:AI1808" si="5517">IF(P1806="","",IF((_xlfn.STDEV.P($P1805:$XX1806)/AVERAGE($P1805:$XX1806))&lt;=25%,P1806,IF(OR(P1806&gt;(AVERAGE($P1805:$XX1806)+_xlfn.STDEV.P($P1805:$XX1806)),P1806&lt;(AVERAGE($P1805:$XX1806)-_xlfn.STDEV.P($P1805:$XX1806))),"DESCARTADO",P1806)))</f>
        <v/>
      </c>
      <c r="Q1808" s="107" t="str">
        <f t="shared" si="5517"/>
        <v/>
      </c>
      <c r="R1808" s="107" t="str">
        <f t="shared" si="5517"/>
        <v/>
      </c>
      <c r="S1808" s="107" t="str">
        <f t="shared" si="5517"/>
        <v/>
      </c>
      <c r="T1808" s="107" t="str">
        <f t="shared" si="5517"/>
        <v/>
      </c>
      <c r="U1808" s="107" t="str">
        <f t="shared" si="5517"/>
        <v/>
      </c>
      <c r="V1808" s="107" t="str">
        <f t="shared" si="5517"/>
        <v/>
      </c>
      <c r="W1808" s="107" t="str">
        <f t="shared" si="5517"/>
        <v/>
      </c>
      <c r="X1808" s="107" t="str">
        <f t="shared" si="5517"/>
        <v/>
      </c>
      <c r="Y1808" s="107" t="str">
        <f t="shared" si="5517"/>
        <v/>
      </c>
      <c r="Z1808" s="107" t="str">
        <f t="shared" si="5517"/>
        <v/>
      </c>
      <c r="AA1808" s="107" t="str">
        <f t="shared" si="5517"/>
        <v/>
      </c>
      <c r="AB1808" s="107" t="str">
        <f t="shared" si="5517"/>
        <v/>
      </c>
      <c r="AC1808" s="107" t="str">
        <f t="shared" si="5517"/>
        <v/>
      </c>
      <c r="AD1808" s="107" t="str">
        <f t="shared" si="5517"/>
        <v/>
      </c>
      <c r="AE1808" s="107" t="str">
        <f t="shared" si="5517"/>
        <v/>
      </c>
      <c r="AF1808" s="107" t="str">
        <f t="shared" si="5517"/>
        <v/>
      </c>
      <c r="AG1808" s="107" t="str">
        <f t="shared" si="5517"/>
        <v/>
      </c>
      <c r="AH1808" s="107" t="str">
        <f t="shared" si="5517"/>
        <v/>
      </c>
      <c r="AI1808" s="107" t="str">
        <f t="shared" si="5517"/>
        <v/>
      </c>
    </row>
    <row r="1809" spans="1:167" hidden="1" x14ac:dyDescent="0.25">
      <c r="B1809" s="128" t="e">
        <f t="shared" si="5508"/>
        <v>#VALUE!</v>
      </c>
      <c r="C1809" s="128" t="e">
        <f t="shared" ca="1" si="5509"/>
        <v>#NAME?</v>
      </c>
      <c r="D1809" s="127">
        <f t="shared" ca="1" si="5509"/>
        <v>1</v>
      </c>
      <c r="E1809" s="198"/>
      <c r="F1809" s="93"/>
      <c r="G1809" s="200"/>
      <c r="H1809"/>
      <c r="I1809"/>
      <c r="J1809"/>
      <c r="L1809" s="29" t="s">
        <v>38</v>
      </c>
      <c r="M1809" s="30" t="str">
        <f t="shared" ref="M1809" si="5518">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519">"2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08"/>
        <v>#VALUE!</v>
      </c>
      <c r="C1810" s="128" t="e">
        <f t="shared" ca="1" si="5509"/>
        <v>#NAME?</v>
      </c>
      <c r="D1810" s="127">
        <f t="shared" ca="1" si="5509"/>
        <v>1</v>
      </c>
      <c r="E1810" s="198"/>
      <c r="F1810" s="93"/>
      <c r="G1810" s="200"/>
      <c r="H1810" s="134">
        <f t="shared" ref="H1810" si="5520">COUNT($P1810:$XX1810)</f>
        <v>0</v>
      </c>
      <c r="I1810" s="132" t="e">
        <f t="shared" ref="I1810" si="5521">_xlfn.STDEV.P($P1809:$XX1810)/AVERAGE($P1809:$XX1810)</f>
        <v>#DIV/0!</v>
      </c>
      <c r="J1810" s="7">
        <f t="shared" ref="J1810" si="5522">IF(AND(H1810&gt;2,
OR(L1800="MÉDIA SANEADA",L1800="MEDIANA SANEADA",
AND(L1800="PREÇO ESTIMADO",NOT(AND(P1802="Orçamento",COUNTA(P1800:XX1800)=COUNTIF(P1802:XX1802,"Orçamento")))))),
ROW(),0)</f>
        <v>0</v>
      </c>
      <c r="K1810" s="66"/>
      <c r="L1810" s="29" t="s">
        <v>362</v>
      </c>
      <c r="M1810" s="30" t="e">
        <f t="shared" ref="M1810" si="5523" xml:space="preserve">
IF(H1808&gt;2,MEDIAN(P1807:XX1808),
IF(H1810&gt;2,MEDIAN(P1809:XX1810),
IF(H1812&gt;2,MEDIAN(P1811:XX1812),
IF(H1814&gt;2,MEDIAN(P1813:XX1814),
IF(H1816&gt;2,MEDIAN(P1815:XX1816),
IF(H1818&gt;2,MEDIAN(P1817:XX1818),
MEDIAN(P1805:XX1806)))))))</f>
        <v>#NUM!</v>
      </c>
      <c r="N1810" s="71"/>
      <c r="O1810" s="27" t="str">
        <f t="shared" ref="O1810" si="5524">"2 RODADA"</f>
        <v>2 RODADA</v>
      </c>
      <c r="P1810" s="107" t="str">
        <f t="shared" ref="P1810:AI1810" si="5525">IF(P1808="","",IF((_xlfn.STDEV.P($P1807:$XX1808)/AVERAGE($P1807:$XX1808))&lt;=25%,P1808,IF(OR(P1808&gt;(AVERAGE($P1807:$XX1808)+_xlfn.STDEV.P($P1807:$XX1808)),P1808&lt;(AVERAGE($P1807:$XX1808)-_xlfn.STDEV.P($P1807:$XX1808))),"DESCARTADO",P1808)))</f>
        <v/>
      </c>
      <c r="Q1810" s="107" t="str">
        <f t="shared" si="5525"/>
        <v/>
      </c>
      <c r="R1810" s="107" t="str">
        <f t="shared" si="5525"/>
        <v/>
      </c>
      <c r="S1810" s="107" t="str">
        <f t="shared" si="5525"/>
        <v/>
      </c>
      <c r="T1810" s="107" t="str">
        <f t="shared" si="5525"/>
        <v/>
      </c>
      <c r="U1810" s="107" t="str">
        <f t="shared" si="5525"/>
        <v/>
      </c>
      <c r="V1810" s="107" t="str">
        <f t="shared" si="5525"/>
        <v/>
      </c>
      <c r="W1810" s="107" t="str">
        <f t="shared" si="5525"/>
        <v/>
      </c>
      <c r="X1810" s="107" t="str">
        <f t="shared" si="5525"/>
        <v/>
      </c>
      <c r="Y1810" s="107" t="str">
        <f t="shared" si="5525"/>
        <v/>
      </c>
      <c r="Z1810" s="107" t="str">
        <f t="shared" si="5525"/>
        <v/>
      </c>
      <c r="AA1810" s="107" t="str">
        <f t="shared" si="5525"/>
        <v/>
      </c>
      <c r="AB1810" s="107" t="str">
        <f t="shared" si="5525"/>
        <v/>
      </c>
      <c r="AC1810" s="107" t="str">
        <f t="shared" si="5525"/>
        <v/>
      </c>
      <c r="AD1810" s="107" t="str">
        <f t="shared" si="5525"/>
        <v/>
      </c>
      <c r="AE1810" s="107" t="str">
        <f t="shared" si="5525"/>
        <v/>
      </c>
      <c r="AF1810" s="107" t="str">
        <f t="shared" si="5525"/>
        <v/>
      </c>
      <c r="AG1810" s="107" t="str">
        <f t="shared" si="5525"/>
        <v/>
      </c>
      <c r="AH1810" s="107" t="str">
        <f t="shared" si="5525"/>
        <v/>
      </c>
      <c r="AI1810" s="107" t="str">
        <f t="shared" si="5525"/>
        <v/>
      </c>
    </row>
    <row r="1811" spans="1:167" hidden="1" x14ac:dyDescent="0.25">
      <c r="B1811" s="128" t="e">
        <f t="shared" si="5508"/>
        <v>#VALUE!</v>
      </c>
      <c r="C1811" s="128" t="e">
        <f t="shared" ca="1" si="5509"/>
        <v>#NAME?</v>
      </c>
      <c r="D1811" s="127">
        <f t="shared" ca="1" si="5509"/>
        <v>1</v>
      </c>
      <c r="E1811" s="198"/>
      <c r="F1811" s="93"/>
      <c r="G1811" s="200"/>
      <c r="H1811"/>
      <c r="I1811"/>
      <c r="J1811"/>
      <c r="K1811" s="66"/>
      <c r="L1811" s="29" t="s">
        <v>359</v>
      </c>
      <c r="M1811" s="30" t="e">
        <f t="shared" ref="M1811" si="5526">HARMEAN($P1805:$XX1806)</f>
        <v>#N/A</v>
      </c>
      <c r="N1811" s="71"/>
      <c r="O1811" s="27" t="str">
        <f t="shared" ref="O1811" si="5527">"3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08"/>
        <v>#VALUE!</v>
      </c>
      <c r="C1812" s="128" t="e">
        <f t="shared" ca="1" si="5509"/>
        <v>#NAME?</v>
      </c>
      <c r="D1812" s="127">
        <f t="shared" ca="1" si="5509"/>
        <v>1</v>
      </c>
      <c r="E1812" s="198"/>
      <c r="F1812" s="93"/>
      <c r="G1812" s="200"/>
      <c r="H1812" s="134">
        <f t="shared" ref="H1812" si="5528">COUNT($P1812:$XX1812)</f>
        <v>0</v>
      </c>
      <c r="I1812" s="132" t="e">
        <f t="shared" ref="I1812" si="5529">_xlfn.STDEV.P($P1811:$XX1812)/AVERAGE($P1811:$XX1812)</f>
        <v>#DIV/0!</v>
      </c>
      <c r="J1812" s="7">
        <f t="shared" ref="J1812" si="5530">IF(AND(H1812&gt;2,
OR(L1800="MÉDIA SANEADA",L1800="MEDIANA SANEADA",
AND(L1800="PREÇO ESTIMADO",NOT(AND(P1802="Orçamento",COUNTA(P1800:XX1800)=COUNTIF(P1802:XX1802,"Orçamento")))))),
ROW(),0)</f>
        <v>0</v>
      </c>
      <c r="K1812" s="66"/>
      <c r="L1812" s="29" t="s">
        <v>41</v>
      </c>
      <c r="M1812" s="30" t="str">
        <f t="shared" ref="M1812" si="5531">IFERROR(_xlfn.QUARTILE.EXC($P1806:$XX1806,1),"")</f>
        <v/>
      </c>
      <c r="N1812" s="71"/>
      <c r="O1812" s="27" t="str">
        <f t="shared" ref="O1812" si="5532">"3 RODADA"</f>
        <v>3 RODADA</v>
      </c>
      <c r="P1812" s="107" t="str">
        <f t="shared" ref="P1812:AI1812" si="5533">IF(P1810="","",IF((_xlfn.STDEV.P($P1809:$XX1810)/AVERAGE($P1809:$XX1810))&lt;=25%,P1810,IF(OR(P1810&gt;(AVERAGE($P1809:$XX1810)+_xlfn.STDEV.P($P1809:$XX1810)),P1810&lt;(AVERAGE($P1809:$XX1810)-_xlfn.STDEV.P($P1809:$XX1810))),"DESCARTADO",P1810)))</f>
        <v/>
      </c>
      <c r="Q1812" s="107" t="str">
        <f t="shared" si="5533"/>
        <v/>
      </c>
      <c r="R1812" s="107" t="str">
        <f t="shared" si="5533"/>
        <v/>
      </c>
      <c r="S1812" s="107" t="str">
        <f t="shared" si="5533"/>
        <v/>
      </c>
      <c r="T1812" s="107" t="str">
        <f t="shared" si="5533"/>
        <v/>
      </c>
      <c r="U1812" s="107" t="str">
        <f t="shared" si="5533"/>
        <v/>
      </c>
      <c r="V1812" s="107" t="str">
        <f t="shared" si="5533"/>
        <v/>
      </c>
      <c r="W1812" s="107" t="str">
        <f t="shared" si="5533"/>
        <v/>
      </c>
      <c r="X1812" s="107" t="str">
        <f t="shared" si="5533"/>
        <v/>
      </c>
      <c r="Y1812" s="107" t="str">
        <f t="shared" si="5533"/>
        <v/>
      </c>
      <c r="Z1812" s="107" t="str">
        <f t="shared" si="5533"/>
        <v/>
      </c>
      <c r="AA1812" s="107" t="str">
        <f t="shared" si="5533"/>
        <v/>
      </c>
      <c r="AB1812" s="107" t="str">
        <f t="shared" si="5533"/>
        <v/>
      </c>
      <c r="AC1812" s="107" t="str">
        <f t="shared" si="5533"/>
        <v/>
      </c>
      <c r="AD1812" s="107" t="str">
        <f t="shared" si="5533"/>
        <v/>
      </c>
      <c r="AE1812" s="107" t="str">
        <f t="shared" si="5533"/>
        <v/>
      </c>
      <c r="AF1812" s="107" t="str">
        <f t="shared" si="5533"/>
        <v/>
      </c>
      <c r="AG1812" s="107" t="str">
        <f t="shared" si="5533"/>
        <v/>
      </c>
      <c r="AH1812" s="107" t="str">
        <f t="shared" si="5533"/>
        <v/>
      </c>
      <c r="AI1812" s="107" t="str">
        <f t="shared" si="5533"/>
        <v/>
      </c>
    </row>
    <row r="1813" spans="1:167" hidden="1" x14ac:dyDescent="0.25">
      <c r="B1813" s="128" t="e">
        <f t="shared" si="5508"/>
        <v>#VALUE!</v>
      </c>
      <c r="C1813" s="128" t="e">
        <f t="shared" ca="1" si="5509"/>
        <v>#NAME?</v>
      </c>
      <c r="D1813" s="127">
        <f t="shared" ca="1" si="5509"/>
        <v>1</v>
      </c>
      <c r="E1813" s="198"/>
      <c r="F1813" s="93"/>
      <c r="G1813" s="200"/>
      <c r="H1813"/>
      <c r="I1813"/>
      <c r="J1813"/>
      <c r="K1813" s="66"/>
      <c r="L1813" s="29" t="s">
        <v>39</v>
      </c>
      <c r="M1813" s="30" t="str">
        <f t="shared" ref="M1813" si="5534">IFERROR(_xlfn.QUARTILE.EXC($P1806:$XX1806,3),"")</f>
        <v/>
      </c>
      <c r="N1813" s="71"/>
      <c r="O1813" s="27" t="str">
        <f t="shared" ref="O1813" si="5535">"4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08"/>
        <v>#VALUE!</v>
      </c>
      <c r="C1814" s="128" t="e">
        <f t="shared" ca="1" si="5509"/>
        <v>#NAME?</v>
      </c>
      <c r="D1814" s="127">
        <f t="shared" ca="1" si="5509"/>
        <v>1</v>
      </c>
      <c r="E1814" s="198"/>
      <c r="F1814" s="93"/>
      <c r="G1814" s="200"/>
      <c r="H1814" s="134">
        <f t="shared" ref="H1814" si="5536">COUNT($P1814:$XX1814)</f>
        <v>0</v>
      </c>
      <c r="I1814" s="132" t="e">
        <f t="shared" ref="I1814" si="5537">_xlfn.STDEV.P($P1813:$XX1814)/AVERAGE($P1813:$XX1814)</f>
        <v>#DIV/0!</v>
      </c>
      <c r="J1814" s="7">
        <f t="shared" ref="J1814" si="5538">IF(AND(H1814&gt;2,
OR(L1800="MÉDIA SANEADA",L1800="MEDIANA SANEADA",
AND(L1800="PREÇO ESTIMADO",NOT(AND(P1802="Orçamento",COUNTA(P1800:XX1800)=COUNTIF(P1802:XX1802,"Orçamento")))))),
ROW(),0)</f>
        <v>0</v>
      </c>
      <c r="K1814" s="66"/>
      <c r="L1814" s="29" t="s">
        <v>42</v>
      </c>
      <c r="M1814" s="30">
        <f t="shared" ref="M1814" si="5539">MIN($P1806:$XX1806)</f>
        <v>0</v>
      </c>
      <c r="N1814" s="71"/>
      <c r="O1814" s="27" t="str">
        <f t="shared" ref="O1814" si="5540">"4 RODADA"</f>
        <v>4 RODADA</v>
      </c>
      <c r="P1814" s="107" t="str">
        <f t="shared" ref="P1814:AI1814" si="5541">IF(P1812="","",IF((_xlfn.STDEV.P($P1811:$XX1812)/AVERAGE($P1811:$XX1812))&lt;=25%,P1812,IF(OR(P1812&gt;(AVERAGE($P1811:$XX1812)+_xlfn.STDEV.P($P1811:$XX1812)),P1812&lt;(AVERAGE($P1811:$XX1812)-_xlfn.STDEV.P($P1811:$XX1812))),"DESCARTADO",P1812)))</f>
        <v/>
      </c>
      <c r="Q1814" s="107" t="str">
        <f t="shared" si="5541"/>
        <v/>
      </c>
      <c r="R1814" s="107" t="str">
        <f t="shared" si="5541"/>
        <v/>
      </c>
      <c r="S1814" s="107" t="str">
        <f t="shared" si="5541"/>
        <v/>
      </c>
      <c r="T1814" s="107" t="str">
        <f t="shared" si="5541"/>
        <v/>
      </c>
      <c r="U1814" s="107" t="str">
        <f t="shared" si="5541"/>
        <v/>
      </c>
      <c r="V1814" s="107" t="str">
        <f t="shared" si="5541"/>
        <v/>
      </c>
      <c r="W1814" s="107" t="str">
        <f t="shared" si="5541"/>
        <v/>
      </c>
      <c r="X1814" s="107" t="str">
        <f t="shared" si="5541"/>
        <v/>
      </c>
      <c r="Y1814" s="107" t="str">
        <f t="shared" si="5541"/>
        <v/>
      </c>
      <c r="Z1814" s="107" t="str">
        <f t="shared" si="5541"/>
        <v/>
      </c>
      <c r="AA1814" s="107" t="str">
        <f t="shared" si="5541"/>
        <v/>
      </c>
      <c r="AB1814" s="107" t="str">
        <f t="shared" si="5541"/>
        <v/>
      </c>
      <c r="AC1814" s="107" t="str">
        <f t="shared" si="5541"/>
        <v/>
      </c>
      <c r="AD1814" s="107" t="str">
        <f t="shared" si="5541"/>
        <v/>
      </c>
      <c r="AE1814" s="107" t="str">
        <f t="shared" si="5541"/>
        <v/>
      </c>
      <c r="AF1814" s="107" t="str">
        <f t="shared" si="5541"/>
        <v/>
      </c>
      <c r="AG1814" s="107" t="str">
        <f t="shared" si="5541"/>
        <v/>
      </c>
      <c r="AH1814" s="107" t="str">
        <f t="shared" si="5541"/>
        <v/>
      </c>
      <c r="AI1814" s="107" t="str">
        <f t="shared" si="5541"/>
        <v/>
      </c>
    </row>
    <row r="1815" spans="1:167" hidden="1" x14ac:dyDescent="0.25">
      <c r="B1815" s="128" t="e">
        <f t="shared" si="5508"/>
        <v>#VALUE!</v>
      </c>
      <c r="C1815" s="128" t="e">
        <f t="shared" ca="1" si="5509"/>
        <v>#NAME?</v>
      </c>
      <c r="D1815" s="127">
        <f t="shared" ca="1" si="5509"/>
        <v>1</v>
      </c>
      <c r="E1815" s="198"/>
      <c r="F1815" s="93"/>
      <c r="G1815" s="200"/>
      <c r="H1815"/>
      <c r="I1815"/>
      <c r="J1815"/>
      <c r="K1815" s="66"/>
      <c r="L1815" s="29" t="s">
        <v>40</v>
      </c>
      <c r="M1815" s="30">
        <f t="shared" ref="M1815" si="5542">MAX($P1806:$XX1806)</f>
        <v>0</v>
      </c>
      <c r="N1815" s="71"/>
      <c r="O1815" s="27" t="str">
        <f t="shared" ref="O1815" si="5543">"5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08"/>
        <v>#VALUE!</v>
      </c>
      <c r="C1816" s="128" t="e">
        <f t="shared" ca="1" si="5509"/>
        <v>#NAME?</v>
      </c>
      <c r="D1816" s="127">
        <f t="shared" ca="1" si="5509"/>
        <v>1</v>
      </c>
      <c r="E1816" s="198"/>
      <c r="F1816" s="93"/>
      <c r="G1816" s="200"/>
      <c r="H1816" s="134">
        <f t="shared" ref="H1816" si="5544">COUNT($P1816:$XX1816)</f>
        <v>0</v>
      </c>
      <c r="I1816" s="132" t="e">
        <f t="shared" ref="I1816" si="5545">_xlfn.STDEV.P($P1815:$XX1816)/AVERAGE($P1815:$XX1816)</f>
        <v>#DIV/0!</v>
      </c>
      <c r="J1816" s="7">
        <f t="shared" ref="J1816" si="5546">IF(AND(H1816&gt;2,
OR(L1800="MÉDIA SANEADA",L1800="MEDIANA SANEADA",
AND(L1800="PREÇO ESTIMADO",NOT(AND(P1802="Orçamento",COUNTA(P1800:XX1800)=COUNTIF(P1802:XX1802,"Orçamento")))))),
ROW(),0)</f>
        <v>0</v>
      </c>
      <c r="K1816" s="66"/>
      <c r="N1816" s="71"/>
      <c r="O1816" s="27" t="str">
        <f t="shared" ref="O1816" si="5547">"5 RODADA"</f>
        <v>5 RODADA</v>
      </c>
      <c r="P1816" s="107" t="str">
        <f t="shared" ref="P1816:AI1816" si="5548">IF(P1814="","",IF((_xlfn.STDEV.P($P1813:$XX1814)/AVERAGE($P1813:$XX1814))&lt;=25%,P1814,IF(OR(P1814&gt;(AVERAGE($P1813:$XX1814)+_xlfn.STDEV.P($P1813:$XX1814)),P1814&lt;(AVERAGE($P1813:$XX1814)-_xlfn.STDEV.P($P1813:$XX1814))),"DESCARTADO",P1814)))</f>
        <v/>
      </c>
      <c r="Q1816" s="107" t="str">
        <f t="shared" si="5548"/>
        <v/>
      </c>
      <c r="R1816" s="107" t="str">
        <f t="shared" si="5548"/>
        <v/>
      </c>
      <c r="S1816" s="107" t="str">
        <f t="shared" si="5548"/>
        <v/>
      </c>
      <c r="T1816" s="107" t="str">
        <f t="shared" si="5548"/>
        <v/>
      </c>
      <c r="U1816" s="107" t="str">
        <f t="shared" si="5548"/>
        <v/>
      </c>
      <c r="V1816" s="107" t="str">
        <f t="shared" si="5548"/>
        <v/>
      </c>
      <c r="W1816" s="107" t="str">
        <f t="shared" si="5548"/>
        <v/>
      </c>
      <c r="X1816" s="107" t="str">
        <f t="shared" si="5548"/>
        <v/>
      </c>
      <c r="Y1816" s="107" t="str">
        <f t="shared" si="5548"/>
        <v/>
      </c>
      <c r="Z1816" s="107" t="str">
        <f t="shared" si="5548"/>
        <v/>
      </c>
      <c r="AA1816" s="107" t="str">
        <f t="shared" si="5548"/>
        <v/>
      </c>
      <c r="AB1816" s="107" t="str">
        <f t="shared" si="5548"/>
        <v/>
      </c>
      <c r="AC1816" s="107" t="str">
        <f t="shared" si="5548"/>
        <v/>
      </c>
      <c r="AD1816" s="107" t="str">
        <f t="shared" si="5548"/>
        <v/>
      </c>
      <c r="AE1816" s="107" t="str">
        <f t="shared" si="5548"/>
        <v/>
      </c>
      <c r="AF1816" s="107" t="str">
        <f t="shared" si="5548"/>
        <v/>
      </c>
      <c r="AG1816" s="107" t="str">
        <f t="shared" si="5548"/>
        <v/>
      </c>
      <c r="AH1816" s="107" t="str">
        <f t="shared" si="5548"/>
        <v/>
      </c>
      <c r="AI1816" s="107" t="str">
        <f t="shared" si="5548"/>
        <v/>
      </c>
    </row>
    <row r="1817" spans="1:167" hidden="1" x14ac:dyDescent="0.25">
      <c r="B1817" s="128" t="e">
        <f t="shared" si="5508"/>
        <v>#VALUE!</v>
      </c>
      <c r="C1817" s="128" t="e">
        <f t="shared" ca="1" si="5509"/>
        <v>#NAME?</v>
      </c>
      <c r="D1817" s="127">
        <f t="shared" ca="1" si="5509"/>
        <v>1</v>
      </c>
      <c r="E1817" s="198"/>
      <c r="F1817" s="93"/>
      <c r="G1817" s="200"/>
      <c r="H1817"/>
      <c r="I1817"/>
      <c r="J1817"/>
      <c r="K1817" s="66"/>
      <c r="L1817" s="22"/>
      <c r="M1817" s="22"/>
      <c r="N1817" s="71"/>
      <c r="O1817" s="27" t="str">
        <f t="shared" ref="O1817" si="5549">"6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08"/>
        <v>#VALUE!</v>
      </c>
      <c r="C1818" s="128" t="e">
        <f t="shared" ca="1" si="5509"/>
        <v>#NAME?</v>
      </c>
      <c r="D1818" s="127">
        <f t="shared" ca="1" si="5509"/>
        <v>1</v>
      </c>
      <c r="E1818" s="198"/>
      <c r="F1818" s="93"/>
      <c r="G1818" s="200"/>
      <c r="H1818" s="134">
        <f t="shared" ref="H1818" si="5550">COUNT($P1818:$XX1818)</f>
        <v>0</v>
      </c>
      <c r="I1818" s="132" t="e">
        <f t="shared" ref="I1818" si="5551">_xlfn.STDEV.P($P1817:$XX1818)/AVERAGE($P1817:$XX1818)</f>
        <v>#DIV/0!</v>
      </c>
      <c r="J1818" s="7">
        <f t="shared" ref="J1818" si="5552">IF(AND(H1818&gt;2,
OR(L1800="MÉDIA SANEADA",L1800="MEDIANA SANEADA",
AND(L1800="PREÇO ESTIMADO",NOT(AND(P1802="Orçamento",COUNTA(P1800:XX1800)=COUNTIF(P1802:XX1802,"Orçamento")))))),
ROW(),0)</f>
        <v>0</v>
      </c>
      <c r="N1818" s="71"/>
      <c r="O1818" s="27" t="str">
        <f t="shared" ref="O1818" si="5553">"6 RODADA"</f>
        <v>6 RODADA</v>
      </c>
      <c r="P1818" s="107" t="str">
        <f t="shared" ref="P1818:AI1818" si="5554">IFERROR(IF(P1816="","",IF((_xlfn.STDEV.P($P1815:$XX1816)/AVERAGE($P1815:$XX1816))&lt;=25%,P1816,IF(OR(P1816&gt;(AVERAGE($P1815:$XX1816)+_xlfn.STDEV.P($P1815:$XX1816)),P1816&lt;(AVERAGE($P1815:$XX1816)-_xlfn.STDEV.P($P1815:$XX1816))),"DESCARTADO",P1816))),)</f>
        <v/>
      </c>
      <c r="Q1818" s="107" t="str">
        <f t="shared" si="5554"/>
        <v/>
      </c>
      <c r="R1818" s="107" t="str">
        <f t="shared" si="5554"/>
        <v/>
      </c>
      <c r="S1818" s="107" t="str">
        <f t="shared" si="5554"/>
        <v/>
      </c>
      <c r="T1818" s="107" t="str">
        <f t="shared" si="5554"/>
        <v/>
      </c>
      <c r="U1818" s="107" t="str">
        <f t="shared" si="5554"/>
        <v/>
      </c>
      <c r="V1818" s="107" t="str">
        <f t="shared" si="5554"/>
        <v/>
      </c>
      <c r="W1818" s="107" t="str">
        <f t="shared" si="5554"/>
        <v/>
      </c>
      <c r="X1818" s="107" t="str">
        <f t="shared" si="5554"/>
        <v/>
      </c>
      <c r="Y1818" s="107" t="str">
        <f t="shared" si="5554"/>
        <v/>
      </c>
      <c r="Z1818" s="107" t="str">
        <f t="shared" si="5554"/>
        <v/>
      </c>
      <c r="AA1818" s="107" t="str">
        <f t="shared" si="5554"/>
        <v/>
      </c>
      <c r="AB1818" s="107" t="str">
        <f t="shared" si="5554"/>
        <v/>
      </c>
      <c r="AC1818" s="107" t="str">
        <f t="shared" si="5554"/>
        <v/>
      </c>
      <c r="AD1818" s="107" t="str">
        <f t="shared" si="5554"/>
        <v/>
      </c>
      <c r="AE1818" s="107" t="str">
        <f t="shared" si="5554"/>
        <v/>
      </c>
      <c r="AF1818" s="107" t="str">
        <f t="shared" si="5554"/>
        <v/>
      </c>
      <c r="AG1818" s="107" t="str">
        <f t="shared" si="5554"/>
        <v/>
      </c>
      <c r="AH1818" s="107" t="str">
        <f t="shared" si="5554"/>
        <v/>
      </c>
      <c r="AI1818" s="107" t="str">
        <f t="shared" si="5554"/>
        <v/>
      </c>
    </row>
    <row r="1819" spans="1:167" x14ac:dyDescent="0.25">
      <c r="B1819" s="128" t="e">
        <f t="shared" si="5508"/>
        <v>#VALUE!</v>
      </c>
      <c r="C1819" s="128" t="e">
        <f t="shared" ca="1" si="5509"/>
        <v>#NAME?</v>
      </c>
      <c r="D1819" s="127">
        <f t="shared" ca="1" si="5509"/>
        <v>1</v>
      </c>
      <c r="E1819" s="198"/>
      <c r="F1819" s="136"/>
      <c r="G1819" s="200"/>
      <c r="H1819" s="203"/>
      <c r="I1819" s="203"/>
      <c r="J1819" s="204"/>
      <c r="K1819" s="67"/>
      <c r="L1819" s="1" t="s">
        <v>43</v>
      </c>
      <c r="M1819" s="143" t="str">
        <f t="shared" ref="M1819" si="5555">IFERROR(ROUND(M1800*M1802,2),"")</f>
        <v/>
      </c>
      <c r="O1819" s="27" t="s">
        <v>363</v>
      </c>
      <c r="P1819" s="107" t="str">
        <f t="shared" ref="P1819:AI1840" si="5556">INDEX(P1806:P1818,MATCH(MAX($J1806:$J1818),$J1806:$J1818,0))</f>
        <v/>
      </c>
      <c r="Q1819" s="107" t="str">
        <f t="shared" si="5556"/>
        <v/>
      </c>
      <c r="R1819" s="107" t="str">
        <f t="shared" si="5556"/>
        <v/>
      </c>
      <c r="S1819" s="107" t="str">
        <f t="shared" si="5556"/>
        <v/>
      </c>
      <c r="T1819" s="107" t="str">
        <f t="shared" si="5556"/>
        <v/>
      </c>
      <c r="U1819" s="107" t="str">
        <f t="shared" si="5556"/>
        <v/>
      </c>
      <c r="V1819" s="107" t="str">
        <f t="shared" si="5556"/>
        <v/>
      </c>
      <c r="W1819" s="107" t="str">
        <f t="shared" si="5556"/>
        <v/>
      </c>
      <c r="X1819" s="107" t="str">
        <f t="shared" si="5556"/>
        <v/>
      </c>
      <c r="Y1819" s="107" t="str">
        <f t="shared" si="5556"/>
        <v/>
      </c>
      <c r="Z1819" s="107" t="str">
        <f t="shared" si="5556"/>
        <v/>
      </c>
      <c r="AA1819" s="107" t="str">
        <f t="shared" si="5556"/>
        <v/>
      </c>
      <c r="AB1819" s="107" t="str">
        <f t="shared" si="5556"/>
        <v/>
      </c>
      <c r="AC1819" s="107" t="str">
        <f t="shared" si="5556"/>
        <v/>
      </c>
      <c r="AD1819" s="107" t="str">
        <f t="shared" si="5556"/>
        <v/>
      </c>
      <c r="AE1819" s="107" t="str">
        <f t="shared" si="5556"/>
        <v/>
      </c>
      <c r="AF1819" s="107" t="str">
        <f t="shared" si="5556"/>
        <v/>
      </c>
      <c r="AG1819" s="107" t="str">
        <f t="shared" si="5556"/>
        <v/>
      </c>
      <c r="AH1819" s="107" t="str">
        <f t="shared" si="5556"/>
        <v/>
      </c>
      <c r="AI1819" s="107" t="str">
        <f t="shared" si="5556"/>
        <v/>
      </c>
    </row>
    <row r="1821" spans="1:167" s="117" customFormat="1" ht="15" customHeight="1" x14ac:dyDescent="0.25">
      <c r="A1821" s="120"/>
      <c r="B1821" s="127" t="e">
        <f t="shared" ref="B1821" si="5557">LARGE(IFERROR(IF(B1819+1&gt;$H$8,"",B1819+1),""),1)</f>
        <v>#VALUE!</v>
      </c>
      <c r="C1821" s="127" t="e">
        <f ca="1">IF(_xlfn.ISFORMULA(E1825),MAX(INDEX('BASE FORMAÇÃO'!A:A,B1821+1),1),E1825)</f>
        <v>#NAME?</v>
      </c>
      <c r="D1821" s="127">
        <f t="shared" ref="D1821" ca="1" si="5558">IFERROR(IF(C1821=C1811,D1811+1,1),1)</f>
        <v>1</v>
      </c>
      <c r="E1821" s="38" t="s">
        <v>9</v>
      </c>
      <c r="F1821" s="73"/>
      <c r="G1821" s="38" t="s">
        <v>15</v>
      </c>
      <c r="H1821" s="135" t="e">
        <f>INDEX('BASE FORMAÇÃO'!B:B,B1821+1)</f>
        <v>#VALUE!</v>
      </c>
      <c r="I1821" s="181" t="s">
        <v>16</v>
      </c>
      <c r="J1821" s="6" t="e">
        <f>INDEX('BASE FORMAÇÃO'!K:K,B1821+1)</f>
        <v>#VALUE!</v>
      </c>
      <c r="K1821" s="65"/>
      <c r="L1821" s="182" t="s">
        <v>10</v>
      </c>
      <c r="M1821" s="184" t="str">
        <f>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559">B1821</f>
        <v>#VALUE!</v>
      </c>
      <c r="C1822" s="128" t="e">
        <f t="shared" ca="1" si="5559"/>
        <v>#NAME?</v>
      </c>
      <c r="D1822" s="127">
        <f t="shared" ca="1" si="5559"/>
        <v>1</v>
      </c>
      <c r="E1822" s="186">
        <f t="shared" ref="E1822" ca="1" si="5560">D1821</f>
        <v>1</v>
      </c>
      <c r="F1822" s="92"/>
      <c r="G1822" s="188" t="s">
        <v>1</v>
      </c>
      <c r="H1822" s="191" t="e">
        <f>INDEX('BASE FORMAÇÃO'!C:C,B1821+1)</f>
        <v>#VALUE!</v>
      </c>
      <c r="I1822" s="191"/>
      <c r="J1822" s="192"/>
      <c r="K1822" s="66"/>
      <c r="L1822" s="183"/>
      <c r="M1822" s="185"/>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561">B1822</f>
        <v>#VALUE!</v>
      </c>
      <c r="C1823" s="128" t="e">
        <f t="shared" ca="1" si="5561"/>
        <v>#NAME?</v>
      </c>
      <c r="D1823" s="127">
        <f t="shared" ca="1" si="5561"/>
        <v>1</v>
      </c>
      <c r="E1823" s="187"/>
      <c r="F1823" s="93"/>
      <c r="G1823" s="189"/>
      <c r="H1823" s="193"/>
      <c r="I1823" s="193"/>
      <c r="J1823" s="194"/>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562">B1823</f>
        <v>#VALUE!</v>
      </c>
      <c r="C1824" s="128" t="e">
        <f t="shared" ca="1" si="5562"/>
        <v>#NAME?</v>
      </c>
      <c r="D1824" s="127">
        <f t="shared" ca="1" si="5509"/>
        <v>1</v>
      </c>
      <c r="E1824" s="38" t="s">
        <v>313</v>
      </c>
      <c r="F1824" s="93"/>
      <c r="G1824" s="190"/>
      <c r="H1824" s="195"/>
      <c r="I1824" s="195"/>
      <c r="J1824" s="196"/>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563">B1823</f>
        <v>#VALUE!</v>
      </c>
      <c r="C1825" s="128" t="e">
        <f t="shared" ca="1" si="5563"/>
        <v>#NAME?</v>
      </c>
      <c r="D1825" s="127">
        <f t="shared" ca="1" si="5509"/>
        <v>1</v>
      </c>
      <c r="E1825" s="197" t="e">
        <f t="shared" ref="E1825" ca="1" si="5564">C1821</f>
        <v>#NAME?</v>
      </c>
      <c r="F1825" s="93"/>
      <c r="G1825" s="199" t="s">
        <v>304</v>
      </c>
      <c r="H1825" s="201"/>
      <c r="I1825" s="202"/>
      <c r="J1825" s="202"/>
      <c r="K1825" s="67"/>
      <c r="L1825" s="28" t="s">
        <v>303</v>
      </c>
      <c r="M1825" s="133" t="str">
        <f t="shared" ref="M1825" si="5565">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566">B1825</f>
        <v>#VALUE!</v>
      </c>
      <c r="C1826" s="128" t="e">
        <f t="shared" ref="C1826" ca="1" si="5567">C1825</f>
        <v>#NAME?</v>
      </c>
      <c r="D1826" s="127">
        <f t="shared" ca="1" si="5509"/>
        <v>1</v>
      </c>
      <c r="E1826" s="198"/>
      <c r="F1826" s="93"/>
      <c r="G1826" s="200"/>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568">B1826</f>
        <v>#VALUE!</v>
      </c>
      <c r="C1827" s="128" t="e">
        <f t="shared" ca="1" si="5568"/>
        <v>#NAME?</v>
      </c>
      <c r="D1827" s="127">
        <f t="shared" ca="1" si="5509"/>
        <v>1</v>
      </c>
      <c r="E1827" s="198"/>
      <c r="F1827" s="93"/>
      <c r="G1827" s="200"/>
      <c r="H1827" s="134">
        <f t="shared" ref="H1827" si="5569">COUNT($P1827:$XX1827)</f>
        <v>0</v>
      </c>
      <c r="I1827" s="132" t="e">
        <f t="shared" ref="I1827" si="5570">_xlfn.STDEV.P($P1826:$XX1827)/AVERAGE($P1826:$XX1827)</f>
        <v>#DIV/0!</v>
      </c>
      <c r="J1827" s="7">
        <f>ROW()</f>
        <v>1827</v>
      </c>
      <c r="K1827" s="67"/>
      <c r="L1827" s="29" t="s">
        <v>10</v>
      </c>
      <c r="M1827" s="30" t="str">
        <f t="shared" ref="M1827" si="5571">IFERROR(
IF(COUNTA(P1821:AI1821)=COUNTIF(P1823:XX1823,"Orçamento"),MIN(M1832,M1829),
IF(M1830&lt;&gt;"",M1830,
IF(M1831&lt;&gt;"",M1831,
M1829
))),"")</f>
        <v/>
      </c>
      <c r="N1827" s="71"/>
      <c r="O1827" s="27" t="s">
        <v>376</v>
      </c>
      <c r="P1827" s="106" t="str">
        <f t="shared" ref="P1827:AI1827" si="5572">IFERROR(IF(P1825="",
            "",
            IF(COUNT($P1825:$XX1825)&lt;=4,
               P1825,
               IF(OR(P1825&gt;(QUARTILE($P1825:$XX1825,3)+(QUARTILE($P1825:$XX1825,3)-QUARTILE($P1825:$XX1825,1))),
                     P1825&lt;(QUARTILE($P1825:$XX1825,1)-(QUARTILE($P1825:$XX1825,3)-QUARTILE($P1825:$XX1825,1)))
                  ),
               "DESCARTADO",P1825)
             )
  ),P1825)</f>
        <v/>
      </c>
      <c r="Q1827" s="106" t="str">
        <f t="shared" si="5572"/>
        <v/>
      </c>
      <c r="R1827" s="106" t="str">
        <f t="shared" si="5572"/>
        <v/>
      </c>
      <c r="S1827" s="106" t="str">
        <f t="shared" si="5572"/>
        <v/>
      </c>
      <c r="T1827" s="106" t="str">
        <f t="shared" si="5572"/>
        <v/>
      </c>
      <c r="U1827" s="106" t="str">
        <f t="shared" si="5572"/>
        <v/>
      </c>
      <c r="V1827" s="106" t="str">
        <f t="shared" si="5572"/>
        <v/>
      </c>
      <c r="W1827" s="106" t="str">
        <f t="shared" si="5572"/>
        <v/>
      </c>
      <c r="X1827" s="106" t="str">
        <f t="shared" si="5572"/>
        <v/>
      </c>
      <c r="Y1827" s="106" t="str">
        <f t="shared" si="5572"/>
        <v/>
      </c>
      <c r="Z1827" s="106" t="str">
        <f t="shared" si="5572"/>
        <v/>
      </c>
      <c r="AA1827" s="106" t="str">
        <f t="shared" si="5572"/>
        <v/>
      </c>
      <c r="AB1827" s="106" t="str">
        <f t="shared" si="5572"/>
        <v/>
      </c>
      <c r="AC1827" s="106" t="str">
        <f t="shared" si="5572"/>
        <v/>
      </c>
      <c r="AD1827" s="106" t="str">
        <f t="shared" si="5572"/>
        <v/>
      </c>
      <c r="AE1827" s="106" t="str">
        <f t="shared" si="5572"/>
        <v/>
      </c>
      <c r="AF1827" s="106" t="str">
        <f t="shared" si="5572"/>
        <v/>
      </c>
      <c r="AG1827" s="106" t="str">
        <f t="shared" si="5572"/>
        <v/>
      </c>
      <c r="AH1827" s="106" t="str">
        <f t="shared" si="5572"/>
        <v/>
      </c>
      <c r="AI1827" s="106" t="str">
        <f t="shared" si="5572"/>
        <v/>
      </c>
    </row>
    <row r="1828" spans="2:35" hidden="1" x14ac:dyDescent="0.25">
      <c r="B1828" s="128" t="e">
        <f t="shared" ref="B1828" si="5573">B1827</f>
        <v>#VALUE!</v>
      </c>
      <c r="C1828" s="128" t="e">
        <f t="shared" ref="C1828" ca="1" si="5574">C1827</f>
        <v>#NAME?</v>
      </c>
      <c r="D1828" s="127">
        <f t="shared" ca="1" si="5509"/>
        <v>1</v>
      </c>
      <c r="E1828" s="198"/>
      <c r="F1828" s="93"/>
      <c r="G1828" s="200"/>
      <c r="H1828"/>
      <c r="I1828"/>
      <c r="J1828"/>
      <c r="K1828" s="66"/>
      <c r="L1828" s="29" t="s">
        <v>360</v>
      </c>
      <c r="M1828" s="30" t="e">
        <f t="shared" ref="M1828" si="5575">AVERAGE($P1827:$XX1827)</f>
        <v>#DIV/0!</v>
      </c>
      <c r="N1828" s="71"/>
      <c r="O1828" s="27" t="str">
        <f t="shared" ref="O1828" si="5576">"1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08"/>
        <v>#VALUE!</v>
      </c>
      <c r="C1829" s="128" t="e">
        <f t="shared" ca="1" si="5509"/>
        <v>#NAME?</v>
      </c>
      <c r="D1829" s="127">
        <f t="shared" ca="1" si="5509"/>
        <v>1</v>
      </c>
      <c r="E1829" s="198"/>
      <c r="F1829" s="93"/>
      <c r="G1829" s="200"/>
      <c r="H1829" s="134">
        <f t="shared" ref="H1829" si="5577">COUNT($P1829:$XX1829)</f>
        <v>0</v>
      </c>
      <c r="I1829" s="132" t="e">
        <f t="shared" ref="I1829" si="5578">_xlfn.STDEV.P($P1828:$XX1829)/AVERAGE($P1828:$XX1829)</f>
        <v>#DIV/0!</v>
      </c>
      <c r="J1829" s="7">
        <f t="shared" ref="J1829" si="5579">IF(AND(H1829&gt;2,
OR(L1821="MÉDIA SANEADA",L1821="MEDIANA SANEADA",
AND(L1821="PREÇO ESTIMADO",NOT(AND(P1823="Orçamento",COUNTA(P1821:XX1821)=COUNTIF(P1823:XX1823,"Orçamento")))))),
ROW(),0)</f>
        <v>0</v>
      </c>
      <c r="K1829" s="66"/>
      <c r="L1829" s="29" t="s">
        <v>361</v>
      </c>
      <c r="M1829" s="30" t="e">
        <f t="shared" ref="M1829" si="5580">MEDIAN($P1827:$XX1827)</f>
        <v>#NUM!</v>
      </c>
      <c r="N1829" s="71"/>
      <c r="O1829" s="27" t="str">
        <f t="shared" ref="O1829" si="5581">"1 RODADA"</f>
        <v>1 RODADA</v>
      </c>
      <c r="P1829" s="107" t="str">
        <f t="shared" ref="P1829:AI1829" si="5582">IF(P1827="","",IF((_xlfn.STDEV.P($P1826:$XX1827)/AVERAGE($P1826:$XX1827))&lt;=25%,P1827,IF(OR(P1827&gt;(AVERAGE($P1826:$XX1827)+_xlfn.STDEV.P($P1826:$XX1827)),P1827&lt;(AVERAGE($P1826:$XX1827)-_xlfn.STDEV.P($P1826:$XX1827))),"DESCARTADO",P1827)))</f>
        <v/>
      </c>
      <c r="Q1829" s="107" t="str">
        <f t="shared" si="5582"/>
        <v/>
      </c>
      <c r="R1829" s="107" t="str">
        <f t="shared" si="5582"/>
        <v/>
      </c>
      <c r="S1829" s="107" t="str">
        <f t="shared" si="5582"/>
        <v/>
      </c>
      <c r="T1829" s="107" t="str">
        <f t="shared" si="5582"/>
        <v/>
      </c>
      <c r="U1829" s="107" t="str">
        <f t="shared" si="5582"/>
        <v/>
      </c>
      <c r="V1829" s="107" t="str">
        <f t="shared" si="5582"/>
        <v/>
      </c>
      <c r="W1829" s="107" t="str">
        <f t="shared" si="5582"/>
        <v/>
      </c>
      <c r="X1829" s="107" t="str">
        <f t="shared" si="5582"/>
        <v/>
      </c>
      <c r="Y1829" s="107" t="str">
        <f t="shared" si="5582"/>
        <v/>
      </c>
      <c r="Z1829" s="107" t="str">
        <f t="shared" si="5582"/>
        <v/>
      </c>
      <c r="AA1829" s="107" t="str">
        <f t="shared" si="5582"/>
        <v/>
      </c>
      <c r="AB1829" s="107" t="str">
        <f t="shared" si="5582"/>
        <v/>
      </c>
      <c r="AC1829" s="107" t="str">
        <f t="shared" si="5582"/>
        <v/>
      </c>
      <c r="AD1829" s="107" t="str">
        <f t="shared" si="5582"/>
        <v/>
      </c>
      <c r="AE1829" s="107" t="str">
        <f t="shared" si="5582"/>
        <v/>
      </c>
      <c r="AF1829" s="107" t="str">
        <f t="shared" si="5582"/>
        <v/>
      </c>
      <c r="AG1829" s="107" t="str">
        <f t="shared" si="5582"/>
        <v/>
      </c>
      <c r="AH1829" s="107" t="str">
        <f t="shared" si="5582"/>
        <v/>
      </c>
      <c r="AI1829" s="107" t="str">
        <f t="shared" si="5582"/>
        <v/>
      </c>
    </row>
    <row r="1830" spans="2:35" hidden="1" x14ac:dyDescent="0.25">
      <c r="B1830" s="128" t="e">
        <f t="shared" si="5508"/>
        <v>#VALUE!</v>
      </c>
      <c r="C1830" s="128" t="e">
        <f t="shared" ca="1" si="5509"/>
        <v>#NAME?</v>
      </c>
      <c r="D1830" s="127">
        <f t="shared" ca="1" si="5509"/>
        <v>1</v>
      </c>
      <c r="E1830" s="198"/>
      <c r="F1830" s="93"/>
      <c r="G1830" s="200"/>
      <c r="H1830"/>
      <c r="I1830"/>
      <c r="J1830"/>
      <c r="L1830" s="29" t="s">
        <v>38</v>
      </c>
      <c r="M1830" s="30" t="str">
        <f t="shared" ref="M1830" si="5583">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584">"2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08"/>
        <v>#VALUE!</v>
      </c>
      <c r="C1831" s="128" t="e">
        <f t="shared" ca="1" si="5509"/>
        <v>#NAME?</v>
      </c>
      <c r="D1831" s="127">
        <f t="shared" ca="1" si="5509"/>
        <v>1</v>
      </c>
      <c r="E1831" s="198"/>
      <c r="F1831" s="93"/>
      <c r="G1831" s="200"/>
      <c r="H1831" s="134">
        <f t="shared" ref="H1831" si="5585">COUNT($P1831:$XX1831)</f>
        <v>0</v>
      </c>
      <c r="I1831" s="132" t="e">
        <f t="shared" ref="I1831" si="5586">_xlfn.STDEV.P($P1830:$XX1831)/AVERAGE($P1830:$XX1831)</f>
        <v>#DIV/0!</v>
      </c>
      <c r="J1831" s="7">
        <f t="shared" ref="J1831" si="5587">IF(AND(H1831&gt;2,
OR(L1821="MÉDIA SANEADA",L1821="MEDIANA SANEADA",
AND(L1821="PREÇO ESTIMADO",NOT(AND(P1823="Orçamento",COUNTA(P1821:XX1821)=COUNTIF(P1823:XX1823,"Orçamento")))))),
ROW(),0)</f>
        <v>0</v>
      </c>
      <c r="K1831" s="66"/>
      <c r="L1831" s="29" t="s">
        <v>362</v>
      </c>
      <c r="M1831" s="30" t="e">
        <f t="shared" ref="M1831" si="5588" xml:space="preserve">
IF(H1829&gt;2,MEDIAN(P1828:XX1829),
IF(H1831&gt;2,MEDIAN(P1830:XX1831),
IF(H1833&gt;2,MEDIAN(P1832:XX1833),
IF(H1835&gt;2,MEDIAN(P1834:XX1835),
IF(H1837&gt;2,MEDIAN(P1836:XX1837),
IF(H1839&gt;2,MEDIAN(P1838:XX1839),
MEDIAN(P1826:XX1827)))))))</f>
        <v>#NUM!</v>
      </c>
      <c r="N1831" s="71"/>
      <c r="O1831" s="27" t="str">
        <f t="shared" ref="O1831" si="5589">"2 RODADA"</f>
        <v>2 RODADA</v>
      </c>
      <c r="P1831" s="107" t="str">
        <f t="shared" ref="P1831:AI1831" si="5590">IF(P1829="","",IF((_xlfn.STDEV.P($P1828:$XX1829)/AVERAGE($P1828:$XX1829))&lt;=25%,P1829,IF(OR(P1829&gt;(AVERAGE($P1828:$XX1829)+_xlfn.STDEV.P($P1828:$XX1829)),P1829&lt;(AVERAGE($P1828:$XX1829)-_xlfn.STDEV.P($P1828:$XX1829))),"DESCARTADO",P1829)))</f>
        <v/>
      </c>
      <c r="Q1831" s="107" t="str">
        <f t="shared" si="5590"/>
        <v/>
      </c>
      <c r="R1831" s="107" t="str">
        <f t="shared" si="5590"/>
        <v/>
      </c>
      <c r="S1831" s="107" t="str">
        <f t="shared" si="5590"/>
        <v/>
      </c>
      <c r="T1831" s="107" t="str">
        <f t="shared" si="5590"/>
        <v/>
      </c>
      <c r="U1831" s="107" t="str">
        <f t="shared" si="5590"/>
        <v/>
      </c>
      <c r="V1831" s="107" t="str">
        <f t="shared" si="5590"/>
        <v/>
      </c>
      <c r="W1831" s="107" t="str">
        <f t="shared" si="5590"/>
        <v/>
      </c>
      <c r="X1831" s="107" t="str">
        <f t="shared" si="5590"/>
        <v/>
      </c>
      <c r="Y1831" s="107" t="str">
        <f t="shared" si="5590"/>
        <v/>
      </c>
      <c r="Z1831" s="107" t="str">
        <f t="shared" si="5590"/>
        <v/>
      </c>
      <c r="AA1831" s="107" t="str">
        <f t="shared" si="5590"/>
        <v/>
      </c>
      <c r="AB1831" s="107" t="str">
        <f t="shared" si="5590"/>
        <v/>
      </c>
      <c r="AC1831" s="107" t="str">
        <f t="shared" si="5590"/>
        <v/>
      </c>
      <c r="AD1831" s="107" t="str">
        <f t="shared" si="5590"/>
        <v/>
      </c>
      <c r="AE1831" s="107" t="str">
        <f t="shared" si="5590"/>
        <v/>
      </c>
      <c r="AF1831" s="107" t="str">
        <f t="shared" si="5590"/>
        <v/>
      </c>
      <c r="AG1831" s="107" t="str">
        <f t="shared" si="5590"/>
        <v/>
      </c>
      <c r="AH1831" s="107" t="str">
        <f t="shared" si="5590"/>
        <v/>
      </c>
      <c r="AI1831" s="107" t="str">
        <f t="shared" si="5590"/>
        <v/>
      </c>
    </row>
    <row r="1832" spans="2:35" hidden="1" x14ac:dyDescent="0.25">
      <c r="B1832" s="128" t="e">
        <f t="shared" si="5508"/>
        <v>#VALUE!</v>
      </c>
      <c r="C1832" s="128" t="e">
        <f t="shared" ca="1" si="5509"/>
        <v>#NAME?</v>
      </c>
      <c r="D1832" s="127">
        <f t="shared" ca="1" si="5509"/>
        <v>1</v>
      </c>
      <c r="E1832" s="198"/>
      <c r="F1832" s="93"/>
      <c r="G1832" s="200"/>
      <c r="H1832"/>
      <c r="I1832"/>
      <c r="J1832"/>
      <c r="K1832" s="66"/>
      <c r="L1832" s="29" t="s">
        <v>359</v>
      </c>
      <c r="M1832" s="30" t="e">
        <f t="shared" ref="M1832" si="5591">HARMEAN($P1826:$XX1827)</f>
        <v>#N/A</v>
      </c>
      <c r="N1832" s="71"/>
      <c r="O1832" s="27" t="str">
        <f t="shared" ref="O1832" si="5592">"3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08"/>
        <v>#VALUE!</v>
      </c>
      <c r="C1833" s="128" t="e">
        <f t="shared" ca="1" si="5509"/>
        <v>#NAME?</v>
      </c>
      <c r="D1833" s="127">
        <f t="shared" ca="1" si="5509"/>
        <v>1</v>
      </c>
      <c r="E1833" s="198"/>
      <c r="F1833" s="93"/>
      <c r="G1833" s="200"/>
      <c r="H1833" s="134">
        <f t="shared" ref="H1833" si="5593">COUNT($P1833:$XX1833)</f>
        <v>0</v>
      </c>
      <c r="I1833" s="132" t="e">
        <f t="shared" ref="I1833" si="5594">_xlfn.STDEV.P($P1832:$XX1833)/AVERAGE($P1832:$XX1833)</f>
        <v>#DIV/0!</v>
      </c>
      <c r="J1833" s="7">
        <f t="shared" ref="J1833" si="5595">IF(AND(H1833&gt;2,
OR(L1821="MÉDIA SANEADA",L1821="MEDIANA SANEADA",
AND(L1821="PREÇO ESTIMADO",NOT(AND(P1823="Orçamento",COUNTA(P1821:XX1821)=COUNTIF(P1823:XX1823,"Orçamento")))))),
ROW(),0)</f>
        <v>0</v>
      </c>
      <c r="K1833" s="66"/>
      <c r="L1833" s="29" t="s">
        <v>41</v>
      </c>
      <c r="M1833" s="30" t="str">
        <f t="shared" ref="M1833" si="5596">IFERROR(_xlfn.QUARTILE.EXC($P1827:$XX1827,1),"")</f>
        <v/>
      </c>
      <c r="N1833" s="71"/>
      <c r="O1833" s="27" t="str">
        <f t="shared" ref="O1833" si="5597">"3 RODADA"</f>
        <v>3 RODADA</v>
      </c>
      <c r="P1833" s="107" t="str">
        <f t="shared" ref="P1833:AI1833" si="5598">IF(P1831="","",IF((_xlfn.STDEV.P($P1830:$XX1831)/AVERAGE($P1830:$XX1831))&lt;=25%,P1831,IF(OR(P1831&gt;(AVERAGE($P1830:$XX1831)+_xlfn.STDEV.P($P1830:$XX1831)),P1831&lt;(AVERAGE($P1830:$XX1831)-_xlfn.STDEV.P($P1830:$XX1831))),"DESCARTADO",P1831)))</f>
        <v/>
      </c>
      <c r="Q1833" s="107" t="str">
        <f t="shared" si="5598"/>
        <v/>
      </c>
      <c r="R1833" s="107" t="str">
        <f t="shared" si="5598"/>
        <v/>
      </c>
      <c r="S1833" s="107" t="str">
        <f t="shared" si="5598"/>
        <v/>
      </c>
      <c r="T1833" s="107" t="str">
        <f t="shared" si="5598"/>
        <v/>
      </c>
      <c r="U1833" s="107" t="str">
        <f t="shared" si="5598"/>
        <v/>
      </c>
      <c r="V1833" s="107" t="str">
        <f t="shared" si="5598"/>
        <v/>
      </c>
      <c r="W1833" s="107" t="str">
        <f t="shared" si="5598"/>
        <v/>
      </c>
      <c r="X1833" s="107" t="str">
        <f t="shared" si="5598"/>
        <v/>
      </c>
      <c r="Y1833" s="107" t="str">
        <f t="shared" si="5598"/>
        <v/>
      </c>
      <c r="Z1833" s="107" t="str">
        <f t="shared" si="5598"/>
        <v/>
      </c>
      <c r="AA1833" s="107" t="str">
        <f t="shared" si="5598"/>
        <v/>
      </c>
      <c r="AB1833" s="107" t="str">
        <f t="shared" si="5598"/>
        <v/>
      </c>
      <c r="AC1833" s="107" t="str">
        <f t="shared" si="5598"/>
        <v/>
      </c>
      <c r="AD1833" s="107" t="str">
        <f t="shared" si="5598"/>
        <v/>
      </c>
      <c r="AE1833" s="107" t="str">
        <f t="shared" si="5598"/>
        <v/>
      </c>
      <c r="AF1833" s="107" t="str">
        <f t="shared" si="5598"/>
        <v/>
      </c>
      <c r="AG1833" s="107" t="str">
        <f t="shared" si="5598"/>
        <v/>
      </c>
      <c r="AH1833" s="107" t="str">
        <f t="shared" si="5598"/>
        <v/>
      </c>
      <c r="AI1833" s="107" t="str">
        <f t="shared" si="5598"/>
        <v/>
      </c>
    </row>
    <row r="1834" spans="2:35" hidden="1" x14ac:dyDescent="0.25">
      <c r="B1834" s="128" t="e">
        <f t="shared" si="5508"/>
        <v>#VALUE!</v>
      </c>
      <c r="C1834" s="128" t="e">
        <f t="shared" ca="1" si="5509"/>
        <v>#NAME?</v>
      </c>
      <c r="D1834" s="127">
        <f t="shared" ca="1" si="5509"/>
        <v>1</v>
      </c>
      <c r="E1834" s="198"/>
      <c r="F1834" s="93"/>
      <c r="G1834" s="200"/>
      <c r="H1834"/>
      <c r="I1834"/>
      <c r="J1834"/>
      <c r="K1834" s="66"/>
      <c r="L1834" s="29" t="s">
        <v>39</v>
      </c>
      <c r="M1834" s="30" t="str">
        <f t="shared" ref="M1834" si="5599">IFERROR(_xlfn.QUARTILE.EXC($P1827:$XX1827,3),"")</f>
        <v/>
      </c>
      <c r="N1834" s="71"/>
      <c r="O1834" s="27" t="str">
        <f t="shared" ref="O1834" si="5600">"4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08"/>
        <v>#VALUE!</v>
      </c>
      <c r="C1835" s="128" t="e">
        <f t="shared" ca="1" si="5509"/>
        <v>#NAME?</v>
      </c>
      <c r="D1835" s="127">
        <f t="shared" ca="1" si="5509"/>
        <v>1</v>
      </c>
      <c r="E1835" s="198"/>
      <c r="F1835" s="93"/>
      <c r="G1835" s="200"/>
      <c r="H1835" s="134">
        <f t="shared" ref="H1835" si="5601">COUNT($P1835:$XX1835)</f>
        <v>0</v>
      </c>
      <c r="I1835" s="132" t="e">
        <f t="shared" ref="I1835" si="5602">_xlfn.STDEV.P($P1834:$XX1835)/AVERAGE($P1834:$XX1835)</f>
        <v>#DIV/0!</v>
      </c>
      <c r="J1835" s="7">
        <f t="shared" ref="J1835" si="5603">IF(AND(H1835&gt;2,
OR(L1821="MÉDIA SANEADA",L1821="MEDIANA SANEADA",
AND(L1821="PREÇO ESTIMADO",NOT(AND(P1823="Orçamento",COUNTA(P1821:XX1821)=COUNTIF(P1823:XX1823,"Orçamento")))))),
ROW(),0)</f>
        <v>0</v>
      </c>
      <c r="K1835" s="66"/>
      <c r="L1835" s="29" t="s">
        <v>42</v>
      </c>
      <c r="M1835" s="30">
        <f t="shared" ref="M1835" si="5604">MIN($P1827:$XX1827)</f>
        <v>0</v>
      </c>
      <c r="N1835" s="71"/>
      <c r="O1835" s="27" t="str">
        <f t="shared" ref="O1835" si="5605">"4 RODADA"</f>
        <v>4 RODADA</v>
      </c>
      <c r="P1835" s="107" t="str">
        <f t="shared" ref="P1835:AI1835" si="5606">IF(P1833="","",IF((_xlfn.STDEV.P($P1832:$XX1833)/AVERAGE($P1832:$XX1833))&lt;=25%,P1833,IF(OR(P1833&gt;(AVERAGE($P1832:$XX1833)+_xlfn.STDEV.P($P1832:$XX1833)),P1833&lt;(AVERAGE($P1832:$XX1833)-_xlfn.STDEV.P($P1832:$XX1833))),"DESCARTADO",P1833)))</f>
        <v/>
      </c>
      <c r="Q1835" s="107" t="str">
        <f t="shared" si="5606"/>
        <v/>
      </c>
      <c r="R1835" s="107" t="str">
        <f t="shared" si="5606"/>
        <v/>
      </c>
      <c r="S1835" s="107" t="str">
        <f t="shared" si="5606"/>
        <v/>
      </c>
      <c r="T1835" s="107" t="str">
        <f t="shared" si="5606"/>
        <v/>
      </c>
      <c r="U1835" s="107" t="str">
        <f t="shared" si="5606"/>
        <v/>
      </c>
      <c r="V1835" s="107" t="str">
        <f t="shared" si="5606"/>
        <v/>
      </c>
      <c r="W1835" s="107" t="str">
        <f t="shared" si="5606"/>
        <v/>
      </c>
      <c r="X1835" s="107" t="str">
        <f t="shared" si="5606"/>
        <v/>
      </c>
      <c r="Y1835" s="107" t="str">
        <f t="shared" si="5606"/>
        <v/>
      </c>
      <c r="Z1835" s="107" t="str">
        <f t="shared" si="5606"/>
        <v/>
      </c>
      <c r="AA1835" s="107" t="str">
        <f t="shared" si="5606"/>
        <v/>
      </c>
      <c r="AB1835" s="107" t="str">
        <f t="shared" si="5606"/>
        <v/>
      </c>
      <c r="AC1835" s="107" t="str">
        <f t="shared" si="5606"/>
        <v/>
      </c>
      <c r="AD1835" s="107" t="str">
        <f t="shared" si="5606"/>
        <v/>
      </c>
      <c r="AE1835" s="107" t="str">
        <f t="shared" si="5606"/>
        <v/>
      </c>
      <c r="AF1835" s="107" t="str">
        <f t="shared" si="5606"/>
        <v/>
      </c>
      <c r="AG1835" s="107" t="str">
        <f t="shared" si="5606"/>
        <v/>
      </c>
      <c r="AH1835" s="107" t="str">
        <f t="shared" si="5606"/>
        <v/>
      </c>
      <c r="AI1835" s="107" t="str">
        <f t="shared" si="5606"/>
        <v/>
      </c>
    </row>
    <row r="1836" spans="2:35" hidden="1" x14ac:dyDescent="0.25">
      <c r="B1836" s="128" t="e">
        <f t="shared" si="5508"/>
        <v>#VALUE!</v>
      </c>
      <c r="C1836" s="128" t="e">
        <f t="shared" ca="1" si="5509"/>
        <v>#NAME?</v>
      </c>
      <c r="D1836" s="127">
        <f t="shared" ca="1" si="5509"/>
        <v>1</v>
      </c>
      <c r="E1836" s="198"/>
      <c r="F1836" s="93"/>
      <c r="G1836" s="200"/>
      <c r="H1836"/>
      <c r="I1836"/>
      <c r="J1836"/>
      <c r="K1836" s="66"/>
      <c r="L1836" s="29" t="s">
        <v>40</v>
      </c>
      <c r="M1836" s="30">
        <f t="shared" ref="M1836" si="5607">MAX($P1827:$XX1827)</f>
        <v>0</v>
      </c>
      <c r="N1836" s="71"/>
      <c r="O1836" s="27" t="str">
        <f t="shared" ref="O1836" si="5608">"5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08"/>
        <v>#VALUE!</v>
      </c>
      <c r="C1837" s="128" t="e">
        <f t="shared" ca="1" si="5509"/>
        <v>#NAME?</v>
      </c>
      <c r="D1837" s="127">
        <f t="shared" ca="1" si="5509"/>
        <v>1</v>
      </c>
      <c r="E1837" s="198"/>
      <c r="F1837" s="93"/>
      <c r="G1837" s="200"/>
      <c r="H1837" s="134">
        <f t="shared" ref="H1837" si="5609">COUNT($P1837:$XX1837)</f>
        <v>0</v>
      </c>
      <c r="I1837" s="132" t="e">
        <f t="shared" ref="I1837" si="5610">_xlfn.STDEV.P($P1836:$XX1837)/AVERAGE($P1836:$XX1837)</f>
        <v>#DIV/0!</v>
      </c>
      <c r="J1837" s="7">
        <f t="shared" ref="J1837" si="5611">IF(AND(H1837&gt;2,
OR(L1821="MÉDIA SANEADA",L1821="MEDIANA SANEADA",
AND(L1821="PREÇO ESTIMADO",NOT(AND(P1823="Orçamento",COUNTA(P1821:XX1821)=COUNTIF(P1823:XX1823,"Orçamento")))))),
ROW(),0)</f>
        <v>0</v>
      </c>
      <c r="K1837" s="66"/>
      <c r="N1837" s="71"/>
      <c r="O1837" s="27" t="str">
        <f t="shared" ref="O1837" si="5612">"5 RODADA"</f>
        <v>5 RODADA</v>
      </c>
      <c r="P1837" s="107" t="str">
        <f t="shared" ref="P1837:AI1837" si="5613">IF(P1835="","",IF((_xlfn.STDEV.P($P1834:$XX1835)/AVERAGE($P1834:$XX1835))&lt;=25%,P1835,IF(OR(P1835&gt;(AVERAGE($P1834:$XX1835)+_xlfn.STDEV.P($P1834:$XX1835)),P1835&lt;(AVERAGE($P1834:$XX1835)-_xlfn.STDEV.P($P1834:$XX1835))),"DESCARTADO",P1835)))</f>
        <v/>
      </c>
      <c r="Q1837" s="107" t="str">
        <f t="shared" si="5613"/>
        <v/>
      </c>
      <c r="R1837" s="107" t="str">
        <f t="shared" si="5613"/>
        <v/>
      </c>
      <c r="S1837" s="107" t="str">
        <f t="shared" si="5613"/>
        <v/>
      </c>
      <c r="T1837" s="107" t="str">
        <f t="shared" si="5613"/>
        <v/>
      </c>
      <c r="U1837" s="107" t="str">
        <f t="shared" si="5613"/>
        <v/>
      </c>
      <c r="V1837" s="107" t="str">
        <f t="shared" si="5613"/>
        <v/>
      </c>
      <c r="W1837" s="107" t="str">
        <f t="shared" si="5613"/>
        <v/>
      </c>
      <c r="X1837" s="107" t="str">
        <f t="shared" si="5613"/>
        <v/>
      </c>
      <c r="Y1837" s="107" t="str">
        <f t="shared" si="5613"/>
        <v/>
      </c>
      <c r="Z1837" s="107" t="str">
        <f t="shared" si="5613"/>
        <v/>
      </c>
      <c r="AA1837" s="107" t="str">
        <f t="shared" si="5613"/>
        <v/>
      </c>
      <c r="AB1837" s="107" t="str">
        <f t="shared" si="5613"/>
        <v/>
      </c>
      <c r="AC1837" s="107" t="str">
        <f t="shared" si="5613"/>
        <v/>
      </c>
      <c r="AD1837" s="107" t="str">
        <f t="shared" si="5613"/>
        <v/>
      </c>
      <c r="AE1837" s="107" t="str">
        <f t="shared" si="5613"/>
        <v/>
      </c>
      <c r="AF1837" s="107" t="str">
        <f t="shared" si="5613"/>
        <v/>
      </c>
      <c r="AG1837" s="107" t="str">
        <f t="shared" si="5613"/>
        <v/>
      </c>
      <c r="AH1837" s="107" t="str">
        <f t="shared" si="5613"/>
        <v/>
      </c>
      <c r="AI1837" s="107" t="str">
        <f t="shared" si="5613"/>
        <v/>
      </c>
    </row>
    <row r="1838" spans="2:35" hidden="1" x14ac:dyDescent="0.25">
      <c r="B1838" s="128" t="e">
        <f t="shared" si="5508"/>
        <v>#VALUE!</v>
      </c>
      <c r="C1838" s="128" t="e">
        <f t="shared" ca="1" si="5509"/>
        <v>#NAME?</v>
      </c>
      <c r="D1838" s="127">
        <f t="shared" ca="1" si="5509"/>
        <v>1</v>
      </c>
      <c r="E1838" s="198"/>
      <c r="F1838" s="93"/>
      <c r="G1838" s="200"/>
      <c r="H1838"/>
      <c r="I1838"/>
      <c r="J1838"/>
      <c r="K1838" s="66"/>
      <c r="L1838" s="22"/>
      <c r="M1838" s="22"/>
      <c r="N1838" s="71"/>
      <c r="O1838" s="27" t="str">
        <f t="shared" ref="O1838" si="5614">"6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08"/>
        <v>#VALUE!</v>
      </c>
      <c r="C1839" s="128" t="e">
        <f t="shared" ca="1" si="5509"/>
        <v>#NAME?</v>
      </c>
      <c r="D1839" s="127">
        <f t="shared" ca="1" si="5509"/>
        <v>1</v>
      </c>
      <c r="E1839" s="198"/>
      <c r="F1839" s="93"/>
      <c r="G1839" s="200"/>
      <c r="H1839" s="134">
        <f t="shared" ref="H1839" si="5615">COUNT($P1839:$XX1839)</f>
        <v>0</v>
      </c>
      <c r="I1839" s="132" t="e">
        <f t="shared" ref="I1839" si="5616">_xlfn.STDEV.P($P1838:$XX1839)/AVERAGE($P1838:$XX1839)</f>
        <v>#DIV/0!</v>
      </c>
      <c r="J1839" s="7">
        <f t="shared" ref="J1839" si="5617">IF(AND(H1839&gt;2,
OR(L1821="MÉDIA SANEADA",L1821="MEDIANA SANEADA",
AND(L1821="PREÇO ESTIMADO",NOT(AND(P1823="Orçamento",COUNTA(P1821:XX1821)=COUNTIF(P1823:XX1823,"Orçamento")))))),
ROW(),0)</f>
        <v>0</v>
      </c>
      <c r="N1839" s="71"/>
      <c r="O1839" s="27" t="str">
        <f t="shared" ref="O1839" si="5618">"6 RODADA"</f>
        <v>6 RODADA</v>
      </c>
      <c r="P1839" s="107" t="str">
        <f t="shared" ref="P1839:AI1839" si="5619">IFERROR(IF(P1837="","",IF((_xlfn.STDEV.P($P1836:$XX1837)/AVERAGE($P1836:$XX1837))&lt;=25%,P1837,IF(OR(P1837&gt;(AVERAGE($P1836:$XX1837)+_xlfn.STDEV.P($P1836:$XX1837)),P1837&lt;(AVERAGE($P1836:$XX1837)-_xlfn.STDEV.P($P1836:$XX1837))),"DESCARTADO",P1837))),)</f>
        <v/>
      </c>
      <c r="Q1839" s="107" t="str">
        <f t="shared" si="5619"/>
        <v/>
      </c>
      <c r="R1839" s="107" t="str">
        <f t="shared" si="5619"/>
        <v/>
      </c>
      <c r="S1839" s="107" t="str">
        <f t="shared" si="5619"/>
        <v/>
      </c>
      <c r="T1839" s="107" t="str">
        <f t="shared" si="5619"/>
        <v/>
      </c>
      <c r="U1839" s="107" t="str">
        <f t="shared" si="5619"/>
        <v/>
      </c>
      <c r="V1839" s="107" t="str">
        <f t="shared" si="5619"/>
        <v/>
      </c>
      <c r="W1839" s="107" t="str">
        <f t="shared" si="5619"/>
        <v/>
      </c>
      <c r="X1839" s="107" t="str">
        <f t="shared" si="5619"/>
        <v/>
      </c>
      <c r="Y1839" s="107" t="str">
        <f t="shared" si="5619"/>
        <v/>
      </c>
      <c r="Z1839" s="107" t="str">
        <f t="shared" si="5619"/>
        <v/>
      </c>
      <c r="AA1839" s="107" t="str">
        <f t="shared" si="5619"/>
        <v/>
      </c>
      <c r="AB1839" s="107" t="str">
        <f t="shared" si="5619"/>
        <v/>
      </c>
      <c r="AC1839" s="107" t="str">
        <f t="shared" si="5619"/>
        <v/>
      </c>
      <c r="AD1839" s="107" t="str">
        <f t="shared" si="5619"/>
        <v/>
      </c>
      <c r="AE1839" s="107" t="str">
        <f t="shared" si="5619"/>
        <v/>
      </c>
      <c r="AF1839" s="107" t="str">
        <f t="shared" si="5619"/>
        <v/>
      </c>
      <c r="AG1839" s="107" t="str">
        <f t="shared" si="5619"/>
        <v/>
      </c>
      <c r="AH1839" s="107" t="str">
        <f t="shared" si="5619"/>
        <v/>
      </c>
      <c r="AI1839" s="107" t="str">
        <f t="shared" si="5619"/>
        <v/>
      </c>
    </row>
    <row r="1840" spans="2:35" x14ac:dyDescent="0.25">
      <c r="B1840" s="128" t="e">
        <f t="shared" si="5508"/>
        <v>#VALUE!</v>
      </c>
      <c r="C1840" s="128" t="e">
        <f t="shared" ca="1" si="5509"/>
        <v>#NAME?</v>
      </c>
      <c r="D1840" s="127">
        <f t="shared" ca="1" si="5509"/>
        <v>1</v>
      </c>
      <c r="E1840" s="198"/>
      <c r="F1840" s="136"/>
      <c r="G1840" s="200"/>
      <c r="H1840" s="203"/>
      <c r="I1840" s="203"/>
      <c r="J1840" s="204"/>
      <c r="K1840" s="67"/>
      <c r="L1840" s="1" t="s">
        <v>43</v>
      </c>
      <c r="M1840" s="143" t="str">
        <f t="shared" ref="M1840" si="5620">IFERROR(ROUND(M1821*M1823,2),"")</f>
        <v/>
      </c>
      <c r="O1840" s="27" t="s">
        <v>363</v>
      </c>
      <c r="P1840" s="107" t="str">
        <f t="shared" ref="P1840:R1840" si="5621">INDEX(P1827:P1839,MATCH(MAX($J1827:$J1839),$J1827:$J1839,0))</f>
        <v/>
      </c>
      <c r="Q1840" s="107" t="str">
        <f t="shared" si="5621"/>
        <v/>
      </c>
      <c r="R1840" s="107" t="str">
        <f t="shared" si="5621"/>
        <v/>
      </c>
      <c r="S1840" s="107" t="str">
        <f t="shared" si="5556"/>
        <v/>
      </c>
      <c r="T1840" s="107" t="str">
        <f t="shared" si="5556"/>
        <v/>
      </c>
      <c r="U1840" s="107" t="str">
        <f t="shared" si="5556"/>
        <v/>
      </c>
      <c r="V1840" s="107" t="str">
        <f t="shared" si="5556"/>
        <v/>
      </c>
      <c r="W1840" s="107" t="str">
        <f t="shared" si="5556"/>
        <v/>
      </c>
      <c r="X1840" s="107" t="str">
        <f t="shared" si="5556"/>
        <v/>
      </c>
      <c r="Y1840" s="107" t="str">
        <f t="shared" si="5556"/>
        <v/>
      </c>
      <c r="Z1840" s="107" t="str">
        <f t="shared" si="5556"/>
        <v/>
      </c>
      <c r="AA1840" s="107" t="str">
        <f t="shared" si="5556"/>
        <v/>
      </c>
      <c r="AB1840" s="107" t="str">
        <f t="shared" si="5556"/>
        <v/>
      </c>
      <c r="AC1840" s="107" t="str">
        <f t="shared" si="5556"/>
        <v/>
      </c>
      <c r="AD1840" s="107" t="str">
        <f t="shared" si="5556"/>
        <v/>
      </c>
      <c r="AE1840" s="107" t="str">
        <f t="shared" si="5556"/>
        <v/>
      </c>
      <c r="AF1840" s="107" t="str">
        <f t="shared" si="5556"/>
        <v/>
      </c>
      <c r="AG1840" s="107" t="str">
        <f t="shared" si="5556"/>
        <v/>
      </c>
      <c r="AH1840" s="107" t="str">
        <f t="shared" si="5556"/>
        <v/>
      </c>
      <c r="AI1840" s="107" t="str">
        <f t="shared" si="5556"/>
        <v/>
      </c>
    </row>
    <row r="1842" spans="1:167" s="117" customFormat="1" ht="15" customHeight="1" x14ac:dyDescent="0.25">
      <c r="A1842" s="120"/>
      <c r="B1842" s="127" t="e">
        <f t="shared" ref="B1842" si="5622">LARGE(IFERROR(IF(B1840+1&gt;$H$8,"",B1840+1),""),1)</f>
        <v>#VALUE!</v>
      </c>
      <c r="C1842" s="127" t="e">
        <f ca="1">IF(_xlfn.ISFORMULA(E1846),MAX(INDEX('BASE FORMAÇÃO'!A:A,B1842+1),1),E1846)</f>
        <v>#NAME?</v>
      </c>
      <c r="D1842" s="127">
        <f t="shared" ref="D1842" ca="1" si="5623">IFERROR(IF(C1842=C1832,D1832+1,1),1)</f>
        <v>1</v>
      </c>
      <c r="E1842" s="38" t="s">
        <v>9</v>
      </c>
      <c r="F1842" s="73"/>
      <c r="G1842" s="38" t="s">
        <v>15</v>
      </c>
      <c r="H1842" s="135" t="e">
        <f>INDEX('BASE FORMAÇÃO'!B:B,B1842+1)</f>
        <v>#VALUE!</v>
      </c>
      <c r="I1842" s="181" t="s">
        <v>16</v>
      </c>
      <c r="J1842" s="6" t="e">
        <f>INDEX('BASE FORMAÇÃO'!K:K,B1842+1)</f>
        <v>#VALUE!</v>
      </c>
      <c r="K1842" s="65"/>
      <c r="L1842" s="182" t="s">
        <v>10</v>
      </c>
      <c r="M1842" s="184" t="str">
        <f>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624">B1842</f>
        <v>#VALUE!</v>
      </c>
      <c r="C1843" s="128" t="e">
        <f t="shared" ca="1" si="5624"/>
        <v>#NAME?</v>
      </c>
      <c r="D1843" s="127">
        <f t="shared" ca="1" si="5624"/>
        <v>1</v>
      </c>
      <c r="E1843" s="186">
        <f t="shared" ref="E1843" ca="1" si="5625">D1842</f>
        <v>1</v>
      </c>
      <c r="F1843" s="92"/>
      <c r="G1843" s="188" t="s">
        <v>1</v>
      </c>
      <c r="H1843" s="191" t="e">
        <f>INDEX('BASE FORMAÇÃO'!C:C,B1842+1)</f>
        <v>#VALUE!</v>
      </c>
      <c r="I1843" s="191"/>
      <c r="J1843" s="192"/>
      <c r="K1843" s="66"/>
      <c r="L1843" s="183"/>
      <c r="M1843" s="185"/>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626">B1843</f>
        <v>#VALUE!</v>
      </c>
      <c r="C1844" s="128" t="e">
        <f t="shared" ca="1" si="5626"/>
        <v>#NAME?</v>
      </c>
      <c r="D1844" s="127">
        <f t="shared" ca="1" si="5626"/>
        <v>1</v>
      </c>
      <c r="E1844" s="187"/>
      <c r="F1844" s="93"/>
      <c r="G1844" s="189"/>
      <c r="H1844" s="193"/>
      <c r="I1844" s="193"/>
      <c r="J1844" s="194"/>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627">B1844</f>
        <v>#VALUE!</v>
      </c>
      <c r="C1845" s="128" t="e">
        <f t="shared" ca="1" si="5627"/>
        <v>#NAME?</v>
      </c>
      <c r="D1845" s="127">
        <f t="shared" ca="1" si="5509"/>
        <v>1</v>
      </c>
      <c r="E1845" s="38" t="s">
        <v>313</v>
      </c>
      <c r="F1845" s="93"/>
      <c r="G1845" s="190"/>
      <c r="H1845" s="195"/>
      <c r="I1845" s="195"/>
      <c r="J1845" s="196"/>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628">B1844</f>
        <v>#VALUE!</v>
      </c>
      <c r="C1846" s="128" t="e">
        <f t="shared" ca="1" si="5628"/>
        <v>#NAME?</v>
      </c>
      <c r="D1846" s="127">
        <f t="shared" ca="1" si="5509"/>
        <v>1</v>
      </c>
      <c r="E1846" s="197" t="e">
        <f t="shared" ref="E1846" ca="1" si="5629">C1842</f>
        <v>#NAME?</v>
      </c>
      <c r="F1846" s="93"/>
      <c r="G1846" s="199" t="s">
        <v>304</v>
      </c>
      <c r="H1846" s="201"/>
      <c r="I1846" s="202"/>
      <c r="J1846" s="202"/>
      <c r="K1846" s="67"/>
      <c r="L1846" s="28" t="s">
        <v>303</v>
      </c>
      <c r="M1846" s="133" t="str">
        <f t="shared" ref="M1846" si="5630">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631">B1846</f>
        <v>#VALUE!</v>
      </c>
      <c r="C1847" s="128" t="e">
        <f t="shared" ref="C1847" ca="1" si="5632">C1846</f>
        <v>#NAME?</v>
      </c>
      <c r="D1847" s="127">
        <f t="shared" ca="1" si="5509"/>
        <v>1</v>
      </c>
      <c r="E1847" s="198"/>
      <c r="F1847" s="93"/>
      <c r="G1847" s="200"/>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633">B1847</f>
        <v>#VALUE!</v>
      </c>
      <c r="C1848" s="128" t="e">
        <f t="shared" ca="1" si="5633"/>
        <v>#NAME?</v>
      </c>
      <c r="D1848" s="127">
        <f t="shared" ca="1" si="5509"/>
        <v>1</v>
      </c>
      <c r="E1848" s="198"/>
      <c r="F1848" s="93"/>
      <c r="G1848" s="200"/>
      <c r="H1848" s="134">
        <f t="shared" ref="H1848" si="5634">COUNT($P1848:$XX1848)</f>
        <v>0</v>
      </c>
      <c r="I1848" s="132" t="e">
        <f t="shared" ref="I1848" si="5635">_xlfn.STDEV.P($P1847:$XX1848)/AVERAGE($P1847:$XX1848)</f>
        <v>#DIV/0!</v>
      </c>
      <c r="J1848" s="7">
        <f>ROW()</f>
        <v>1848</v>
      </c>
      <c r="K1848" s="67"/>
      <c r="L1848" s="29" t="s">
        <v>10</v>
      </c>
      <c r="M1848" s="30" t="str">
        <f t="shared" ref="M1848" si="5636">IFERROR(
IF(COUNTA(P1842:AI1842)=COUNTIF(P1844:XX1844,"Orçamento"),MIN(M1853,M1850),
IF(M1851&lt;&gt;"",M1851,
IF(M1852&lt;&gt;"",M1852,
M1850
))),"")</f>
        <v/>
      </c>
      <c r="N1848" s="71"/>
      <c r="O1848" s="27" t="s">
        <v>376</v>
      </c>
      <c r="P1848" s="106" t="str">
        <f t="shared" ref="P1848:AI1848" si="5637">IFERROR(IF(P1846="",
            "",
            IF(COUNT($P1846:$XX1846)&lt;=4,
               P1846,
               IF(OR(P1846&gt;(QUARTILE($P1846:$XX1846,3)+(QUARTILE($P1846:$XX1846,3)-QUARTILE($P1846:$XX1846,1))),
                     P1846&lt;(QUARTILE($P1846:$XX1846,1)-(QUARTILE($P1846:$XX1846,3)-QUARTILE($P1846:$XX1846,1)))
                  ),
               "DESCARTADO",P1846)
             )
  ),P1846)</f>
        <v/>
      </c>
      <c r="Q1848" s="106" t="str">
        <f t="shared" si="5637"/>
        <v/>
      </c>
      <c r="R1848" s="106" t="str">
        <f t="shared" si="5637"/>
        <v/>
      </c>
      <c r="S1848" s="106" t="str">
        <f t="shared" si="5637"/>
        <v/>
      </c>
      <c r="T1848" s="106" t="str">
        <f t="shared" si="5637"/>
        <v/>
      </c>
      <c r="U1848" s="106" t="str">
        <f t="shared" si="5637"/>
        <v/>
      </c>
      <c r="V1848" s="106" t="str">
        <f t="shared" si="5637"/>
        <v/>
      </c>
      <c r="W1848" s="106" t="str">
        <f t="shared" si="5637"/>
        <v/>
      </c>
      <c r="X1848" s="106" t="str">
        <f t="shared" si="5637"/>
        <v/>
      </c>
      <c r="Y1848" s="106" t="str">
        <f t="shared" si="5637"/>
        <v/>
      </c>
      <c r="Z1848" s="106" t="str">
        <f t="shared" si="5637"/>
        <v/>
      </c>
      <c r="AA1848" s="106" t="str">
        <f t="shared" si="5637"/>
        <v/>
      </c>
      <c r="AB1848" s="106" t="str">
        <f t="shared" si="5637"/>
        <v/>
      </c>
      <c r="AC1848" s="106" t="str">
        <f t="shared" si="5637"/>
        <v/>
      </c>
      <c r="AD1848" s="106" t="str">
        <f t="shared" si="5637"/>
        <v/>
      </c>
      <c r="AE1848" s="106" t="str">
        <f t="shared" si="5637"/>
        <v/>
      </c>
      <c r="AF1848" s="106" t="str">
        <f t="shared" si="5637"/>
        <v/>
      </c>
      <c r="AG1848" s="106" t="str">
        <f t="shared" si="5637"/>
        <v/>
      </c>
      <c r="AH1848" s="106" t="str">
        <f t="shared" si="5637"/>
        <v/>
      </c>
      <c r="AI1848" s="106" t="str">
        <f t="shared" si="5637"/>
        <v/>
      </c>
    </row>
    <row r="1849" spans="1:167" hidden="1" x14ac:dyDescent="0.25">
      <c r="B1849" s="128" t="e">
        <f t="shared" ref="B1849" si="5638">B1848</f>
        <v>#VALUE!</v>
      </c>
      <c r="C1849" s="128" t="e">
        <f t="shared" ref="C1849" ca="1" si="5639">C1848</f>
        <v>#NAME?</v>
      </c>
      <c r="D1849" s="127">
        <f t="shared" ca="1" si="5509"/>
        <v>1</v>
      </c>
      <c r="E1849" s="198"/>
      <c r="F1849" s="93"/>
      <c r="G1849" s="200"/>
      <c r="H1849"/>
      <c r="I1849"/>
      <c r="J1849"/>
      <c r="K1849" s="66"/>
      <c r="L1849" s="29" t="s">
        <v>360</v>
      </c>
      <c r="M1849" s="30" t="e">
        <f t="shared" ref="M1849" si="5640">AVERAGE($P1848:$XX1848)</f>
        <v>#DIV/0!</v>
      </c>
      <c r="N1849" s="71"/>
      <c r="O1849" s="27" t="str">
        <f t="shared" ref="O1849" si="5641">"1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08"/>
        <v>#VALUE!</v>
      </c>
      <c r="C1850" s="128" t="e">
        <f t="shared" ca="1" si="5509"/>
        <v>#NAME?</v>
      </c>
      <c r="D1850" s="127">
        <f t="shared" ca="1" si="5509"/>
        <v>1</v>
      </c>
      <c r="E1850" s="198"/>
      <c r="F1850" s="93"/>
      <c r="G1850" s="200"/>
      <c r="H1850" s="134">
        <f t="shared" ref="H1850" si="5642">COUNT($P1850:$XX1850)</f>
        <v>0</v>
      </c>
      <c r="I1850" s="132" t="e">
        <f t="shared" ref="I1850" si="5643">_xlfn.STDEV.P($P1849:$XX1850)/AVERAGE($P1849:$XX1850)</f>
        <v>#DIV/0!</v>
      </c>
      <c r="J1850" s="7">
        <f t="shared" ref="J1850" si="5644">IF(AND(H1850&gt;2,
OR(L1842="MÉDIA SANEADA",L1842="MEDIANA SANEADA",
AND(L1842="PREÇO ESTIMADO",NOT(AND(P1844="Orçamento",COUNTA(P1842:XX1842)=COUNTIF(P1844:XX1844,"Orçamento")))))),
ROW(),0)</f>
        <v>0</v>
      </c>
      <c r="K1850" s="66"/>
      <c r="L1850" s="29" t="s">
        <v>361</v>
      </c>
      <c r="M1850" s="30" t="e">
        <f t="shared" ref="M1850" si="5645">MEDIAN($P1848:$XX1848)</f>
        <v>#NUM!</v>
      </c>
      <c r="N1850" s="71"/>
      <c r="O1850" s="27" t="str">
        <f t="shared" ref="O1850" si="5646">"1 RODADA"</f>
        <v>1 RODADA</v>
      </c>
      <c r="P1850" s="107" t="str">
        <f t="shared" ref="P1850:AI1850" si="5647">IF(P1848="","",IF((_xlfn.STDEV.P($P1847:$XX1848)/AVERAGE($P1847:$XX1848))&lt;=25%,P1848,IF(OR(P1848&gt;(AVERAGE($P1847:$XX1848)+_xlfn.STDEV.P($P1847:$XX1848)),P1848&lt;(AVERAGE($P1847:$XX1848)-_xlfn.STDEV.P($P1847:$XX1848))),"DESCARTADO",P1848)))</f>
        <v/>
      </c>
      <c r="Q1850" s="107" t="str">
        <f t="shared" si="5647"/>
        <v/>
      </c>
      <c r="R1850" s="107" t="str">
        <f t="shared" si="5647"/>
        <v/>
      </c>
      <c r="S1850" s="107" t="str">
        <f t="shared" si="5647"/>
        <v/>
      </c>
      <c r="T1850" s="107" t="str">
        <f t="shared" si="5647"/>
        <v/>
      </c>
      <c r="U1850" s="107" t="str">
        <f t="shared" si="5647"/>
        <v/>
      </c>
      <c r="V1850" s="107" t="str">
        <f t="shared" si="5647"/>
        <v/>
      </c>
      <c r="W1850" s="107" t="str">
        <f t="shared" si="5647"/>
        <v/>
      </c>
      <c r="X1850" s="107" t="str">
        <f t="shared" si="5647"/>
        <v/>
      </c>
      <c r="Y1850" s="107" t="str">
        <f t="shared" si="5647"/>
        <v/>
      </c>
      <c r="Z1850" s="107" t="str">
        <f t="shared" si="5647"/>
        <v/>
      </c>
      <c r="AA1850" s="107" t="str">
        <f t="shared" si="5647"/>
        <v/>
      </c>
      <c r="AB1850" s="107" t="str">
        <f t="shared" si="5647"/>
        <v/>
      </c>
      <c r="AC1850" s="107" t="str">
        <f t="shared" si="5647"/>
        <v/>
      </c>
      <c r="AD1850" s="107" t="str">
        <f t="shared" si="5647"/>
        <v/>
      </c>
      <c r="AE1850" s="107" t="str">
        <f t="shared" si="5647"/>
        <v/>
      </c>
      <c r="AF1850" s="107" t="str">
        <f t="shared" si="5647"/>
        <v/>
      </c>
      <c r="AG1850" s="107" t="str">
        <f t="shared" si="5647"/>
        <v/>
      </c>
      <c r="AH1850" s="107" t="str">
        <f t="shared" si="5647"/>
        <v/>
      </c>
      <c r="AI1850" s="107" t="str">
        <f t="shared" si="5647"/>
        <v/>
      </c>
    </row>
    <row r="1851" spans="1:167" hidden="1" x14ac:dyDescent="0.25">
      <c r="B1851" s="128" t="e">
        <f t="shared" si="5508"/>
        <v>#VALUE!</v>
      </c>
      <c r="C1851" s="128" t="e">
        <f t="shared" ca="1" si="5509"/>
        <v>#NAME?</v>
      </c>
      <c r="D1851" s="127">
        <f t="shared" ca="1" si="5509"/>
        <v>1</v>
      </c>
      <c r="E1851" s="198"/>
      <c r="F1851" s="93"/>
      <c r="G1851" s="200"/>
      <c r="H1851"/>
      <c r="I1851"/>
      <c r="J1851"/>
      <c r="L1851" s="29" t="s">
        <v>38</v>
      </c>
      <c r="M1851" s="30" t="str">
        <f t="shared" ref="M1851" si="5648">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649">"2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08"/>
        <v>#VALUE!</v>
      </c>
      <c r="C1852" s="128" t="e">
        <f t="shared" ca="1" si="5509"/>
        <v>#NAME?</v>
      </c>
      <c r="D1852" s="127">
        <f t="shared" ca="1" si="5509"/>
        <v>1</v>
      </c>
      <c r="E1852" s="198"/>
      <c r="F1852" s="93"/>
      <c r="G1852" s="200"/>
      <c r="H1852" s="134">
        <f t="shared" ref="H1852" si="5650">COUNT($P1852:$XX1852)</f>
        <v>0</v>
      </c>
      <c r="I1852" s="132" t="e">
        <f t="shared" ref="I1852" si="5651">_xlfn.STDEV.P($P1851:$XX1852)/AVERAGE($P1851:$XX1852)</f>
        <v>#DIV/0!</v>
      </c>
      <c r="J1852" s="7">
        <f t="shared" ref="J1852" si="5652">IF(AND(H1852&gt;2,
OR(L1842="MÉDIA SANEADA",L1842="MEDIANA SANEADA",
AND(L1842="PREÇO ESTIMADO",NOT(AND(P1844="Orçamento",COUNTA(P1842:XX1842)=COUNTIF(P1844:XX1844,"Orçamento")))))),
ROW(),0)</f>
        <v>0</v>
      </c>
      <c r="K1852" s="66"/>
      <c r="L1852" s="29" t="s">
        <v>362</v>
      </c>
      <c r="M1852" s="30" t="e">
        <f t="shared" ref="M1852" si="5653" xml:space="preserve">
IF(H1850&gt;2,MEDIAN(P1849:XX1850),
IF(H1852&gt;2,MEDIAN(P1851:XX1852),
IF(H1854&gt;2,MEDIAN(P1853:XX1854),
IF(H1856&gt;2,MEDIAN(P1855:XX1856),
IF(H1858&gt;2,MEDIAN(P1857:XX1858),
IF(H1860&gt;2,MEDIAN(P1859:XX1860),
MEDIAN(P1847:XX1848)))))))</f>
        <v>#NUM!</v>
      </c>
      <c r="N1852" s="71"/>
      <c r="O1852" s="27" t="str">
        <f t="shared" ref="O1852" si="5654">"2 RODADA"</f>
        <v>2 RODADA</v>
      </c>
      <c r="P1852" s="107" t="str">
        <f t="shared" ref="P1852:AI1852" si="5655">IF(P1850="","",IF((_xlfn.STDEV.P($P1849:$XX1850)/AVERAGE($P1849:$XX1850))&lt;=25%,P1850,IF(OR(P1850&gt;(AVERAGE($P1849:$XX1850)+_xlfn.STDEV.P($P1849:$XX1850)),P1850&lt;(AVERAGE($P1849:$XX1850)-_xlfn.STDEV.P($P1849:$XX1850))),"DESCARTADO",P1850)))</f>
        <v/>
      </c>
      <c r="Q1852" s="107" t="str">
        <f t="shared" si="5655"/>
        <v/>
      </c>
      <c r="R1852" s="107" t="str">
        <f t="shared" si="5655"/>
        <v/>
      </c>
      <c r="S1852" s="107" t="str">
        <f t="shared" si="5655"/>
        <v/>
      </c>
      <c r="T1852" s="107" t="str">
        <f t="shared" si="5655"/>
        <v/>
      </c>
      <c r="U1852" s="107" t="str">
        <f t="shared" si="5655"/>
        <v/>
      </c>
      <c r="V1852" s="107" t="str">
        <f t="shared" si="5655"/>
        <v/>
      </c>
      <c r="W1852" s="107" t="str">
        <f t="shared" si="5655"/>
        <v/>
      </c>
      <c r="X1852" s="107" t="str">
        <f t="shared" si="5655"/>
        <v/>
      </c>
      <c r="Y1852" s="107" t="str">
        <f t="shared" si="5655"/>
        <v/>
      </c>
      <c r="Z1852" s="107" t="str">
        <f t="shared" si="5655"/>
        <v/>
      </c>
      <c r="AA1852" s="107" t="str">
        <f t="shared" si="5655"/>
        <v/>
      </c>
      <c r="AB1852" s="107" t="str">
        <f t="shared" si="5655"/>
        <v/>
      </c>
      <c r="AC1852" s="107" t="str">
        <f t="shared" si="5655"/>
        <v/>
      </c>
      <c r="AD1852" s="107" t="str">
        <f t="shared" si="5655"/>
        <v/>
      </c>
      <c r="AE1852" s="107" t="str">
        <f t="shared" si="5655"/>
        <v/>
      </c>
      <c r="AF1852" s="107" t="str">
        <f t="shared" si="5655"/>
        <v/>
      </c>
      <c r="AG1852" s="107" t="str">
        <f t="shared" si="5655"/>
        <v/>
      </c>
      <c r="AH1852" s="107" t="str">
        <f t="shared" si="5655"/>
        <v/>
      </c>
      <c r="AI1852" s="107" t="str">
        <f t="shared" si="5655"/>
        <v/>
      </c>
    </row>
    <row r="1853" spans="1:167" hidden="1" x14ac:dyDescent="0.25">
      <c r="B1853" s="128" t="e">
        <f t="shared" si="5508"/>
        <v>#VALUE!</v>
      </c>
      <c r="C1853" s="128" t="e">
        <f t="shared" ca="1" si="5509"/>
        <v>#NAME?</v>
      </c>
      <c r="D1853" s="127">
        <f t="shared" ca="1" si="5509"/>
        <v>1</v>
      </c>
      <c r="E1853" s="198"/>
      <c r="F1853" s="93"/>
      <c r="G1853" s="200"/>
      <c r="H1853"/>
      <c r="I1853"/>
      <c r="J1853"/>
      <c r="K1853" s="66"/>
      <c r="L1853" s="29" t="s">
        <v>359</v>
      </c>
      <c r="M1853" s="30" t="e">
        <f t="shared" ref="M1853" si="5656">HARMEAN($P1847:$XX1848)</f>
        <v>#N/A</v>
      </c>
      <c r="N1853" s="71"/>
      <c r="O1853" s="27" t="str">
        <f t="shared" ref="O1853" si="5657">"3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08"/>
        <v>#VALUE!</v>
      </c>
      <c r="C1854" s="128" t="e">
        <f t="shared" ca="1" si="5509"/>
        <v>#NAME?</v>
      </c>
      <c r="D1854" s="127">
        <f t="shared" ca="1" si="5509"/>
        <v>1</v>
      </c>
      <c r="E1854" s="198"/>
      <c r="F1854" s="93"/>
      <c r="G1854" s="200"/>
      <c r="H1854" s="134">
        <f t="shared" ref="H1854" si="5658">COUNT($P1854:$XX1854)</f>
        <v>0</v>
      </c>
      <c r="I1854" s="132" t="e">
        <f t="shared" ref="I1854" si="5659">_xlfn.STDEV.P($P1853:$XX1854)/AVERAGE($P1853:$XX1854)</f>
        <v>#DIV/0!</v>
      </c>
      <c r="J1854" s="7">
        <f t="shared" ref="J1854" si="5660">IF(AND(H1854&gt;2,
OR(L1842="MÉDIA SANEADA",L1842="MEDIANA SANEADA",
AND(L1842="PREÇO ESTIMADO",NOT(AND(P1844="Orçamento",COUNTA(P1842:XX1842)=COUNTIF(P1844:XX1844,"Orçamento")))))),
ROW(),0)</f>
        <v>0</v>
      </c>
      <c r="K1854" s="66"/>
      <c r="L1854" s="29" t="s">
        <v>41</v>
      </c>
      <c r="M1854" s="30" t="str">
        <f t="shared" ref="M1854" si="5661">IFERROR(_xlfn.QUARTILE.EXC($P1848:$XX1848,1),"")</f>
        <v/>
      </c>
      <c r="N1854" s="71"/>
      <c r="O1854" s="27" t="str">
        <f t="shared" ref="O1854" si="5662">"3 RODADA"</f>
        <v>3 RODADA</v>
      </c>
      <c r="P1854" s="107" t="str">
        <f t="shared" ref="P1854:AI1854" si="5663">IF(P1852="","",IF((_xlfn.STDEV.P($P1851:$XX1852)/AVERAGE($P1851:$XX1852))&lt;=25%,P1852,IF(OR(P1852&gt;(AVERAGE($P1851:$XX1852)+_xlfn.STDEV.P($P1851:$XX1852)),P1852&lt;(AVERAGE($P1851:$XX1852)-_xlfn.STDEV.P($P1851:$XX1852))),"DESCARTADO",P1852)))</f>
        <v/>
      </c>
      <c r="Q1854" s="107" t="str">
        <f t="shared" si="5663"/>
        <v/>
      </c>
      <c r="R1854" s="107" t="str">
        <f t="shared" si="5663"/>
        <v/>
      </c>
      <c r="S1854" s="107" t="str">
        <f t="shared" si="5663"/>
        <v/>
      </c>
      <c r="T1854" s="107" t="str">
        <f t="shared" si="5663"/>
        <v/>
      </c>
      <c r="U1854" s="107" t="str">
        <f t="shared" si="5663"/>
        <v/>
      </c>
      <c r="V1854" s="107" t="str">
        <f t="shared" si="5663"/>
        <v/>
      </c>
      <c r="W1854" s="107" t="str">
        <f t="shared" si="5663"/>
        <v/>
      </c>
      <c r="X1854" s="107" t="str">
        <f t="shared" si="5663"/>
        <v/>
      </c>
      <c r="Y1854" s="107" t="str">
        <f t="shared" si="5663"/>
        <v/>
      </c>
      <c r="Z1854" s="107" t="str">
        <f t="shared" si="5663"/>
        <v/>
      </c>
      <c r="AA1854" s="107" t="str">
        <f t="shared" si="5663"/>
        <v/>
      </c>
      <c r="AB1854" s="107" t="str">
        <f t="shared" si="5663"/>
        <v/>
      </c>
      <c r="AC1854" s="107" t="str">
        <f t="shared" si="5663"/>
        <v/>
      </c>
      <c r="AD1854" s="107" t="str">
        <f t="shared" si="5663"/>
        <v/>
      </c>
      <c r="AE1854" s="107" t="str">
        <f t="shared" si="5663"/>
        <v/>
      </c>
      <c r="AF1854" s="107" t="str">
        <f t="shared" si="5663"/>
        <v/>
      </c>
      <c r="AG1854" s="107" t="str">
        <f t="shared" si="5663"/>
        <v/>
      </c>
      <c r="AH1854" s="107" t="str">
        <f t="shared" si="5663"/>
        <v/>
      </c>
      <c r="AI1854" s="107" t="str">
        <f t="shared" si="5663"/>
        <v/>
      </c>
    </row>
    <row r="1855" spans="1:167" hidden="1" x14ac:dyDescent="0.25">
      <c r="B1855" s="128" t="e">
        <f t="shared" si="5508"/>
        <v>#VALUE!</v>
      </c>
      <c r="C1855" s="128" t="e">
        <f t="shared" ca="1" si="5509"/>
        <v>#NAME?</v>
      </c>
      <c r="D1855" s="127">
        <f t="shared" ca="1" si="5509"/>
        <v>1</v>
      </c>
      <c r="E1855" s="198"/>
      <c r="F1855" s="93"/>
      <c r="G1855" s="200"/>
      <c r="H1855"/>
      <c r="I1855"/>
      <c r="J1855"/>
      <c r="K1855" s="66"/>
      <c r="L1855" s="29" t="s">
        <v>39</v>
      </c>
      <c r="M1855" s="30" t="str">
        <f t="shared" ref="M1855" si="5664">IFERROR(_xlfn.QUARTILE.EXC($P1848:$XX1848,3),"")</f>
        <v/>
      </c>
      <c r="N1855" s="71"/>
      <c r="O1855" s="27" t="str">
        <f t="shared" ref="O1855" si="5665">"4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08"/>
        <v>#VALUE!</v>
      </c>
      <c r="C1856" s="128" t="e">
        <f t="shared" ca="1" si="5509"/>
        <v>#NAME?</v>
      </c>
      <c r="D1856" s="127">
        <f t="shared" ca="1" si="5509"/>
        <v>1</v>
      </c>
      <c r="E1856" s="198"/>
      <c r="F1856" s="93"/>
      <c r="G1856" s="200"/>
      <c r="H1856" s="134">
        <f t="shared" ref="H1856" si="5666">COUNT($P1856:$XX1856)</f>
        <v>0</v>
      </c>
      <c r="I1856" s="132" t="e">
        <f t="shared" ref="I1856" si="5667">_xlfn.STDEV.P($P1855:$XX1856)/AVERAGE($P1855:$XX1856)</f>
        <v>#DIV/0!</v>
      </c>
      <c r="J1856" s="7">
        <f t="shared" ref="J1856" si="5668">IF(AND(H1856&gt;2,
OR(L1842="MÉDIA SANEADA",L1842="MEDIANA SANEADA",
AND(L1842="PREÇO ESTIMADO",NOT(AND(P1844="Orçamento",COUNTA(P1842:XX1842)=COUNTIF(P1844:XX1844,"Orçamento")))))),
ROW(),0)</f>
        <v>0</v>
      </c>
      <c r="K1856" s="66"/>
      <c r="L1856" s="29" t="s">
        <v>42</v>
      </c>
      <c r="M1856" s="30">
        <f t="shared" ref="M1856" si="5669">MIN($P1848:$XX1848)</f>
        <v>0</v>
      </c>
      <c r="N1856" s="71"/>
      <c r="O1856" s="27" t="str">
        <f t="shared" ref="O1856" si="5670">"4 RODADA"</f>
        <v>4 RODADA</v>
      </c>
      <c r="P1856" s="107" t="str">
        <f t="shared" ref="P1856:AI1856" si="5671">IF(P1854="","",IF((_xlfn.STDEV.P($P1853:$XX1854)/AVERAGE($P1853:$XX1854))&lt;=25%,P1854,IF(OR(P1854&gt;(AVERAGE($P1853:$XX1854)+_xlfn.STDEV.P($P1853:$XX1854)),P1854&lt;(AVERAGE($P1853:$XX1854)-_xlfn.STDEV.P($P1853:$XX1854))),"DESCARTADO",P1854)))</f>
        <v/>
      </c>
      <c r="Q1856" s="107" t="str">
        <f t="shared" si="5671"/>
        <v/>
      </c>
      <c r="R1856" s="107" t="str">
        <f t="shared" si="5671"/>
        <v/>
      </c>
      <c r="S1856" s="107" t="str">
        <f t="shared" si="5671"/>
        <v/>
      </c>
      <c r="T1856" s="107" t="str">
        <f t="shared" si="5671"/>
        <v/>
      </c>
      <c r="U1856" s="107" t="str">
        <f t="shared" si="5671"/>
        <v/>
      </c>
      <c r="V1856" s="107" t="str">
        <f t="shared" si="5671"/>
        <v/>
      </c>
      <c r="W1856" s="107" t="str">
        <f t="shared" si="5671"/>
        <v/>
      </c>
      <c r="X1856" s="107" t="str">
        <f t="shared" si="5671"/>
        <v/>
      </c>
      <c r="Y1856" s="107" t="str">
        <f t="shared" si="5671"/>
        <v/>
      </c>
      <c r="Z1856" s="107" t="str">
        <f t="shared" si="5671"/>
        <v/>
      </c>
      <c r="AA1856" s="107" t="str">
        <f t="shared" si="5671"/>
        <v/>
      </c>
      <c r="AB1856" s="107" t="str">
        <f t="shared" si="5671"/>
        <v/>
      </c>
      <c r="AC1856" s="107" t="str">
        <f t="shared" si="5671"/>
        <v/>
      </c>
      <c r="AD1856" s="107" t="str">
        <f t="shared" si="5671"/>
        <v/>
      </c>
      <c r="AE1856" s="107" t="str">
        <f t="shared" si="5671"/>
        <v/>
      </c>
      <c r="AF1856" s="107" t="str">
        <f t="shared" si="5671"/>
        <v/>
      </c>
      <c r="AG1856" s="107" t="str">
        <f t="shared" si="5671"/>
        <v/>
      </c>
      <c r="AH1856" s="107" t="str">
        <f t="shared" si="5671"/>
        <v/>
      </c>
      <c r="AI1856" s="107" t="str">
        <f t="shared" si="5671"/>
        <v/>
      </c>
    </row>
    <row r="1857" spans="1:167" hidden="1" x14ac:dyDescent="0.25">
      <c r="B1857" s="128" t="e">
        <f t="shared" si="5508"/>
        <v>#VALUE!</v>
      </c>
      <c r="C1857" s="128" t="e">
        <f t="shared" ca="1" si="5509"/>
        <v>#NAME?</v>
      </c>
      <c r="D1857" s="127">
        <f t="shared" ca="1" si="5509"/>
        <v>1</v>
      </c>
      <c r="E1857" s="198"/>
      <c r="F1857" s="93"/>
      <c r="G1857" s="200"/>
      <c r="H1857"/>
      <c r="I1857"/>
      <c r="J1857"/>
      <c r="K1857" s="66"/>
      <c r="L1857" s="29" t="s">
        <v>40</v>
      </c>
      <c r="M1857" s="30">
        <f t="shared" ref="M1857" si="5672">MAX($P1848:$XX1848)</f>
        <v>0</v>
      </c>
      <c r="N1857" s="71"/>
      <c r="O1857" s="27" t="str">
        <f t="shared" ref="O1857" si="5673">"5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08"/>
        <v>#VALUE!</v>
      </c>
      <c r="C1858" s="128" t="e">
        <f t="shared" ca="1" si="5509"/>
        <v>#NAME?</v>
      </c>
      <c r="D1858" s="127">
        <f t="shared" ca="1" si="5509"/>
        <v>1</v>
      </c>
      <c r="E1858" s="198"/>
      <c r="F1858" s="93"/>
      <c r="G1858" s="200"/>
      <c r="H1858" s="134">
        <f t="shared" ref="H1858" si="5674">COUNT($P1858:$XX1858)</f>
        <v>0</v>
      </c>
      <c r="I1858" s="132" t="e">
        <f t="shared" ref="I1858" si="5675">_xlfn.STDEV.P($P1857:$XX1858)/AVERAGE($P1857:$XX1858)</f>
        <v>#DIV/0!</v>
      </c>
      <c r="J1858" s="7">
        <f t="shared" ref="J1858" si="5676">IF(AND(H1858&gt;2,
OR(L1842="MÉDIA SANEADA",L1842="MEDIANA SANEADA",
AND(L1842="PREÇO ESTIMADO",NOT(AND(P1844="Orçamento",COUNTA(P1842:XX1842)=COUNTIF(P1844:XX1844,"Orçamento")))))),
ROW(),0)</f>
        <v>0</v>
      </c>
      <c r="K1858" s="66"/>
      <c r="N1858" s="71"/>
      <c r="O1858" s="27" t="str">
        <f t="shared" ref="O1858" si="5677">"5 RODADA"</f>
        <v>5 RODADA</v>
      </c>
      <c r="P1858" s="107" t="str">
        <f t="shared" ref="P1858:AI1858" si="5678">IF(P1856="","",IF((_xlfn.STDEV.P($P1855:$XX1856)/AVERAGE($P1855:$XX1856))&lt;=25%,P1856,IF(OR(P1856&gt;(AVERAGE($P1855:$XX1856)+_xlfn.STDEV.P($P1855:$XX1856)),P1856&lt;(AVERAGE($P1855:$XX1856)-_xlfn.STDEV.P($P1855:$XX1856))),"DESCARTADO",P1856)))</f>
        <v/>
      </c>
      <c r="Q1858" s="107" t="str">
        <f t="shared" si="5678"/>
        <v/>
      </c>
      <c r="R1858" s="107" t="str">
        <f t="shared" si="5678"/>
        <v/>
      </c>
      <c r="S1858" s="107" t="str">
        <f t="shared" si="5678"/>
        <v/>
      </c>
      <c r="T1858" s="107" t="str">
        <f t="shared" si="5678"/>
        <v/>
      </c>
      <c r="U1858" s="107" t="str">
        <f t="shared" si="5678"/>
        <v/>
      </c>
      <c r="V1858" s="107" t="str">
        <f t="shared" si="5678"/>
        <v/>
      </c>
      <c r="W1858" s="107" t="str">
        <f t="shared" si="5678"/>
        <v/>
      </c>
      <c r="X1858" s="107" t="str">
        <f t="shared" si="5678"/>
        <v/>
      </c>
      <c r="Y1858" s="107" t="str">
        <f t="shared" si="5678"/>
        <v/>
      </c>
      <c r="Z1858" s="107" t="str">
        <f t="shared" si="5678"/>
        <v/>
      </c>
      <c r="AA1858" s="107" t="str">
        <f t="shared" si="5678"/>
        <v/>
      </c>
      <c r="AB1858" s="107" t="str">
        <f t="shared" si="5678"/>
        <v/>
      </c>
      <c r="AC1858" s="107" t="str">
        <f t="shared" si="5678"/>
        <v/>
      </c>
      <c r="AD1858" s="107" t="str">
        <f t="shared" si="5678"/>
        <v/>
      </c>
      <c r="AE1858" s="107" t="str">
        <f t="shared" si="5678"/>
        <v/>
      </c>
      <c r="AF1858" s="107" t="str">
        <f t="shared" si="5678"/>
        <v/>
      </c>
      <c r="AG1858" s="107" t="str">
        <f t="shared" si="5678"/>
        <v/>
      </c>
      <c r="AH1858" s="107" t="str">
        <f t="shared" si="5678"/>
        <v/>
      </c>
      <c r="AI1858" s="107" t="str">
        <f t="shared" si="5678"/>
        <v/>
      </c>
    </row>
    <row r="1859" spans="1:167" hidden="1" x14ac:dyDescent="0.25">
      <c r="B1859" s="128" t="e">
        <f t="shared" si="5508"/>
        <v>#VALUE!</v>
      </c>
      <c r="C1859" s="128" t="e">
        <f t="shared" ca="1" si="5509"/>
        <v>#NAME?</v>
      </c>
      <c r="D1859" s="127">
        <f t="shared" ca="1" si="5509"/>
        <v>1</v>
      </c>
      <c r="E1859" s="198"/>
      <c r="F1859" s="93"/>
      <c r="G1859" s="200"/>
      <c r="H1859"/>
      <c r="I1859"/>
      <c r="J1859"/>
      <c r="K1859" s="66"/>
      <c r="L1859" s="22"/>
      <c r="M1859" s="22"/>
      <c r="N1859" s="71"/>
      <c r="O1859" s="27" t="str">
        <f t="shared" ref="O1859" si="5679">"6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08"/>
        <v>#VALUE!</v>
      </c>
      <c r="C1860" s="128" t="e">
        <f t="shared" ca="1" si="5509"/>
        <v>#NAME?</v>
      </c>
      <c r="D1860" s="127">
        <f t="shared" ca="1" si="5509"/>
        <v>1</v>
      </c>
      <c r="E1860" s="198"/>
      <c r="F1860" s="93"/>
      <c r="G1860" s="200"/>
      <c r="H1860" s="134">
        <f t="shared" ref="H1860" si="5680">COUNT($P1860:$XX1860)</f>
        <v>0</v>
      </c>
      <c r="I1860" s="132" t="e">
        <f t="shared" ref="I1860" si="5681">_xlfn.STDEV.P($P1859:$XX1860)/AVERAGE($P1859:$XX1860)</f>
        <v>#DIV/0!</v>
      </c>
      <c r="J1860" s="7">
        <f t="shared" ref="J1860" si="5682">IF(AND(H1860&gt;2,
OR(L1842="MÉDIA SANEADA",L1842="MEDIANA SANEADA",
AND(L1842="PREÇO ESTIMADO",NOT(AND(P1844="Orçamento",COUNTA(P1842:XX1842)=COUNTIF(P1844:XX1844,"Orçamento")))))),
ROW(),0)</f>
        <v>0</v>
      </c>
      <c r="N1860" s="71"/>
      <c r="O1860" s="27" t="str">
        <f t="shared" ref="O1860" si="5683">"6 RODADA"</f>
        <v>6 RODADA</v>
      </c>
      <c r="P1860" s="107" t="str">
        <f t="shared" ref="P1860:AI1860" si="5684">IFERROR(IF(P1858="","",IF((_xlfn.STDEV.P($P1857:$XX1858)/AVERAGE($P1857:$XX1858))&lt;=25%,P1858,IF(OR(P1858&gt;(AVERAGE($P1857:$XX1858)+_xlfn.STDEV.P($P1857:$XX1858)),P1858&lt;(AVERAGE($P1857:$XX1858)-_xlfn.STDEV.P($P1857:$XX1858))),"DESCARTADO",P1858))),)</f>
        <v/>
      </c>
      <c r="Q1860" s="107" t="str">
        <f t="shared" si="5684"/>
        <v/>
      </c>
      <c r="R1860" s="107" t="str">
        <f t="shared" si="5684"/>
        <v/>
      </c>
      <c r="S1860" s="107" t="str">
        <f t="shared" si="5684"/>
        <v/>
      </c>
      <c r="T1860" s="107" t="str">
        <f t="shared" si="5684"/>
        <v/>
      </c>
      <c r="U1860" s="107" t="str">
        <f t="shared" si="5684"/>
        <v/>
      </c>
      <c r="V1860" s="107" t="str">
        <f t="shared" si="5684"/>
        <v/>
      </c>
      <c r="W1860" s="107" t="str">
        <f t="shared" si="5684"/>
        <v/>
      </c>
      <c r="X1860" s="107" t="str">
        <f t="shared" si="5684"/>
        <v/>
      </c>
      <c r="Y1860" s="107" t="str">
        <f t="shared" si="5684"/>
        <v/>
      </c>
      <c r="Z1860" s="107" t="str">
        <f t="shared" si="5684"/>
        <v/>
      </c>
      <c r="AA1860" s="107" t="str">
        <f t="shared" si="5684"/>
        <v/>
      </c>
      <c r="AB1860" s="107" t="str">
        <f t="shared" si="5684"/>
        <v/>
      </c>
      <c r="AC1860" s="107" t="str">
        <f t="shared" si="5684"/>
        <v/>
      </c>
      <c r="AD1860" s="107" t="str">
        <f t="shared" si="5684"/>
        <v/>
      </c>
      <c r="AE1860" s="107" t="str">
        <f t="shared" si="5684"/>
        <v/>
      </c>
      <c r="AF1860" s="107" t="str">
        <f t="shared" si="5684"/>
        <v/>
      </c>
      <c r="AG1860" s="107" t="str">
        <f t="shared" si="5684"/>
        <v/>
      </c>
      <c r="AH1860" s="107" t="str">
        <f t="shared" si="5684"/>
        <v/>
      </c>
      <c r="AI1860" s="107" t="str">
        <f t="shared" si="5684"/>
        <v/>
      </c>
    </row>
    <row r="1861" spans="1:167" x14ac:dyDescent="0.25">
      <c r="B1861" s="128" t="e">
        <f t="shared" si="5508"/>
        <v>#VALUE!</v>
      </c>
      <c r="C1861" s="128" t="e">
        <f t="shared" ca="1" si="5509"/>
        <v>#NAME?</v>
      </c>
      <c r="D1861" s="127">
        <f t="shared" ca="1" si="5509"/>
        <v>1</v>
      </c>
      <c r="E1861" s="198"/>
      <c r="F1861" s="136"/>
      <c r="G1861" s="200"/>
      <c r="H1861" s="203"/>
      <c r="I1861" s="203"/>
      <c r="J1861" s="204"/>
      <c r="K1861" s="67"/>
      <c r="L1861" s="1" t="s">
        <v>43</v>
      </c>
      <c r="M1861" s="143" t="str">
        <f t="shared" ref="M1861" si="5685">IFERROR(ROUND(M1842*M1844,2),"")</f>
        <v/>
      </c>
      <c r="O1861" s="27" t="s">
        <v>363</v>
      </c>
      <c r="P1861" s="107" t="str">
        <f t="shared" ref="P1861:AI1882" si="5686">INDEX(P1848:P1860,MATCH(MAX($J1848:$J1860),$J1848:$J1860,0))</f>
        <v/>
      </c>
      <c r="Q1861" s="107" t="str">
        <f t="shared" si="5686"/>
        <v/>
      </c>
      <c r="R1861" s="107" t="str">
        <f t="shared" si="5686"/>
        <v/>
      </c>
      <c r="S1861" s="107" t="str">
        <f t="shared" si="5686"/>
        <v/>
      </c>
      <c r="T1861" s="107" t="str">
        <f t="shared" si="5686"/>
        <v/>
      </c>
      <c r="U1861" s="107" t="str">
        <f t="shared" si="5686"/>
        <v/>
      </c>
      <c r="V1861" s="107" t="str">
        <f t="shared" si="5686"/>
        <v/>
      </c>
      <c r="W1861" s="107" t="str">
        <f t="shared" si="5686"/>
        <v/>
      </c>
      <c r="X1861" s="107" t="str">
        <f t="shared" si="5686"/>
        <v/>
      </c>
      <c r="Y1861" s="107" t="str">
        <f t="shared" si="5686"/>
        <v/>
      </c>
      <c r="Z1861" s="107" t="str">
        <f t="shared" si="5686"/>
        <v/>
      </c>
      <c r="AA1861" s="107" t="str">
        <f t="shared" si="5686"/>
        <v/>
      </c>
      <c r="AB1861" s="107" t="str">
        <f t="shared" si="5686"/>
        <v/>
      </c>
      <c r="AC1861" s="107" t="str">
        <f t="shared" si="5686"/>
        <v/>
      </c>
      <c r="AD1861" s="107" t="str">
        <f t="shared" si="5686"/>
        <v/>
      </c>
      <c r="AE1861" s="107" t="str">
        <f t="shared" si="5686"/>
        <v/>
      </c>
      <c r="AF1861" s="107" t="str">
        <f t="shared" si="5686"/>
        <v/>
      </c>
      <c r="AG1861" s="107" t="str">
        <f t="shared" si="5686"/>
        <v/>
      </c>
      <c r="AH1861" s="107" t="str">
        <f t="shared" si="5686"/>
        <v/>
      </c>
      <c r="AI1861" s="107" t="str">
        <f t="shared" si="5686"/>
        <v/>
      </c>
    </row>
    <row r="1863" spans="1:167" s="117" customFormat="1" ht="15" customHeight="1" x14ac:dyDescent="0.25">
      <c r="A1863" s="120"/>
      <c r="B1863" s="127" t="e">
        <f t="shared" ref="B1863" si="5687">LARGE(IFERROR(IF(B1861+1&gt;$H$8,"",B1861+1),""),1)</f>
        <v>#VALUE!</v>
      </c>
      <c r="C1863" s="127" t="e">
        <f ca="1">IF(_xlfn.ISFORMULA(E1867),MAX(INDEX('BASE FORMAÇÃO'!A:A,B1863+1),1),E1867)</f>
        <v>#NAME?</v>
      </c>
      <c r="D1863" s="127">
        <f t="shared" ref="D1863" ca="1" si="5688">IFERROR(IF(C1863=C1853,D1853+1,1),1)</f>
        <v>1</v>
      </c>
      <c r="E1863" s="38" t="s">
        <v>9</v>
      </c>
      <c r="F1863" s="73"/>
      <c r="G1863" s="38" t="s">
        <v>15</v>
      </c>
      <c r="H1863" s="135" t="e">
        <f>INDEX('BASE FORMAÇÃO'!B:B,B1863+1)</f>
        <v>#VALUE!</v>
      </c>
      <c r="I1863" s="181" t="s">
        <v>16</v>
      </c>
      <c r="J1863" s="6" t="e">
        <f>INDEX('BASE FORMAÇÃO'!K:K,B1863+1)</f>
        <v>#VALUE!</v>
      </c>
      <c r="K1863" s="65"/>
      <c r="L1863" s="182" t="s">
        <v>10</v>
      </c>
      <c r="M1863" s="184" t="str">
        <f>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689">B1863</f>
        <v>#VALUE!</v>
      </c>
      <c r="C1864" s="128" t="e">
        <f t="shared" ca="1" si="5689"/>
        <v>#NAME?</v>
      </c>
      <c r="D1864" s="127">
        <f t="shared" ca="1" si="5689"/>
        <v>1</v>
      </c>
      <c r="E1864" s="186">
        <f t="shared" ref="E1864" ca="1" si="5690">D1863</f>
        <v>1</v>
      </c>
      <c r="F1864" s="92"/>
      <c r="G1864" s="188" t="s">
        <v>1</v>
      </c>
      <c r="H1864" s="191" t="e">
        <f>INDEX('BASE FORMAÇÃO'!C:C,B1863+1)</f>
        <v>#VALUE!</v>
      </c>
      <c r="I1864" s="191"/>
      <c r="J1864" s="192"/>
      <c r="K1864" s="66"/>
      <c r="L1864" s="183"/>
      <c r="M1864" s="185"/>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691">B1864</f>
        <v>#VALUE!</v>
      </c>
      <c r="C1865" s="128" t="e">
        <f t="shared" ca="1" si="5691"/>
        <v>#NAME?</v>
      </c>
      <c r="D1865" s="127">
        <f t="shared" ca="1" si="5691"/>
        <v>1</v>
      </c>
      <c r="E1865" s="187"/>
      <c r="F1865" s="93"/>
      <c r="G1865" s="189"/>
      <c r="H1865" s="193"/>
      <c r="I1865" s="193"/>
      <c r="J1865" s="194"/>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692">B1865</f>
        <v>#VALUE!</v>
      </c>
      <c r="C1866" s="128" t="e">
        <f t="shared" ca="1" si="5692"/>
        <v>#NAME?</v>
      </c>
      <c r="D1866" s="127">
        <f t="shared" ca="1" si="5509"/>
        <v>1</v>
      </c>
      <c r="E1866" s="38" t="s">
        <v>313</v>
      </c>
      <c r="F1866" s="93"/>
      <c r="G1866" s="190"/>
      <c r="H1866" s="195"/>
      <c r="I1866" s="195"/>
      <c r="J1866" s="196"/>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693">B1865</f>
        <v>#VALUE!</v>
      </c>
      <c r="C1867" s="128" t="e">
        <f t="shared" ca="1" si="5693"/>
        <v>#NAME?</v>
      </c>
      <c r="D1867" s="127">
        <f t="shared" ca="1" si="5509"/>
        <v>1</v>
      </c>
      <c r="E1867" s="197" t="e">
        <f t="shared" ref="E1867" ca="1" si="5694">C1863</f>
        <v>#NAME?</v>
      </c>
      <c r="F1867" s="93"/>
      <c r="G1867" s="199" t="s">
        <v>304</v>
      </c>
      <c r="H1867" s="201"/>
      <c r="I1867" s="202"/>
      <c r="J1867" s="202"/>
      <c r="K1867" s="67"/>
      <c r="L1867" s="28" t="s">
        <v>303</v>
      </c>
      <c r="M1867" s="133" t="str">
        <f t="shared" ref="M1867" si="5695">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696">B1867</f>
        <v>#VALUE!</v>
      </c>
      <c r="C1868" s="128" t="e">
        <f t="shared" ref="C1868" ca="1" si="5697">C1867</f>
        <v>#NAME?</v>
      </c>
      <c r="D1868" s="127">
        <f t="shared" ca="1" si="5509"/>
        <v>1</v>
      </c>
      <c r="E1868" s="198"/>
      <c r="F1868" s="93"/>
      <c r="G1868" s="200"/>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698">B1868</f>
        <v>#VALUE!</v>
      </c>
      <c r="C1869" s="128" t="e">
        <f t="shared" ca="1" si="5698"/>
        <v>#NAME?</v>
      </c>
      <c r="D1869" s="127">
        <f t="shared" ca="1" si="5509"/>
        <v>1</v>
      </c>
      <c r="E1869" s="198"/>
      <c r="F1869" s="93"/>
      <c r="G1869" s="200"/>
      <c r="H1869" s="134">
        <f t="shared" ref="H1869" si="5699">COUNT($P1869:$XX1869)</f>
        <v>0</v>
      </c>
      <c r="I1869" s="132" t="e">
        <f t="shared" ref="I1869" si="5700">_xlfn.STDEV.P($P1868:$XX1869)/AVERAGE($P1868:$XX1869)</f>
        <v>#DIV/0!</v>
      </c>
      <c r="J1869" s="7">
        <f>ROW()</f>
        <v>1869</v>
      </c>
      <c r="K1869" s="67"/>
      <c r="L1869" s="29" t="s">
        <v>10</v>
      </c>
      <c r="M1869" s="30" t="str">
        <f t="shared" ref="M1869" si="5701">IFERROR(
IF(COUNTA(P1863:AI1863)=COUNTIF(P1865:XX1865,"Orçamento"),MIN(M1874,M1871),
IF(M1872&lt;&gt;"",M1872,
IF(M1873&lt;&gt;"",M1873,
M1871
))),"")</f>
        <v/>
      </c>
      <c r="N1869" s="71"/>
      <c r="O1869" s="27" t="s">
        <v>376</v>
      </c>
      <c r="P1869" s="106" t="str">
        <f t="shared" ref="P1869:AI1869" si="5702">IFERROR(IF(P1867="",
            "",
            IF(COUNT($P1867:$XX1867)&lt;=4,
               P1867,
               IF(OR(P1867&gt;(QUARTILE($P1867:$XX1867,3)+(QUARTILE($P1867:$XX1867,3)-QUARTILE($P1867:$XX1867,1))),
                     P1867&lt;(QUARTILE($P1867:$XX1867,1)-(QUARTILE($P1867:$XX1867,3)-QUARTILE($P1867:$XX1867,1)))
                  ),
               "DESCARTADO",P1867)
             )
  ),P1867)</f>
        <v/>
      </c>
      <c r="Q1869" s="106" t="str">
        <f t="shared" si="5702"/>
        <v/>
      </c>
      <c r="R1869" s="106" t="str">
        <f t="shared" si="5702"/>
        <v/>
      </c>
      <c r="S1869" s="106" t="str">
        <f t="shared" si="5702"/>
        <v/>
      </c>
      <c r="T1869" s="106" t="str">
        <f t="shared" si="5702"/>
        <v/>
      </c>
      <c r="U1869" s="106" t="str">
        <f t="shared" si="5702"/>
        <v/>
      </c>
      <c r="V1869" s="106" t="str">
        <f t="shared" si="5702"/>
        <v/>
      </c>
      <c r="W1869" s="106" t="str">
        <f t="shared" si="5702"/>
        <v/>
      </c>
      <c r="X1869" s="106" t="str">
        <f t="shared" si="5702"/>
        <v/>
      </c>
      <c r="Y1869" s="106" t="str">
        <f t="shared" si="5702"/>
        <v/>
      </c>
      <c r="Z1869" s="106" t="str">
        <f t="shared" si="5702"/>
        <v/>
      </c>
      <c r="AA1869" s="106" t="str">
        <f t="shared" si="5702"/>
        <v/>
      </c>
      <c r="AB1869" s="106" t="str">
        <f t="shared" si="5702"/>
        <v/>
      </c>
      <c r="AC1869" s="106" t="str">
        <f t="shared" si="5702"/>
        <v/>
      </c>
      <c r="AD1869" s="106" t="str">
        <f t="shared" si="5702"/>
        <v/>
      </c>
      <c r="AE1869" s="106" t="str">
        <f t="shared" si="5702"/>
        <v/>
      </c>
      <c r="AF1869" s="106" t="str">
        <f t="shared" si="5702"/>
        <v/>
      </c>
      <c r="AG1869" s="106" t="str">
        <f t="shared" si="5702"/>
        <v/>
      </c>
      <c r="AH1869" s="106" t="str">
        <f t="shared" si="5702"/>
        <v/>
      </c>
      <c r="AI1869" s="106" t="str">
        <f t="shared" si="5702"/>
        <v/>
      </c>
    </row>
    <row r="1870" spans="1:167" hidden="1" x14ac:dyDescent="0.25">
      <c r="B1870" s="128" t="e">
        <f t="shared" ref="B1870:B1924" si="5703">B1869</f>
        <v>#VALUE!</v>
      </c>
      <c r="C1870" s="128" t="e">
        <f t="shared" ref="C1870:D1933" ca="1" si="5704">C1869</f>
        <v>#NAME?</v>
      </c>
      <c r="D1870" s="127">
        <f t="shared" ca="1" si="5509"/>
        <v>1</v>
      </c>
      <c r="E1870" s="198"/>
      <c r="F1870" s="93"/>
      <c r="G1870" s="200"/>
      <c r="H1870"/>
      <c r="I1870"/>
      <c r="J1870"/>
      <c r="K1870" s="66"/>
      <c r="L1870" s="29" t="s">
        <v>360</v>
      </c>
      <c r="M1870" s="30" t="e">
        <f t="shared" ref="M1870" si="5705">AVERAGE($P1869:$XX1869)</f>
        <v>#DIV/0!</v>
      </c>
      <c r="N1870" s="71"/>
      <c r="O1870" s="27" t="str">
        <f t="shared" ref="O1870" si="5706">"1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03"/>
        <v>#VALUE!</v>
      </c>
      <c r="C1871" s="128" t="e">
        <f t="shared" ca="1" si="5704"/>
        <v>#NAME?</v>
      </c>
      <c r="D1871" s="127">
        <f t="shared" ca="1" si="5704"/>
        <v>1</v>
      </c>
      <c r="E1871" s="198"/>
      <c r="F1871" s="93"/>
      <c r="G1871" s="200"/>
      <c r="H1871" s="134">
        <f t="shared" ref="H1871" si="5707">COUNT($P1871:$XX1871)</f>
        <v>0</v>
      </c>
      <c r="I1871" s="132" t="e">
        <f t="shared" ref="I1871" si="5708">_xlfn.STDEV.P($P1870:$XX1871)/AVERAGE($P1870:$XX1871)</f>
        <v>#DIV/0!</v>
      </c>
      <c r="J1871" s="7">
        <f t="shared" ref="J1871" si="5709">IF(AND(H1871&gt;2,
OR(L1863="MÉDIA SANEADA",L1863="MEDIANA SANEADA",
AND(L1863="PREÇO ESTIMADO",NOT(AND(P1865="Orçamento",COUNTA(P1863:XX1863)=COUNTIF(P1865:XX1865,"Orçamento")))))),
ROW(),0)</f>
        <v>0</v>
      </c>
      <c r="K1871" s="66"/>
      <c r="L1871" s="29" t="s">
        <v>361</v>
      </c>
      <c r="M1871" s="30" t="e">
        <f t="shared" ref="M1871" si="5710">MEDIAN($P1869:$XX1869)</f>
        <v>#NUM!</v>
      </c>
      <c r="N1871" s="71"/>
      <c r="O1871" s="27" t="str">
        <f t="shared" ref="O1871" si="5711">"1 RODADA"</f>
        <v>1 RODADA</v>
      </c>
      <c r="P1871" s="107" t="str">
        <f t="shared" ref="P1871:AI1871" si="5712">IF(P1869="","",IF((_xlfn.STDEV.P($P1868:$XX1869)/AVERAGE($P1868:$XX1869))&lt;=25%,P1869,IF(OR(P1869&gt;(AVERAGE($P1868:$XX1869)+_xlfn.STDEV.P($P1868:$XX1869)),P1869&lt;(AVERAGE($P1868:$XX1869)-_xlfn.STDEV.P($P1868:$XX1869))),"DESCARTADO",P1869)))</f>
        <v/>
      </c>
      <c r="Q1871" s="107" t="str">
        <f t="shared" si="5712"/>
        <v/>
      </c>
      <c r="R1871" s="107" t="str">
        <f t="shared" si="5712"/>
        <v/>
      </c>
      <c r="S1871" s="107" t="str">
        <f t="shared" si="5712"/>
        <v/>
      </c>
      <c r="T1871" s="107" t="str">
        <f t="shared" si="5712"/>
        <v/>
      </c>
      <c r="U1871" s="107" t="str">
        <f t="shared" si="5712"/>
        <v/>
      </c>
      <c r="V1871" s="107" t="str">
        <f t="shared" si="5712"/>
        <v/>
      </c>
      <c r="W1871" s="107" t="str">
        <f t="shared" si="5712"/>
        <v/>
      </c>
      <c r="X1871" s="107" t="str">
        <f t="shared" si="5712"/>
        <v/>
      </c>
      <c r="Y1871" s="107" t="str">
        <f t="shared" si="5712"/>
        <v/>
      </c>
      <c r="Z1871" s="107" t="str">
        <f t="shared" si="5712"/>
        <v/>
      </c>
      <c r="AA1871" s="107" t="str">
        <f t="shared" si="5712"/>
        <v/>
      </c>
      <c r="AB1871" s="107" t="str">
        <f t="shared" si="5712"/>
        <v/>
      </c>
      <c r="AC1871" s="107" t="str">
        <f t="shared" si="5712"/>
        <v/>
      </c>
      <c r="AD1871" s="107" t="str">
        <f t="shared" si="5712"/>
        <v/>
      </c>
      <c r="AE1871" s="107" t="str">
        <f t="shared" si="5712"/>
        <v/>
      </c>
      <c r="AF1871" s="107" t="str">
        <f t="shared" si="5712"/>
        <v/>
      </c>
      <c r="AG1871" s="107" t="str">
        <f t="shared" si="5712"/>
        <v/>
      </c>
      <c r="AH1871" s="107" t="str">
        <f t="shared" si="5712"/>
        <v/>
      </c>
      <c r="AI1871" s="107" t="str">
        <f t="shared" si="5712"/>
        <v/>
      </c>
    </row>
    <row r="1872" spans="1:167" hidden="1" x14ac:dyDescent="0.25">
      <c r="B1872" s="128" t="e">
        <f t="shared" si="5703"/>
        <v>#VALUE!</v>
      </c>
      <c r="C1872" s="128" t="e">
        <f t="shared" ca="1" si="5704"/>
        <v>#NAME?</v>
      </c>
      <c r="D1872" s="127">
        <f t="shared" ca="1" si="5704"/>
        <v>1</v>
      </c>
      <c r="E1872" s="198"/>
      <c r="F1872" s="93"/>
      <c r="G1872" s="200"/>
      <c r="H1872"/>
      <c r="I1872"/>
      <c r="J1872"/>
      <c r="L1872" s="29" t="s">
        <v>38</v>
      </c>
      <c r="M1872" s="30" t="str">
        <f t="shared" ref="M1872" si="5713">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714">"2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03"/>
        <v>#VALUE!</v>
      </c>
      <c r="C1873" s="128" t="e">
        <f t="shared" ca="1" si="5704"/>
        <v>#NAME?</v>
      </c>
      <c r="D1873" s="127">
        <f t="shared" ca="1" si="5704"/>
        <v>1</v>
      </c>
      <c r="E1873" s="198"/>
      <c r="F1873" s="93"/>
      <c r="G1873" s="200"/>
      <c r="H1873" s="134">
        <f t="shared" ref="H1873" si="5715">COUNT($P1873:$XX1873)</f>
        <v>0</v>
      </c>
      <c r="I1873" s="132" t="e">
        <f t="shared" ref="I1873" si="5716">_xlfn.STDEV.P($P1872:$XX1873)/AVERAGE($P1872:$XX1873)</f>
        <v>#DIV/0!</v>
      </c>
      <c r="J1873" s="7">
        <f t="shared" ref="J1873" si="5717">IF(AND(H1873&gt;2,
OR(L1863="MÉDIA SANEADA",L1863="MEDIANA SANEADA",
AND(L1863="PREÇO ESTIMADO",NOT(AND(P1865="Orçamento",COUNTA(P1863:XX1863)=COUNTIF(P1865:XX1865,"Orçamento")))))),
ROW(),0)</f>
        <v>0</v>
      </c>
      <c r="K1873" s="66"/>
      <c r="L1873" s="29" t="s">
        <v>362</v>
      </c>
      <c r="M1873" s="30" t="e">
        <f t="shared" ref="M1873" si="5718" xml:space="preserve">
IF(H1871&gt;2,MEDIAN(P1870:XX1871),
IF(H1873&gt;2,MEDIAN(P1872:XX1873),
IF(H1875&gt;2,MEDIAN(P1874:XX1875),
IF(H1877&gt;2,MEDIAN(P1876:XX1877),
IF(H1879&gt;2,MEDIAN(P1878:XX1879),
IF(H1881&gt;2,MEDIAN(P1880:XX1881),
MEDIAN(P1868:XX1869)))))))</f>
        <v>#NUM!</v>
      </c>
      <c r="N1873" s="71"/>
      <c r="O1873" s="27" t="str">
        <f t="shared" ref="O1873" si="5719">"2 RODADA"</f>
        <v>2 RODADA</v>
      </c>
      <c r="P1873" s="107" t="str">
        <f t="shared" ref="P1873:AI1873" si="5720">IF(P1871="","",IF((_xlfn.STDEV.P($P1870:$XX1871)/AVERAGE($P1870:$XX1871))&lt;=25%,P1871,IF(OR(P1871&gt;(AVERAGE($P1870:$XX1871)+_xlfn.STDEV.P($P1870:$XX1871)),P1871&lt;(AVERAGE($P1870:$XX1871)-_xlfn.STDEV.P($P1870:$XX1871))),"DESCARTADO",P1871)))</f>
        <v/>
      </c>
      <c r="Q1873" s="107" t="str">
        <f t="shared" si="5720"/>
        <v/>
      </c>
      <c r="R1873" s="107" t="str">
        <f t="shared" si="5720"/>
        <v/>
      </c>
      <c r="S1873" s="107" t="str">
        <f t="shared" si="5720"/>
        <v/>
      </c>
      <c r="T1873" s="107" t="str">
        <f t="shared" si="5720"/>
        <v/>
      </c>
      <c r="U1873" s="107" t="str">
        <f t="shared" si="5720"/>
        <v/>
      </c>
      <c r="V1873" s="107" t="str">
        <f t="shared" si="5720"/>
        <v/>
      </c>
      <c r="W1873" s="107" t="str">
        <f t="shared" si="5720"/>
        <v/>
      </c>
      <c r="X1873" s="107" t="str">
        <f t="shared" si="5720"/>
        <v/>
      </c>
      <c r="Y1873" s="107" t="str">
        <f t="shared" si="5720"/>
        <v/>
      </c>
      <c r="Z1873" s="107" t="str">
        <f t="shared" si="5720"/>
        <v/>
      </c>
      <c r="AA1873" s="107" t="str">
        <f t="shared" si="5720"/>
        <v/>
      </c>
      <c r="AB1873" s="107" t="str">
        <f t="shared" si="5720"/>
        <v/>
      </c>
      <c r="AC1873" s="107" t="str">
        <f t="shared" si="5720"/>
        <v/>
      </c>
      <c r="AD1873" s="107" t="str">
        <f t="shared" si="5720"/>
        <v/>
      </c>
      <c r="AE1873" s="107" t="str">
        <f t="shared" si="5720"/>
        <v/>
      </c>
      <c r="AF1873" s="107" t="str">
        <f t="shared" si="5720"/>
        <v/>
      </c>
      <c r="AG1873" s="107" t="str">
        <f t="shared" si="5720"/>
        <v/>
      </c>
      <c r="AH1873" s="107" t="str">
        <f t="shared" si="5720"/>
        <v/>
      </c>
      <c r="AI1873" s="107" t="str">
        <f t="shared" si="5720"/>
        <v/>
      </c>
    </row>
    <row r="1874" spans="1:167" hidden="1" x14ac:dyDescent="0.25">
      <c r="B1874" s="128" t="e">
        <f t="shared" si="5703"/>
        <v>#VALUE!</v>
      </c>
      <c r="C1874" s="128" t="e">
        <f t="shared" ca="1" si="5704"/>
        <v>#NAME?</v>
      </c>
      <c r="D1874" s="127">
        <f t="shared" ca="1" si="5704"/>
        <v>1</v>
      </c>
      <c r="E1874" s="198"/>
      <c r="F1874" s="93"/>
      <c r="G1874" s="200"/>
      <c r="H1874"/>
      <c r="I1874"/>
      <c r="J1874"/>
      <c r="K1874" s="66"/>
      <c r="L1874" s="29" t="s">
        <v>359</v>
      </c>
      <c r="M1874" s="30" t="e">
        <f t="shared" ref="M1874" si="5721">HARMEAN($P1868:$XX1869)</f>
        <v>#N/A</v>
      </c>
      <c r="N1874" s="71"/>
      <c r="O1874" s="27" t="str">
        <f t="shared" ref="O1874" si="5722">"3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03"/>
        <v>#VALUE!</v>
      </c>
      <c r="C1875" s="128" t="e">
        <f t="shared" ca="1" si="5704"/>
        <v>#NAME?</v>
      </c>
      <c r="D1875" s="127">
        <f t="shared" ca="1" si="5704"/>
        <v>1</v>
      </c>
      <c r="E1875" s="198"/>
      <c r="F1875" s="93"/>
      <c r="G1875" s="200"/>
      <c r="H1875" s="134">
        <f t="shared" ref="H1875" si="5723">COUNT($P1875:$XX1875)</f>
        <v>0</v>
      </c>
      <c r="I1875" s="132" t="e">
        <f t="shared" ref="I1875" si="5724">_xlfn.STDEV.P($P1874:$XX1875)/AVERAGE($P1874:$XX1875)</f>
        <v>#DIV/0!</v>
      </c>
      <c r="J1875" s="7">
        <f t="shared" ref="J1875" si="5725">IF(AND(H1875&gt;2,
OR(L1863="MÉDIA SANEADA",L1863="MEDIANA SANEADA",
AND(L1863="PREÇO ESTIMADO",NOT(AND(P1865="Orçamento",COUNTA(P1863:XX1863)=COUNTIF(P1865:XX1865,"Orçamento")))))),
ROW(),0)</f>
        <v>0</v>
      </c>
      <c r="K1875" s="66"/>
      <c r="L1875" s="29" t="s">
        <v>41</v>
      </c>
      <c r="M1875" s="30" t="str">
        <f t="shared" ref="M1875" si="5726">IFERROR(_xlfn.QUARTILE.EXC($P1869:$XX1869,1),"")</f>
        <v/>
      </c>
      <c r="N1875" s="71"/>
      <c r="O1875" s="27" t="str">
        <f t="shared" ref="O1875" si="5727">"3 RODADA"</f>
        <v>3 RODADA</v>
      </c>
      <c r="P1875" s="107" t="str">
        <f t="shared" ref="P1875:AI1875" si="5728">IF(P1873="","",IF((_xlfn.STDEV.P($P1872:$XX1873)/AVERAGE($P1872:$XX1873))&lt;=25%,P1873,IF(OR(P1873&gt;(AVERAGE($P1872:$XX1873)+_xlfn.STDEV.P($P1872:$XX1873)),P1873&lt;(AVERAGE($P1872:$XX1873)-_xlfn.STDEV.P($P1872:$XX1873))),"DESCARTADO",P1873)))</f>
        <v/>
      </c>
      <c r="Q1875" s="107" t="str">
        <f t="shared" si="5728"/>
        <v/>
      </c>
      <c r="R1875" s="107" t="str">
        <f t="shared" si="5728"/>
        <v/>
      </c>
      <c r="S1875" s="107" t="str">
        <f t="shared" si="5728"/>
        <v/>
      </c>
      <c r="T1875" s="107" t="str">
        <f t="shared" si="5728"/>
        <v/>
      </c>
      <c r="U1875" s="107" t="str">
        <f t="shared" si="5728"/>
        <v/>
      </c>
      <c r="V1875" s="107" t="str">
        <f t="shared" si="5728"/>
        <v/>
      </c>
      <c r="W1875" s="107" t="str">
        <f t="shared" si="5728"/>
        <v/>
      </c>
      <c r="X1875" s="107" t="str">
        <f t="shared" si="5728"/>
        <v/>
      </c>
      <c r="Y1875" s="107" t="str">
        <f t="shared" si="5728"/>
        <v/>
      </c>
      <c r="Z1875" s="107" t="str">
        <f t="shared" si="5728"/>
        <v/>
      </c>
      <c r="AA1875" s="107" t="str">
        <f t="shared" si="5728"/>
        <v/>
      </c>
      <c r="AB1875" s="107" t="str">
        <f t="shared" si="5728"/>
        <v/>
      </c>
      <c r="AC1875" s="107" t="str">
        <f t="shared" si="5728"/>
        <v/>
      </c>
      <c r="AD1875" s="107" t="str">
        <f t="shared" si="5728"/>
        <v/>
      </c>
      <c r="AE1875" s="107" t="str">
        <f t="shared" si="5728"/>
        <v/>
      </c>
      <c r="AF1875" s="107" t="str">
        <f t="shared" si="5728"/>
        <v/>
      </c>
      <c r="AG1875" s="107" t="str">
        <f t="shared" si="5728"/>
        <v/>
      </c>
      <c r="AH1875" s="107" t="str">
        <f t="shared" si="5728"/>
        <v/>
      </c>
      <c r="AI1875" s="107" t="str">
        <f t="shared" si="5728"/>
        <v/>
      </c>
    </row>
    <row r="1876" spans="1:167" hidden="1" x14ac:dyDescent="0.25">
      <c r="B1876" s="128" t="e">
        <f t="shared" si="5703"/>
        <v>#VALUE!</v>
      </c>
      <c r="C1876" s="128" t="e">
        <f t="shared" ca="1" si="5704"/>
        <v>#NAME?</v>
      </c>
      <c r="D1876" s="127">
        <f t="shared" ca="1" si="5704"/>
        <v>1</v>
      </c>
      <c r="E1876" s="198"/>
      <c r="F1876" s="93"/>
      <c r="G1876" s="200"/>
      <c r="H1876"/>
      <c r="I1876"/>
      <c r="J1876"/>
      <c r="K1876" s="66"/>
      <c r="L1876" s="29" t="s">
        <v>39</v>
      </c>
      <c r="M1876" s="30" t="str">
        <f t="shared" ref="M1876" si="5729">IFERROR(_xlfn.QUARTILE.EXC($P1869:$XX1869,3),"")</f>
        <v/>
      </c>
      <c r="N1876" s="71"/>
      <c r="O1876" s="27" t="str">
        <f t="shared" ref="O1876" si="5730">"4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03"/>
        <v>#VALUE!</v>
      </c>
      <c r="C1877" s="128" t="e">
        <f t="shared" ca="1" si="5704"/>
        <v>#NAME?</v>
      </c>
      <c r="D1877" s="127">
        <f t="shared" ca="1" si="5704"/>
        <v>1</v>
      </c>
      <c r="E1877" s="198"/>
      <c r="F1877" s="93"/>
      <c r="G1877" s="200"/>
      <c r="H1877" s="134">
        <f t="shared" ref="H1877" si="5731">COUNT($P1877:$XX1877)</f>
        <v>0</v>
      </c>
      <c r="I1877" s="132" t="e">
        <f t="shared" ref="I1877" si="5732">_xlfn.STDEV.P($P1876:$XX1877)/AVERAGE($P1876:$XX1877)</f>
        <v>#DIV/0!</v>
      </c>
      <c r="J1877" s="7">
        <f t="shared" ref="J1877" si="5733">IF(AND(H1877&gt;2,
OR(L1863="MÉDIA SANEADA",L1863="MEDIANA SANEADA",
AND(L1863="PREÇO ESTIMADO",NOT(AND(P1865="Orçamento",COUNTA(P1863:XX1863)=COUNTIF(P1865:XX1865,"Orçamento")))))),
ROW(),0)</f>
        <v>0</v>
      </c>
      <c r="K1877" s="66"/>
      <c r="L1877" s="29" t="s">
        <v>42</v>
      </c>
      <c r="M1877" s="30">
        <f t="shared" ref="M1877" si="5734">MIN($P1869:$XX1869)</f>
        <v>0</v>
      </c>
      <c r="N1877" s="71"/>
      <c r="O1877" s="27" t="str">
        <f t="shared" ref="O1877" si="5735">"4 RODADA"</f>
        <v>4 RODADA</v>
      </c>
      <c r="P1877" s="107" t="str">
        <f t="shared" ref="P1877:AI1877" si="5736">IF(P1875="","",IF((_xlfn.STDEV.P($P1874:$XX1875)/AVERAGE($P1874:$XX1875))&lt;=25%,P1875,IF(OR(P1875&gt;(AVERAGE($P1874:$XX1875)+_xlfn.STDEV.P($P1874:$XX1875)),P1875&lt;(AVERAGE($P1874:$XX1875)-_xlfn.STDEV.P($P1874:$XX1875))),"DESCARTADO",P1875)))</f>
        <v/>
      </c>
      <c r="Q1877" s="107" t="str">
        <f t="shared" si="5736"/>
        <v/>
      </c>
      <c r="R1877" s="107" t="str">
        <f t="shared" si="5736"/>
        <v/>
      </c>
      <c r="S1877" s="107" t="str">
        <f t="shared" si="5736"/>
        <v/>
      </c>
      <c r="T1877" s="107" t="str">
        <f t="shared" si="5736"/>
        <v/>
      </c>
      <c r="U1877" s="107" t="str">
        <f t="shared" si="5736"/>
        <v/>
      </c>
      <c r="V1877" s="107" t="str">
        <f t="shared" si="5736"/>
        <v/>
      </c>
      <c r="W1877" s="107" t="str">
        <f t="shared" si="5736"/>
        <v/>
      </c>
      <c r="X1877" s="107" t="str">
        <f t="shared" si="5736"/>
        <v/>
      </c>
      <c r="Y1877" s="107" t="str">
        <f t="shared" si="5736"/>
        <v/>
      </c>
      <c r="Z1877" s="107" t="str">
        <f t="shared" si="5736"/>
        <v/>
      </c>
      <c r="AA1877" s="107" t="str">
        <f t="shared" si="5736"/>
        <v/>
      </c>
      <c r="AB1877" s="107" t="str">
        <f t="shared" si="5736"/>
        <v/>
      </c>
      <c r="AC1877" s="107" t="str">
        <f t="shared" si="5736"/>
        <v/>
      </c>
      <c r="AD1877" s="107" t="str">
        <f t="shared" si="5736"/>
        <v/>
      </c>
      <c r="AE1877" s="107" t="str">
        <f t="shared" si="5736"/>
        <v/>
      </c>
      <c r="AF1877" s="107" t="str">
        <f t="shared" si="5736"/>
        <v/>
      </c>
      <c r="AG1877" s="107" t="str">
        <f t="shared" si="5736"/>
        <v/>
      </c>
      <c r="AH1877" s="107" t="str">
        <f t="shared" si="5736"/>
        <v/>
      </c>
      <c r="AI1877" s="107" t="str">
        <f t="shared" si="5736"/>
        <v/>
      </c>
    </row>
    <row r="1878" spans="1:167" hidden="1" x14ac:dyDescent="0.25">
      <c r="B1878" s="128" t="e">
        <f t="shared" si="5703"/>
        <v>#VALUE!</v>
      </c>
      <c r="C1878" s="128" t="e">
        <f t="shared" ca="1" si="5704"/>
        <v>#NAME?</v>
      </c>
      <c r="D1878" s="127">
        <f t="shared" ca="1" si="5704"/>
        <v>1</v>
      </c>
      <c r="E1878" s="198"/>
      <c r="F1878" s="93"/>
      <c r="G1878" s="200"/>
      <c r="H1878"/>
      <c r="I1878"/>
      <c r="J1878"/>
      <c r="K1878" s="66"/>
      <c r="L1878" s="29" t="s">
        <v>40</v>
      </c>
      <c r="M1878" s="30">
        <f t="shared" ref="M1878" si="5737">MAX($P1869:$XX1869)</f>
        <v>0</v>
      </c>
      <c r="N1878" s="71"/>
      <c r="O1878" s="27" t="str">
        <f t="shared" ref="O1878" si="5738">"5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03"/>
        <v>#VALUE!</v>
      </c>
      <c r="C1879" s="128" t="e">
        <f t="shared" ca="1" si="5704"/>
        <v>#NAME?</v>
      </c>
      <c r="D1879" s="127">
        <f t="shared" ca="1" si="5704"/>
        <v>1</v>
      </c>
      <c r="E1879" s="198"/>
      <c r="F1879" s="93"/>
      <c r="G1879" s="200"/>
      <c r="H1879" s="134">
        <f t="shared" ref="H1879" si="5739">COUNT($P1879:$XX1879)</f>
        <v>0</v>
      </c>
      <c r="I1879" s="132" t="e">
        <f t="shared" ref="I1879" si="5740">_xlfn.STDEV.P($P1878:$XX1879)/AVERAGE($P1878:$XX1879)</f>
        <v>#DIV/0!</v>
      </c>
      <c r="J1879" s="7">
        <f t="shared" ref="J1879" si="5741">IF(AND(H1879&gt;2,
OR(L1863="MÉDIA SANEADA",L1863="MEDIANA SANEADA",
AND(L1863="PREÇO ESTIMADO",NOT(AND(P1865="Orçamento",COUNTA(P1863:XX1863)=COUNTIF(P1865:XX1865,"Orçamento")))))),
ROW(),0)</f>
        <v>0</v>
      </c>
      <c r="K1879" s="66"/>
      <c r="N1879" s="71"/>
      <c r="O1879" s="27" t="str">
        <f t="shared" ref="O1879" si="5742">"5 RODADA"</f>
        <v>5 RODADA</v>
      </c>
      <c r="P1879" s="107" t="str">
        <f t="shared" ref="P1879:AI1879" si="5743">IF(P1877="","",IF((_xlfn.STDEV.P($P1876:$XX1877)/AVERAGE($P1876:$XX1877))&lt;=25%,P1877,IF(OR(P1877&gt;(AVERAGE($P1876:$XX1877)+_xlfn.STDEV.P($P1876:$XX1877)),P1877&lt;(AVERAGE($P1876:$XX1877)-_xlfn.STDEV.P($P1876:$XX1877))),"DESCARTADO",P1877)))</f>
        <v/>
      </c>
      <c r="Q1879" s="107" t="str">
        <f t="shared" si="5743"/>
        <v/>
      </c>
      <c r="R1879" s="107" t="str">
        <f t="shared" si="5743"/>
        <v/>
      </c>
      <c r="S1879" s="107" t="str">
        <f t="shared" si="5743"/>
        <v/>
      </c>
      <c r="T1879" s="107" t="str">
        <f t="shared" si="5743"/>
        <v/>
      </c>
      <c r="U1879" s="107" t="str">
        <f t="shared" si="5743"/>
        <v/>
      </c>
      <c r="V1879" s="107" t="str">
        <f t="shared" si="5743"/>
        <v/>
      </c>
      <c r="W1879" s="107" t="str">
        <f t="shared" si="5743"/>
        <v/>
      </c>
      <c r="X1879" s="107" t="str">
        <f t="shared" si="5743"/>
        <v/>
      </c>
      <c r="Y1879" s="107" t="str">
        <f t="shared" si="5743"/>
        <v/>
      </c>
      <c r="Z1879" s="107" t="str">
        <f t="shared" si="5743"/>
        <v/>
      </c>
      <c r="AA1879" s="107" t="str">
        <f t="shared" si="5743"/>
        <v/>
      </c>
      <c r="AB1879" s="107" t="str">
        <f t="shared" si="5743"/>
        <v/>
      </c>
      <c r="AC1879" s="107" t="str">
        <f t="shared" si="5743"/>
        <v/>
      </c>
      <c r="AD1879" s="107" t="str">
        <f t="shared" si="5743"/>
        <v/>
      </c>
      <c r="AE1879" s="107" t="str">
        <f t="shared" si="5743"/>
        <v/>
      </c>
      <c r="AF1879" s="107" t="str">
        <f t="shared" si="5743"/>
        <v/>
      </c>
      <c r="AG1879" s="107" t="str">
        <f t="shared" si="5743"/>
        <v/>
      </c>
      <c r="AH1879" s="107" t="str">
        <f t="shared" si="5743"/>
        <v/>
      </c>
      <c r="AI1879" s="107" t="str">
        <f t="shared" si="5743"/>
        <v/>
      </c>
    </row>
    <row r="1880" spans="1:167" hidden="1" x14ac:dyDescent="0.25">
      <c r="B1880" s="128" t="e">
        <f t="shared" si="5703"/>
        <v>#VALUE!</v>
      </c>
      <c r="C1880" s="128" t="e">
        <f t="shared" ca="1" si="5704"/>
        <v>#NAME?</v>
      </c>
      <c r="D1880" s="127">
        <f t="shared" ca="1" si="5704"/>
        <v>1</v>
      </c>
      <c r="E1880" s="198"/>
      <c r="F1880" s="93"/>
      <c r="G1880" s="200"/>
      <c r="H1880"/>
      <c r="I1880"/>
      <c r="J1880"/>
      <c r="K1880" s="66"/>
      <c r="L1880" s="22"/>
      <c r="M1880" s="22"/>
      <c r="N1880" s="71"/>
      <c r="O1880" s="27" t="str">
        <f t="shared" ref="O1880" si="5744">"6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03"/>
        <v>#VALUE!</v>
      </c>
      <c r="C1881" s="128" t="e">
        <f t="shared" ca="1" si="5704"/>
        <v>#NAME?</v>
      </c>
      <c r="D1881" s="127">
        <f t="shared" ca="1" si="5704"/>
        <v>1</v>
      </c>
      <c r="E1881" s="198"/>
      <c r="F1881" s="93"/>
      <c r="G1881" s="200"/>
      <c r="H1881" s="134">
        <f t="shared" ref="H1881" si="5745">COUNT($P1881:$XX1881)</f>
        <v>0</v>
      </c>
      <c r="I1881" s="132" t="e">
        <f t="shared" ref="I1881" si="5746">_xlfn.STDEV.P($P1880:$XX1881)/AVERAGE($P1880:$XX1881)</f>
        <v>#DIV/0!</v>
      </c>
      <c r="J1881" s="7">
        <f t="shared" ref="J1881" si="5747">IF(AND(H1881&gt;2,
OR(L1863="MÉDIA SANEADA",L1863="MEDIANA SANEADA",
AND(L1863="PREÇO ESTIMADO",NOT(AND(P1865="Orçamento",COUNTA(P1863:XX1863)=COUNTIF(P1865:XX1865,"Orçamento")))))),
ROW(),0)</f>
        <v>0</v>
      </c>
      <c r="N1881" s="71"/>
      <c r="O1881" s="27" t="str">
        <f t="shared" ref="O1881" si="5748">"6 RODADA"</f>
        <v>6 RODADA</v>
      </c>
      <c r="P1881" s="107" t="str">
        <f t="shared" ref="P1881:AI1881" si="5749">IFERROR(IF(P1879="","",IF((_xlfn.STDEV.P($P1878:$XX1879)/AVERAGE($P1878:$XX1879))&lt;=25%,P1879,IF(OR(P1879&gt;(AVERAGE($P1878:$XX1879)+_xlfn.STDEV.P($P1878:$XX1879)),P1879&lt;(AVERAGE($P1878:$XX1879)-_xlfn.STDEV.P($P1878:$XX1879))),"DESCARTADO",P1879))),)</f>
        <v/>
      </c>
      <c r="Q1881" s="107" t="str">
        <f t="shared" si="5749"/>
        <v/>
      </c>
      <c r="R1881" s="107" t="str">
        <f t="shared" si="5749"/>
        <v/>
      </c>
      <c r="S1881" s="107" t="str">
        <f t="shared" si="5749"/>
        <v/>
      </c>
      <c r="T1881" s="107" t="str">
        <f t="shared" si="5749"/>
        <v/>
      </c>
      <c r="U1881" s="107" t="str">
        <f t="shared" si="5749"/>
        <v/>
      </c>
      <c r="V1881" s="107" t="str">
        <f t="shared" si="5749"/>
        <v/>
      </c>
      <c r="W1881" s="107" t="str">
        <f t="shared" si="5749"/>
        <v/>
      </c>
      <c r="X1881" s="107" t="str">
        <f t="shared" si="5749"/>
        <v/>
      </c>
      <c r="Y1881" s="107" t="str">
        <f t="shared" si="5749"/>
        <v/>
      </c>
      <c r="Z1881" s="107" t="str">
        <f t="shared" si="5749"/>
        <v/>
      </c>
      <c r="AA1881" s="107" t="str">
        <f t="shared" si="5749"/>
        <v/>
      </c>
      <c r="AB1881" s="107" t="str">
        <f t="shared" si="5749"/>
        <v/>
      </c>
      <c r="AC1881" s="107" t="str">
        <f t="shared" si="5749"/>
        <v/>
      </c>
      <c r="AD1881" s="107" t="str">
        <f t="shared" si="5749"/>
        <v/>
      </c>
      <c r="AE1881" s="107" t="str">
        <f t="shared" si="5749"/>
        <v/>
      </c>
      <c r="AF1881" s="107" t="str">
        <f t="shared" si="5749"/>
        <v/>
      </c>
      <c r="AG1881" s="107" t="str">
        <f t="shared" si="5749"/>
        <v/>
      </c>
      <c r="AH1881" s="107" t="str">
        <f t="shared" si="5749"/>
        <v/>
      </c>
      <c r="AI1881" s="107" t="str">
        <f t="shared" si="5749"/>
        <v/>
      </c>
    </row>
    <row r="1882" spans="1:167" x14ac:dyDescent="0.25">
      <c r="B1882" s="128" t="e">
        <f t="shared" si="5703"/>
        <v>#VALUE!</v>
      </c>
      <c r="C1882" s="128" t="e">
        <f t="shared" ca="1" si="5704"/>
        <v>#NAME?</v>
      </c>
      <c r="D1882" s="127">
        <f t="shared" ca="1" si="5704"/>
        <v>1</v>
      </c>
      <c r="E1882" s="198"/>
      <c r="F1882" s="136"/>
      <c r="G1882" s="200"/>
      <c r="H1882" s="203"/>
      <c r="I1882" s="203"/>
      <c r="J1882" s="204"/>
      <c r="K1882" s="67"/>
      <c r="L1882" s="1" t="s">
        <v>43</v>
      </c>
      <c r="M1882" s="143" t="str">
        <f t="shared" ref="M1882" si="5750">IFERROR(ROUND(M1863*M1865,2),"")</f>
        <v/>
      </c>
      <c r="O1882" s="27" t="s">
        <v>363</v>
      </c>
      <c r="P1882" s="107" t="str">
        <f t="shared" ref="P1882:R1882" si="5751">INDEX(P1869:P1881,MATCH(MAX($J1869:$J1881),$J1869:$J1881,0))</f>
        <v/>
      </c>
      <c r="Q1882" s="107" t="str">
        <f t="shared" si="5751"/>
        <v/>
      </c>
      <c r="R1882" s="107" t="str">
        <f t="shared" si="5751"/>
        <v/>
      </c>
      <c r="S1882" s="107" t="str">
        <f t="shared" si="5686"/>
        <v/>
      </c>
      <c r="T1882" s="107" t="str">
        <f t="shared" si="5686"/>
        <v/>
      </c>
      <c r="U1882" s="107" t="str">
        <f t="shared" si="5686"/>
        <v/>
      </c>
      <c r="V1882" s="107" t="str">
        <f t="shared" si="5686"/>
        <v/>
      </c>
      <c r="W1882" s="107" t="str">
        <f t="shared" si="5686"/>
        <v/>
      </c>
      <c r="X1882" s="107" t="str">
        <f t="shared" si="5686"/>
        <v/>
      </c>
      <c r="Y1882" s="107" t="str">
        <f t="shared" si="5686"/>
        <v/>
      </c>
      <c r="Z1882" s="107" t="str">
        <f t="shared" si="5686"/>
        <v/>
      </c>
      <c r="AA1882" s="107" t="str">
        <f t="shared" si="5686"/>
        <v/>
      </c>
      <c r="AB1882" s="107" t="str">
        <f t="shared" si="5686"/>
        <v/>
      </c>
      <c r="AC1882" s="107" t="str">
        <f t="shared" si="5686"/>
        <v/>
      </c>
      <c r="AD1882" s="107" t="str">
        <f t="shared" si="5686"/>
        <v/>
      </c>
      <c r="AE1882" s="107" t="str">
        <f t="shared" si="5686"/>
        <v/>
      </c>
      <c r="AF1882" s="107" t="str">
        <f t="shared" si="5686"/>
        <v/>
      </c>
      <c r="AG1882" s="107" t="str">
        <f t="shared" si="5686"/>
        <v/>
      </c>
      <c r="AH1882" s="107" t="str">
        <f t="shared" si="5686"/>
        <v/>
      </c>
      <c r="AI1882" s="107" t="str">
        <f t="shared" si="5686"/>
        <v/>
      </c>
    </row>
    <row r="1884" spans="1:167" s="117" customFormat="1" ht="15" customHeight="1" x14ac:dyDescent="0.25">
      <c r="A1884" s="120"/>
      <c r="B1884" s="127" t="e">
        <f t="shared" ref="B1884" si="5752">LARGE(IFERROR(IF(B1882+1&gt;$H$8,"",B1882+1),""),1)</f>
        <v>#VALUE!</v>
      </c>
      <c r="C1884" s="127" t="e">
        <f ca="1">IF(_xlfn.ISFORMULA(E1888),MAX(INDEX('BASE FORMAÇÃO'!A:A,B1884+1),1),E1888)</f>
        <v>#NAME?</v>
      </c>
      <c r="D1884" s="127">
        <f t="shared" ref="D1884" ca="1" si="5753">IFERROR(IF(C1884=C1874,D1874+1,1),1)</f>
        <v>1</v>
      </c>
      <c r="E1884" s="38" t="s">
        <v>9</v>
      </c>
      <c r="F1884" s="73"/>
      <c r="G1884" s="38" t="s">
        <v>15</v>
      </c>
      <c r="H1884" s="135" t="e">
        <f>INDEX('BASE FORMAÇÃO'!B:B,B1884+1)</f>
        <v>#VALUE!</v>
      </c>
      <c r="I1884" s="181" t="s">
        <v>16</v>
      </c>
      <c r="J1884" s="6" t="e">
        <f>INDEX('BASE FORMAÇÃO'!K:K,B1884+1)</f>
        <v>#VALUE!</v>
      </c>
      <c r="K1884" s="65"/>
      <c r="L1884" s="182" t="s">
        <v>10</v>
      </c>
      <c r="M1884" s="184" t="str">
        <f>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754">B1884</f>
        <v>#VALUE!</v>
      </c>
      <c r="C1885" s="128" t="e">
        <f t="shared" ca="1" si="5754"/>
        <v>#NAME?</v>
      </c>
      <c r="D1885" s="127">
        <f t="shared" ca="1" si="5754"/>
        <v>1</v>
      </c>
      <c r="E1885" s="186">
        <f t="shared" ref="E1885" ca="1" si="5755">D1884</f>
        <v>1</v>
      </c>
      <c r="F1885" s="92"/>
      <c r="G1885" s="188" t="s">
        <v>1</v>
      </c>
      <c r="H1885" s="191" t="e">
        <f>INDEX('BASE FORMAÇÃO'!C:C,B1884+1)</f>
        <v>#VALUE!</v>
      </c>
      <c r="I1885" s="191"/>
      <c r="J1885" s="192"/>
      <c r="K1885" s="66"/>
      <c r="L1885" s="183"/>
      <c r="M1885" s="185"/>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756">B1885</f>
        <v>#VALUE!</v>
      </c>
      <c r="C1886" s="128" t="e">
        <f t="shared" ca="1" si="5756"/>
        <v>#NAME?</v>
      </c>
      <c r="D1886" s="127">
        <f t="shared" ca="1" si="5756"/>
        <v>1</v>
      </c>
      <c r="E1886" s="187"/>
      <c r="F1886" s="93"/>
      <c r="G1886" s="189"/>
      <c r="H1886" s="193"/>
      <c r="I1886" s="193"/>
      <c r="J1886" s="194"/>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757">B1886</f>
        <v>#VALUE!</v>
      </c>
      <c r="C1887" s="128" t="e">
        <f t="shared" ca="1" si="5757"/>
        <v>#NAME?</v>
      </c>
      <c r="D1887" s="127">
        <f t="shared" ca="1" si="5704"/>
        <v>1</v>
      </c>
      <c r="E1887" s="38" t="s">
        <v>313</v>
      </c>
      <c r="F1887" s="93"/>
      <c r="G1887" s="190"/>
      <c r="H1887" s="195"/>
      <c r="I1887" s="195"/>
      <c r="J1887" s="196"/>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758">B1886</f>
        <v>#VALUE!</v>
      </c>
      <c r="C1888" s="128" t="e">
        <f t="shared" ca="1" si="5758"/>
        <v>#NAME?</v>
      </c>
      <c r="D1888" s="127">
        <f t="shared" ca="1" si="5704"/>
        <v>1</v>
      </c>
      <c r="E1888" s="197" t="e">
        <f t="shared" ref="E1888" ca="1" si="5759">C1884</f>
        <v>#NAME?</v>
      </c>
      <c r="F1888" s="93"/>
      <c r="G1888" s="199" t="s">
        <v>304</v>
      </c>
      <c r="H1888" s="201"/>
      <c r="I1888" s="202"/>
      <c r="J1888" s="202"/>
      <c r="K1888" s="67"/>
      <c r="L1888" s="28" t="s">
        <v>303</v>
      </c>
      <c r="M1888" s="133" t="str">
        <f t="shared" ref="M1888" si="5760">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761">B1888</f>
        <v>#VALUE!</v>
      </c>
      <c r="C1889" s="128" t="e">
        <f t="shared" ref="C1889" ca="1" si="5762">C1888</f>
        <v>#NAME?</v>
      </c>
      <c r="D1889" s="127">
        <f t="shared" ca="1" si="5704"/>
        <v>1</v>
      </c>
      <c r="E1889" s="198"/>
      <c r="F1889" s="93"/>
      <c r="G1889" s="200"/>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763">B1889</f>
        <v>#VALUE!</v>
      </c>
      <c r="C1890" s="128" t="e">
        <f t="shared" ca="1" si="5763"/>
        <v>#NAME?</v>
      </c>
      <c r="D1890" s="127">
        <f t="shared" ca="1" si="5704"/>
        <v>1</v>
      </c>
      <c r="E1890" s="198"/>
      <c r="F1890" s="93"/>
      <c r="G1890" s="200"/>
      <c r="H1890" s="134">
        <f t="shared" ref="H1890" si="5764">COUNT($P1890:$XX1890)</f>
        <v>0</v>
      </c>
      <c r="I1890" s="132" t="e">
        <f t="shared" ref="I1890" si="5765">_xlfn.STDEV.P($P1889:$XX1890)/AVERAGE($P1889:$XX1890)</f>
        <v>#DIV/0!</v>
      </c>
      <c r="J1890" s="7">
        <f>ROW()</f>
        <v>1890</v>
      </c>
      <c r="K1890" s="67"/>
      <c r="L1890" s="29" t="s">
        <v>10</v>
      </c>
      <c r="M1890" s="30" t="str">
        <f t="shared" ref="M1890" si="5766">IFERROR(
IF(COUNTA(P1884:AI1884)=COUNTIF(P1886:XX1886,"Orçamento"),MIN(M1895,M1892),
IF(M1893&lt;&gt;"",M1893,
IF(M1894&lt;&gt;"",M1894,
M1892
))),"")</f>
        <v/>
      </c>
      <c r="N1890" s="71"/>
      <c r="O1890" s="27" t="s">
        <v>376</v>
      </c>
      <c r="P1890" s="106" t="str">
        <f t="shared" ref="P1890:AI1890" si="5767">IFERROR(IF(P1888="",
            "",
            IF(COUNT($P1888:$XX1888)&lt;=4,
               P1888,
               IF(OR(P1888&gt;(QUARTILE($P1888:$XX1888,3)+(QUARTILE($P1888:$XX1888,3)-QUARTILE($P1888:$XX1888,1))),
                     P1888&lt;(QUARTILE($P1888:$XX1888,1)-(QUARTILE($P1888:$XX1888,3)-QUARTILE($P1888:$XX1888,1)))
                  ),
               "DESCARTADO",P1888)
             )
  ),P1888)</f>
        <v/>
      </c>
      <c r="Q1890" s="106" t="str">
        <f t="shared" si="5767"/>
        <v/>
      </c>
      <c r="R1890" s="106" t="str">
        <f t="shared" si="5767"/>
        <v/>
      </c>
      <c r="S1890" s="106" t="str">
        <f t="shared" si="5767"/>
        <v/>
      </c>
      <c r="T1890" s="106" t="str">
        <f t="shared" si="5767"/>
        <v/>
      </c>
      <c r="U1890" s="106" t="str">
        <f t="shared" si="5767"/>
        <v/>
      </c>
      <c r="V1890" s="106" t="str">
        <f t="shared" si="5767"/>
        <v/>
      </c>
      <c r="W1890" s="106" t="str">
        <f t="shared" si="5767"/>
        <v/>
      </c>
      <c r="X1890" s="106" t="str">
        <f t="shared" si="5767"/>
        <v/>
      </c>
      <c r="Y1890" s="106" t="str">
        <f t="shared" si="5767"/>
        <v/>
      </c>
      <c r="Z1890" s="106" t="str">
        <f t="shared" si="5767"/>
        <v/>
      </c>
      <c r="AA1890" s="106" t="str">
        <f t="shared" si="5767"/>
        <v/>
      </c>
      <c r="AB1890" s="106" t="str">
        <f t="shared" si="5767"/>
        <v/>
      </c>
      <c r="AC1890" s="106" t="str">
        <f t="shared" si="5767"/>
        <v/>
      </c>
      <c r="AD1890" s="106" t="str">
        <f t="shared" si="5767"/>
        <v/>
      </c>
      <c r="AE1890" s="106" t="str">
        <f t="shared" si="5767"/>
        <v/>
      </c>
      <c r="AF1890" s="106" t="str">
        <f t="shared" si="5767"/>
        <v/>
      </c>
      <c r="AG1890" s="106" t="str">
        <f t="shared" si="5767"/>
        <v/>
      </c>
      <c r="AH1890" s="106" t="str">
        <f t="shared" si="5767"/>
        <v/>
      </c>
      <c r="AI1890" s="106" t="str">
        <f t="shared" si="5767"/>
        <v/>
      </c>
    </row>
    <row r="1891" spans="2:35" hidden="1" x14ac:dyDescent="0.25">
      <c r="B1891" s="128" t="e">
        <f t="shared" ref="B1891" si="5768">B1890</f>
        <v>#VALUE!</v>
      </c>
      <c r="C1891" s="128" t="e">
        <f t="shared" ref="C1891" ca="1" si="5769">C1890</f>
        <v>#NAME?</v>
      </c>
      <c r="D1891" s="127">
        <f t="shared" ca="1" si="5704"/>
        <v>1</v>
      </c>
      <c r="E1891" s="198"/>
      <c r="F1891" s="93"/>
      <c r="G1891" s="200"/>
      <c r="H1891"/>
      <c r="I1891"/>
      <c r="J1891"/>
      <c r="K1891" s="66"/>
      <c r="L1891" s="29" t="s">
        <v>360</v>
      </c>
      <c r="M1891" s="30" t="e">
        <f t="shared" ref="M1891" si="5770">AVERAGE($P1890:$XX1890)</f>
        <v>#DIV/0!</v>
      </c>
      <c r="N1891" s="71"/>
      <c r="O1891" s="27" t="str">
        <f t="shared" ref="O1891" si="5771">"1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03"/>
        <v>#VALUE!</v>
      </c>
      <c r="C1892" s="128" t="e">
        <f t="shared" ca="1" si="5704"/>
        <v>#NAME?</v>
      </c>
      <c r="D1892" s="127">
        <f t="shared" ca="1" si="5704"/>
        <v>1</v>
      </c>
      <c r="E1892" s="198"/>
      <c r="F1892" s="93"/>
      <c r="G1892" s="200"/>
      <c r="H1892" s="134">
        <f t="shared" ref="H1892" si="5772">COUNT($P1892:$XX1892)</f>
        <v>0</v>
      </c>
      <c r="I1892" s="132" t="e">
        <f t="shared" ref="I1892" si="5773">_xlfn.STDEV.P($P1891:$XX1892)/AVERAGE($P1891:$XX1892)</f>
        <v>#DIV/0!</v>
      </c>
      <c r="J1892" s="7">
        <f t="shared" ref="J1892" si="5774">IF(AND(H1892&gt;2,
OR(L1884="MÉDIA SANEADA",L1884="MEDIANA SANEADA",
AND(L1884="PREÇO ESTIMADO",NOT(AND(P1886="Orçamento",COUNTA(P1884:XX1884)=COUNTIF(P1886:XX1886,"Orçamento")))))),
ROW(),0)</f>
        <v>0</v>
      </c>
      <c r="K1892" s="66"/>
      <c r="L1892" s="29" t="s">
        <v>361</v>
      </c>
      <c r="M1892" s="30" t="e">
        <f t="shared" ref="M1892" si="5775">MEDIAN($P1890:$XX1890)</f>
        <v>#NUM!</v>
      </c>
      <c r="N1892" s="71"/>
      <c r="O1892" s="27" t="str">
        <f t="shared" ref="O1892" si="5776">"1 RODADA"</f>
        <v>1 RODADA</v>
      </c>
      <c r="P1892" s="107" t="str">
        <f t="shared" ref="P1892:AI1892" si="5777">IF(P1890="","",IF((_xlfn.STDEV.P($P1889:$XX1890)/AVERAGE($P1889:$XX1890))&lt;=25%,P1890,IF(OR(P1890&gt;(AVERAGE($P1889:$XX1890)+_xlfn.STDEV.P($P1889:$XX1890)),P1890&lt;(AVERAGE($P1889:$XX1890)-_xlfn.STDEV.P($P1889:$XX1890))),"DESCARTADO",P1890)))</f>
        <v/>
      </c>
      <c r="Q1892" s="107" t="str">
        <f t="shared" si="5777"/>
        <v/>
      </c>
      <c r="R1892" s="107" t="str">
        <f t="shared" si="5777"/>
        <v/>
      </c>
      <c r="S1892" s="107" t="str">
        <f t="shared" si="5777"/>
        <v/>
      </c>
      <c r="T1892" s="107" t="str">
        <f t="shared" si="5777"/>
        <v/>
      </c>
      <c r="U1892" s="107" t="str">
        <f t="shared" si="5777"/>
        <v/>
      </c>
      <c r="V1892" s="107" t="str">
        <f t="shared" si="5777"/>
        <v/>
      </c>
      <c r="W1892" s="107" t="str">
        <f t="shared" si="5777"/>
        <v/>
      </c>
      <c r="X1892" s="107" t="str">
        <f t="shared" si="5777"/>
        <v/>
      </c>
      <c r="Y1892" s="107" t="str">
        <f t="shared" si="5777"/>
        <v/>
      </c>
      <c r="Z1892" s="107" t="str">
        <f t="shared" si="5777"/>
        <v/>
      </c>
      <c r="AA1892" s="107" t="str">
        <f t="shared" si="5777"/>
        <v/>
      </c>
      <c r="AB1892" s="107" t="str">
        <f t="shared" si="5777"/>
        <v/>
      </c>
      <c r="AC1892" s="107" t="str">
        <f t="shared" si="5777"/>
        <v/>
      </c>
      <c r="AD1892" s="107" t="str">
        <f t="shared" si="5777"/>
        <v/>
      </c>
      <c r="AE1892" s="107" t="str">
        <f t="shared" si="5777"/>
        <v/>
      </c>
      <c r="AF1892" s="107" t="str">
        <f t="shared" si="5777"/>
        <v/>
      </c>
      <c r="AG1892" s="107" t="str">
        <f t="shared" si="5777"/>
        <v/>
      </c>
      <c r="AH1892" s="107" t="str">
        <f t="shared" si="5777"/>
        <v/>
      </c>
      <c r="AI1892" s="107" t="str">
        <f t="shared" si="5777"/>
        <v/>
      </c>
    </row>
    <row r="1893" spans="2:35" hidden="1" x14ac:dyDescent="0.25">
      <c r="B1893" s="128" t="e">
        <f t="shared" si="5703"/>
        <v>#VALUE!</v>
      </c>
      <c r="C1893" s="128" t="e">
        <f t="shared" ca="1" si="5704"/>
        <v>#NAME?</v>
      </c>
      <c r="D1893" s="127">
        <f t="shared" ca="1" si="5704"/>
        <v>1</v>
      </c>
      <c r="E1893" s="198"/>
      <c r="F1893" s="93"/>
      <c r="G1893" s="200"/>
      <c r="H1893"/>
      <c r="I1893"/>
      <c r="J1893"/>
      <c r="L1893" s="29" t="s">
        <v>38</v>
      </c>
      <c r="M1893" s="30" t="str">
        <f t="shared" ref="M1893" si="5778">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779">"2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03"/>
        <v>#VALUE!</v>
      </c>
      <c r="C1894" s="128" t="e">
        <f t="shared" ca="1" si="5704"/>
        <v>#NAME?</v>
      </c>
      <c r="D1894" s="127">
        <f t="shared" ca="1" si="5704"/>
        <v>1</v>
      </c>
      <c r="E1894" s="198"/>
      <c r="F1894" s="93"/>
      <c r="G1894" s="200"/>
      <c r="H1894" s="134">
        <f t="shared" ref="H1894" si="5780">COUNT($P1894:$XX1894)</f>
        <v>0</v>
      </c>
      <c r="I1894" s="132" t="e">
        <f t="shared" ref="I1894" si="5781">_xlfn.STDEV.P($P1893:$XX1894)/AVERAGE($P1893:$XX1894)</f>
        <v>#DIV/0!</v>
      </c>
      <c r="J1894" s="7">
        <f t="shared" ref="J1894" si="5782">IF(AND(H1894&gt;2,
OR(L1884="MÉDIA SANEADA",L1884="MEDIANA SANEADA",
AND(L1884="PREÇO ESTIMADO",NOT(AND(P1886="Orçamento",COUNTA(P1884:XX1884)=COUNTIF(P1886:XX1886,"Orçamento")))))),
ROW(),0)</f>
        <v>0</v>
      </c>
      <c r="K1894" s="66"/>
      <c r="L1894" s="29" t="s">
        <v>362</v>
      </c>
      <c r="M1894" s="30" t="e">
        <f t="shared" ref="M1894" si="5783" xml:space="preserve">
IF(H1892&gt;2,MEDIAN(P1891:XX1892),
IF(H1894&gt;2,MEDIAN(P1893:XX1894),
IF(H1896&gt;2,MEDIAN(P1895:XX1896),
IF(H1898&gt;2,MEDIAN(P1897:XX1898),
IF(H1900&gt;2,MEDIAN(P1899:XX1900),
IF(H1902&gt;2,MEDIAN(P1901:XX1902),
MEDIAN(P1889:XX1890)))))))</f>
        <v>#NUM!</v>
      </c>
      <c r="N1894" s="71"/>
      <c r="O1894" s="27" t="str">
        <f t="shared" ref="O1894" si="5784">"2 RODADA"</f>
        <v>2 RODADA</v>
      </c>
      <c r="P1894" s="107" t="str">
        <f t="shared" ref="P1894:AI1894" si="5785">IF(P1892="","",IF((_xlfn.STDEV.P($P1891:$XX1892)/AVERAGE($P1891:$XX1892))&lt;=25%,P1892,IF(OR(P1892&gt;(AVERAGE($P1891:$XX1892)+_xlfn.STDEV.P($P1891:$XX1892)),P1892&lt;(AVERAGE($P1891:$XX1892)-_xlfn.STDEV.P($P1891:$XX1892))),"DESCARTADO",P1892)))</f>
        <v/>
      </c>
      <c r="Q1894" s="107" t="str">
        <f t="shared" si="5785"/>
        <v/>
      </c>
      <c r="R1894" s="107" t="str">
        <f t="shared" si="5785"/>
        <v/>
      </c>
      <c r="S1894" s="107" t="str">
        <f t="shared" si="5785"/>
        <v/>
      </c>
      <c r="T1894" s="107" t="str">
        <f t="shared" si="5785"/>
        <v/>
      </c>
      <c r="U1894" s="107" t="str">
        <f t="shared" si="5785"/>
        <v/>
      </c>
      <c r="V1894" s="107" t="str">
        <f t="shared" si="5785"/>
        <v/>
      </c>
      <c r="W1894" s="107" t="str">
        <f t="shared" si="5785"/>
        <v/>
      </c>
      <c r="X1894" s="107" t="str">
        <f t="shared" si="5785"/>
        <v/>
      </c>
      <c r="Y1894" s="107" t="str">
        <f t="shared" si="5785"/>
        <v/>
      </c>
      <c r="Z1894" s="107" t="str">
        <f t="shared" si="5785"/>
        <v/>
      </c>
      <c r="AA1894" s="107" t="str">
        <f t="shared" si="5785"/>
        <v/>
      </c>
      <c r="AB1894" s="107" t="str">
        <f t="shared" si="5785"/>
        <v/>
      </c>
      <c r="AC1894" s="107" t="str">
        <f t="shared" si="5785"/>
        <v/>
      </c>
      <c r="AD1894" s="107" t="str">
        <f t="shared" si="5785"/>
        <v/>
      </c>
      <c r="AE1894" s="107" t="str">
        <f t="shared" si="5785"/>
        <v/>
      </c>
      <c r="AF1894" s="107" t="str">
        <f t="shared" si="5785"/>
        <v/>
      </c>
      <c r="AG1894" s="107" t="str">
        <f t="shared" si="5785"/>
        <v/>
      </c>
      <c r="AH1894" s="107" t="str">
        <f t="shared" si="5785"/>
        <v/>
      </c>
      <c r="AI1894" s="107" t="str">
        <f t="shared" si="5785"/>
        <v/>
      </c>
    </row>
    <row r="1895" spans="2:35" hidden="1" x14ac:dyDescent="0.25">
      <c r="B1895" s="128" t="e">
        <f t="shared" si="5703"/>
        <v>#VALUE!</v>
      </c>
      <c r="C1895" s="128" t="e">
        <f t="shared" ca="1" si="5704"/>
        <v>#NAME?</v>
      </c>
      <c r="D1895" s="127">
        <f t="shared" ca="1" si="5704"/>
        <v>1</v>
      </c>
      <c r="E1895" s="198"/>
      <c r="F1895" s="93"/>
      <c r="G1895" s="200"/>
      <c r="H1895"/>
      <c r="I1895"/>
      <c r="J1895"/>
      <c r="K1895" s="66"/>
      <c r="L1895" s="29" t="s">
        <v>359</v>
      </c>
      <c r="M1895" s="30" t="e">
        <f t="shared" ref="M1895" si="5786">HARMEAN($P1889:$XX1890)</f>
        <v>#N/A</v>
      </c>
      <c r="N1895" s="71"/>
      <c r="O1895" s="27" t="str">
        <f t="shared" ref="O1895" si="5787">"3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03"/>
        <v>#VALUE!</v>
      </c>
      <c r="C1896" s="128" t="e">
        <f t="shared" ca="1" si="5704"/>
        <v>#NAME?</v>
      </c>
      <c r="D1896" s="127">
        <f t="shared" ca="1" si="5704"/>
        <v>1</v>
      </c>
      <c r="E1896" s="198"/>
      <c r="F1896" s="93"/>
      <c r="G1896" s="200"/>
      <c r="H1896" s="134">
        <f t="shared" ref="H1896" si="5788">COUNT($P1896:$XX1896)</f>
        <v>0</v>
      </c>
      <c r="I1896" s="132" t="e">
        <f t="shared" ref="I1896" si="5789">_xlfn.STDEV.P($P1895:$XX1896)/AVERAGE($P1895:$XX1896)</f>
        <v>#DIV/0!</v>
      </c>
      <c r="J1896" s="7">
        <f t="shared" ref="J1896" si="5790">IF(AND(H1896&gt;2,
OR(L1884="MÉDIA SANEADA",L1884="MEDIANA SANEADA",
AND(L1884="PREÇO ESTIMADO",NOT(AND(P1886="Orçamento",COUNTA(P1884:XX1884)=COUNTIF(P1886:XX1886,"Orçamento")))))),
ROW(),0)</f>
        <v>0</v>
      </c>
      <c r="K1896" s="66"/>
      <c r="L1896" s="29" t="s">
        <v>41</v>
      </c>
      <c r="M1896" s="30" t="str">
        <f t="shared" ref="M1896" si="5791">IFERROR(_xlfn.QUARTILE.EXC($P1890:$XX1890,1),"")</f>
        <v/>
      </c>
      <c r="N1896" s="71"/>
      <c r="O1896" s="27" t="str">
        <f t="shared" ref="O1896" si="5792">"3 RODADA"</f>
        <v>3 RODADA</v>
      </c>
      <c r="P1896" s="107" t="str">
        <f t="shared" ref="P1896:AI1896" si="5793">IF(P1894="","",IF((_xlfn.STDEV.P($P1893:$XX1894)/AVERAGE($P1893:$XX1894))&lt;=25%,P1894,IF(OR(P1894&gt;(AVERAGE($P1893:$XX1894)+_xlfn.STDEV.P($P1893:$XX1894)),P1894&lt;(AVERAGE($P1893:$XX1894)-_xlfn.STDEV.P($P1893:$XX1894))),"DESCARTADO",P1894)))</f>
        <v/>
      </c>
      <c r="Q1896" s="107" t="str">
        <f t="shared" si="5793"/>
        <v/>
      </c>
      <c r="R1896" s="107" t="str">
        <f t="shared" si="5793"/>
        <v/>
      </c>
      <c r="S1896" s="107" t="str">
        <f t="shared" si="5793"/>
        <v/>
      </c>
      <c r="T1896" s="107" t="str">
        <f t="shared" si="5793"/>
        <v/>
      </c>
      <c r="U1896" s="107" t="str">
        <f t="shared" si="5793"/>
        <v/>
      </c>
      <c r="V1896" s="107" t="str">
        <f t="shared" si="5793"/>
        <v/>
      </c>
      <c r="W1896" s="107" t="str">
        <f t="shared" si="5793"/>
        <v/>
      </c>
      <c r="X1896" s="107" t="str">
        <f t="shared" si="5793"/>
        <v/>
      </c>
      <c r="Y1896" s="107" t="str">
        <f t="shared" si="5793"/>
        <v/>
      </c>
      <c r="Z1896" s="107" t="str">
        <f t="shared" si="5793"/>
        <v/>
      </c>
      <c r="AA1896" s="107" t="str">
        <f t="shared" si="5793"/>
        <v/>
      </c>
      <c r="AB1896" s="107" t="str">
        <f t="shared" si="5793"/>
        <v/>
      </c>
      <c r="AC1896" s="107" t="str">
        <f t="shared" si="5793"/>
        <v/>
      </c>
      <c r="AD1896" s="107" t="str">
        <f t="shared" si="5793"/>
        <v/>
      </c>
      <c r="AE1896" s="107" t="str">
        <f t="shared" si="5793"/>
        <v/>
      </c>
      <c r="AF1896" s="107" t="str">
        <f t="shared" si="5793"/>
        <v/>
      </c>
      <c r="AG1896" s="107" t="str">
        <f t="shared" si="5793"/>
        <v/>
      </c>
      <c r="AH1896" s="107" t="str">
        <f t="shared" si="5793"/>
        <v/>
      </c>
      <c r="AI1896" s="107" t="str">
        <f t="shared" si="5793"/>
        <v/>
      </c>
    </row>
    <row r="1897" spans="2:35" hidden="1" x14ac:dyDescent="0.25">
      <c r="B1897" s="128" t="e">
        <f t="shared" si="5703"/>
        <v>#VALUE!</v>
      </c>
      <c r="C1897" s="128" t="e">
        <f t="shared" ca="1" si="5704"/>
        <v>#NAME?</v>
      </c>
      <c r="D1897" s="127">
        <f t="shared" ca="1" si="5704"/>
        <v>1</v>
      </c>
      <c r="E1897" s="198"/>
      <c r="F1897" s="93"/>
      <c r="G1897" s="200"/>
      <c r="H1897"/>
      <c r="I1897"/>
      <c r="J1897"/>
      <c r="K1897" s="66"/>
      <c r="L1897" s="29" t="s">
        <v>39</v>
      </c>
      <c r="M1897" s="30" t="str">
        <f t="shared" ref="M1897" si="5794">IFERROR(_xlfn.QUARTILE.EXC($P1890:$XX1890,3),"")</f>
        <v/>
      </c>
      <c r="N1897" s="71"/>
      <c r="O1897" s="27" t="str">
        <f t="shared" ref="O1897" si="5795">"4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03"/>
        <v>#VALUE!</v>
      </c>
      <c r="C1898" s="128" t="e">
        <f t="shared" ca="1" si="5704"/>
        <v>#NAME?</v>
      </c>
      <c r="D1898" s="127">
        <f t="shared" ca="1" si="5704"/>
        <v>1</v>
      </c>
      <c r="E1898" s="198"/>
      <c r="F1898" s="93"/>
      <c r="G1898" s="200"/>
      <c r="H1898" s="134">
        <f t="shared" ref="H1898" si="5796">COUNT($P1898:$XX1898)</f>
        <v>0</v>
      </c>
      <c r="I1898" s="132" t="e">
        <f t="shared" ref="I1898" si="5797">_xlfn.STDEV.P($P1897:$XX1898)/AVERAGE($P1897:$XX1898)</f>
        <v>#DIV/0!</v>
      </c>
      <c r="J1898" s="7">
        <f t="shared" ref="J1898" si="5798">IF(AND(H1898&gt;2,
OR(L1884="MÉDIA SANEADA",L1884="MEDIANA SANEADA",
AND(L1884="PREÇO ESTIMADO",NOT(AND(P1886="Orçamento",COUNTA(P1884:XX1884)=COUNTIF(P1886:XX1886,"Orçamento")))))),
ROW(),0)</f>
        <v>0</v>
      </c>
      <c r="K1898" s="66"/>
      <c r="L1898" s="29" t="s">
        <v>42</v>
      </c>
      <c r="M1898" s="30">
        <f t="shared" ref="M1898" si="5799">MIN($P1890:$XX1890)</f>
        <v>0</v>
      </c>
      <c r="N1898" s="71"/>
      <c r="O1898" s="27" t="str">
        <f t="shared" ref="O1898" si="5800">"4 RODADA"</f>
        <v>4 RODADA</v>
      </c>
      <c r="P1898" s="107" t="str">
        <f t="shared" ref="P1898:AI1898" si="5801">IF(P1896="","",IF((_xlfn.STDEV.P($P1895:$XX1896)/AVERAGE($P1895:$XX1896))&lt;=25%,P1896,IF(OR(P1896&gt;(AVERAGE($P1895:$XX1896)+_xlfn.STDEV.P($P1895:$XX1896)),P1896&lt;(AVERAGE($P1895:$XX1896)-_xlfn.STDEV.P($P1895:$XX1896))),"DESCARTADO",P1896)))</f>
        <v/>
      </c>
      <c r="Q1898" s="107" t="str">
        <f t="shared" si="5801"/>
        <v/>
      </c>
      <c r="R1898" s="107" t="str">
        <f t="shared" si="5801"/>
        <v/>
      </c>
      <c r="S1898" s="107" t="str">
        <f t="shared" si="5801"/>
        <v/>
      </c>
      <c r="T1898" s="107" t="str">
        <f t="shared" si="5801"/>
        <v/>
      </c>
      <c r="U1898" s="107" t="str">
        <f t="shared" si="5801"/>
        <v/>
      </c>
      <c r="V1898" s="107" t="str">
        <f t="shared" si="5801"/>
        <v/>
      </c>
      <c r="W1898" s="107" t="str">
        <f t="shared" si="5801"/>
        <v/>
      </c>
      <c r="X1898" s="107" t="str">
        <f t="shared" si="5801"/>
        <v/>
      </c>
      <c r="Y1898" s="107" t="str">
        <f t="shared" si="5801"/>
        <v/>
      </c>
      <c r="Z1898" s="107" t="str">
        <f t="shared" si="5801"/>
        <v/>
      </c>
      <c r="AA1898" s="107" t="str">
        <f t="shared" si="5801"/>
        <v/>
      </c>
      <c r="AB1898" s="107" t="str">
        <f t="shared" si="5801"/>
        <v/>
      </c>
      <c r="AC1898" s="107" t="str">
        <f t="shared" si="5801"/>
        <v/>
      </c>
      <c r="AD1898" s="107" t="str">
        <f t="shared" si="5801"/>
        <v/>
      </c>
      <c r="AE1898" s="107" t="str">
        <f t="shared" si="5801"/>
        <v/>
      </c>
      <c r="AF1898" s="107" t="str">
        <f t="shared" si="5801"/>
        <v/>
      </c>
      <c r="AG1898" s="107" t="str">
        <f t="shared" si="5801"/>
        <v/>
      </c>
      <c r="AH1898" s="107" t="str">
        <f t="shared" si="5801"/>
        <v/>
      </c>
      <c r="AI1898" s="107" t="str">
        <f t="shared" si="5801"/>
        <v/>
      </c>
    </row>
    <row r="1899" spans="2:35" hidden="1" x14ac:dyDescent="0.25">
      <c r="B1899" s="128" t="e">
        <f t="shared" si="5703"/>
        <v>#VALUE!</v>
      </c>
      <c r="C1899" s="128" t="e">
        <f t="shared" ca="1" si="5704"/>
        <v>#NAME?</v>
      </c>
      <c r="D1899" s="127">
        <f t="shared" ca="1" si="5704"/>
        <v>1</v>
      </c>
      <c r="E1899" s="198"/>
      <c r="F1899" s="93"/>
      <c r="G1899" s="200"/>
      <c r="H1899"/>
      <c r="I1899"/>
      <c r="J1899"/>
      <c r="K1899" s="66"/>
      <c r="L1899" s="29" t="s">
        <v>40</v>
      </c>
      <c r="M1899" s="30">
        <f t="shared" ref="M1899" si="5802">MAX($P1890:$XX1890)</f>
        <v>0</v>
      </c>
      <c r="N1899" s="71"/>
      <c r="O1899" s="27" t="str">
        <f t="shared" ref="O1899" si="5803">"5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03"/>
        <v>#VALUE!</v>
      </c>
      <c r="C1900" s="128" t="e">
        <f t="shared" ca="1" si="5704"/>
        <v>#NAME?</v>
      </c>
      <c r="D1900" s="127">
        <f t="shared" ca="1" si="5704"/>
        <v>1</v>
      </c>
      <c r="E1900" s="198"/>
      <c r="F1900" s="93"/>
      <c r="G1900" s="200"/>
      <c r="H1900" s="134">
        <f t="shared" ref="H1900" si="5804">COUNT($P1900:$XX1900)</f>
        <v>0</v>
      </c>
      <c r="I1900" s="132" t="e">
        <f t="shared" ref="I1900" si="5805">_xlfn.STDEV.P($P1899:$XX1900)/AVERAGE($P1899:$XX1900)</f>
        <v>#DIV/0!</v>
      </c>
      <c r="J1900" s="7">
        <f t="shared" ref="J1900" si="5806">IF(AND(H1900&gt;2,
OR(L1884="MÉDIA SANEADA",L1884="MEDIANA SANEADA",
AND(L1884="PREÇO ESTIMADO",NOT(AND(P1886="Orçamento",COUNTA(P1884:XX1884)=COUNTIF(P1886:XX1886,"Orçamento")))))),
ROW(),0)</f>
        <v>0</v>
      </c>
      <c r="K1900" s="66"/>
      <c r="N1900" s="71"/>
      <c r="O1900" s="27" t="str">
        <f t="shared" ref="O1900" si="5807">"5 RODADA"</f>
        <v>5 RODADA</v>
      </c>
      <c r="P1900" s="107" t="str">
        <f t="shared" ref="P1900:AI1900" si="5808">IF(P1898="","",IF((_xlfn.STDEV.P($P1897:$XX1898)/AVERAGE($P1897:$XX1898))&lt;=25%,P1898,IF(OR(P1898&gt;(AVERAGE($P1897:$XX1898)+_xlfn.STDEV.P($P1897:$XX1898)),P1898&lt;(AVERAGE($P1897:$XX1898)-_xlfn.STDEV.P($P1897:$XX1898))),"DESCARTADO",P1898)))</f>
        <v/>
      </c>
      <c r="Q1900" s="107" t="str">
        <f t="shared" si="5808"/>
        <v/>
      </c>
      <c r="R1900" s="107" t="str">
        <f t="shared" si="5808"/>
        <v/>
      </c>
      <c r="S1900" s="107" t="str">
        <f t="shared" si="5808"/>
        <v/>
      </c>
      <c r="T1900" s="107" t="str">
        <f t="shared" si="5808"/>
        <v/>
      </c>
      <c r="U1900" s="107" t="str">
        <f t="shared" si="5808"/>
        <v/>
      </c>
      <c r="V1900" s="107" t="str">
        <f t="shared" si="5808"/>
        <v/>
      </c>
      <c r="W1900" s="107" t="str">
        <f t="shared" si="5808"/>
        <v/>
      </c>
      <c r="X1900" s="107" t="str">
        <f t="shared" si="5808"/>
        <v/>
      </c>
      <c r="Y1900" s="107" t="str">
        <f t="shared" si="5808"/>
        <v/>
      </c>
      <c r="Z1900" s="107" t="str">
        <f t="shared" si="5808"/>
        <v/>
      </c>
      <c r="AA1900" s="107" t="str">
        <f t="shared" si="5808"/>
        <v/>
      </c>
      <c r="AB1900" s="107" t="str">
        <f t="shared" si="5808"/>
        <v/>
      </c>
      <c r="AC1900" s="107" t="str">
        <f t="shared" si="5808"/>
        <v/>
      </c>
      <c r="AD1900" s="107" t="str">
        <f t="shared" si="5808"/>
        <v/>
      </c>
      <c r="AE1900" s="107" t="str">
        <f t="shared" si="5808"/>
        <v/>
      </c>
      <c r="AF1900" s="107" t="str">
        <f t="shared" si="5808"/>
        <v/>
      </c>
      <c r="AG1900" s="107" t="str">
        <f t="shared" si="5808"/>
        <v/>
      </c>
      <c r="AH1900" s="107" t="str">
        <f t="shared" si="5808"/>
        <v/>
      </c>
      <c r="AI1900" s="107" t="str">
        <f t="shared" si="5808"/>
        <v/>
      </c>
    </row>
    <row r="1901" spans="2:35" hidden="1" x14ac:dyDescent="0.25">
      <c r="B1901" s="128" t="e">
        <f t="shared" si="5703"/>
        <v>#VALUE!</v>
      </c>
      <c r="C1901" s="128" t="e">
        <f t="shared" ca="1" si="5704"/>
        <v>#NAME?</v>
      </c>
      <c r="D1901" s="127">
        <f t="shared" ca="1" si="5704"/>
        <v>1</v>
      </c>
      <c r="E1901" s="198"/>
      <c r="F1901" s="93"/>
      <c r="G1901" s="200"/>
      <c r="H1901"/>
      <c r="I1901"/>
      <c r="J1901"/>
      <c r="K1901" s="66"/>
      <c r="L1901" s="22"/>
      <c r="M1901" s="22"/>
      <c r="N1901" s="71"/>
      <c r="O1901" s="27" t="str">
        <f t="shared" ref="O1901" si="5809">"6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03"/>
        <v>#VALUE!</v>
      </c>
      <c r="C1902" s="128" t="e">
        <f t="shared" ca="1" si="5704"/>
        <v>#NAME?</v>
      </c>
      <c r="D1902" s="127">
        <f t="shared" ca="1" si="5704"/>
        <v>1</v>
      </c>
      <c r="E1902" s="198"/>
      <c r="F1902" s="93"/>
      <c r="G1902" s="200"/>
      <c r="H1902" s="134">
        <f t="shared" ref="H1902" si="5810">COUNT($P1902:$XX1902)</f>
        <v>0</v>
      </c>
      <c r="I1902" s="132" t="e">
        <f t="shared" ref="I1902" si="5811">_xlfn.STDEV.P($P1901:$XX1902)/AVERAGE($P1901:$XX1902)</f>
        <v>#DIV/0!</v>
      </c>
      <c r="J1902" s="7">
        <f t="shared" ref="J1902" si="5812">IF(AND(H1902&gt;2,
OR(L1884="MÉDIA SANEADA",L1884="MEDIANA SANEADA",
AND(L1884="PREÇO ESTIMADO",NOT(AND(P1886="Orçamento",COUNTA(P1884:XX1884)=COUNTIF(P1886:XX1886,"Orçamento")))))),
ROW(),0)</f>
        <v>0</v>
      </c>
      <c r="N1902" s="71"/>
      <c r="O1902" s="27" t="str">
        <f t="shared" ref="O1902" si="5813">"6 RODADA"</f>
        <v>6 RODADA</v>
      </c>
      <c r="P1902" s="107" t="str">
        <f t="shared" ref="P1902:AI1902" si="5814">IFERROR(IF(P1900="","",IF((_xlfn.STDEV.P($P1899:$XX1900)/AVERAGE($P1899:$XX1900))&lt;=25%,P1900,IF(OR(P1900&gt;(AVERAGE($P1899:$XX1900)+_xlfn.STDEV.P($P1899:$XX1900)),P1900&lt;(AVERAGE($P1899:$XX1900)-_xlfn.STDEV.P($P1899:$XX1900))),"DESCARTADO",P1900))),)</f>
        <v/>
      </c>
      <c r="Q1902" s="107" t="str">
        <f t="shared" si="5814"/>
        <v/>
      </c>
      <c r="R1902" s="107" t="str">
        <f t="shared" si="5814"/>
        <v/>
      </c>
      <c r="S1902" s="107" t="str">
        <f t="shared" si="5814"/>
        <v/>
      </c>
      <c r="T1902" s="107" t="str">
        <f t="shared" si="5814"/>
        <v/>
      </c>
      <c r="U1902" s="107" t="str">
        <f t="shared" si="5814"/>
        <v/>
      </c>
      <c r="V1902" s="107" t="str">
        <f t="shared" si="5814"/>
        <v/>
      </c>
      <c r="W1902" s="107" t="str">
        <f t="shared" si="5814"/>
        <v/>
      </c>
      <c r="X1902" s="107" t="str">
        <f t="shared" si="5814"/>
        <v/>
      </c>
      <c r="Y1902" s="107" t="str">
        <f t="shared" si="5814"/>
        <v/>
      </c>
      <c r="Z1902" s="107" t="str">
        <f t="shared" si="5814"/>
        <v/>
      </c>
      <c r="AA1902" s="107" t="str">
        <f t="shared" si="5814"/>
        <v/>
      </c>
      <c r="AB1902" s="107" t="str">
        <f t="shared" si="5814"/>
        <v/>
      </c>
      <c r="AC1902" s="107" t="str">
        <f t="shared" si="5814"/>
        <v/>
      </c>
      <c r="AD1902" s="107" t="str">
        <f t="shared" si="5814"/>
        <v/>
      </c>
      <c r="AE1902" s="107" t="str">
        <f t="shared" si="5814"/>
        <v/>
      </c>
      <c r="AF1902" s="107" t="str">
        <f t="shared" si="5814"/>
        <v/>
      </c>
      <c r="AG1902" s="107" t="str">
        <f t="shared" si="5814"/>
        <v/>
      </c>
      <c r="AH1902" s="107" t="str">
        <f t="shared" si="5814"/>
        <v/>
      </c>
      <c r="AI1902" s="107" t="str">
        <f t="shared" si="5814"/>
        <v/>
      </c>
    </row>
    <row r="1903" spans="2:35" x14ac:dyDescent="0.25">
      <c r="B1903" s="128" t="e">
        <f t="shared" si="5703"/>
        <v>#VALUE!</v>
      </c>
      <c r="C1903" s="128" t="e">
        <f t="shared" ca="1" si="5704"/>
        <v>#NAME?</v>
      </c>
      <c r="D1903" s="127">
        <f t="shared" ca="1" si="5704"/>
        <v>1</v>
      </c>
      <c r="E1903" s="198"/>
      <c r="F1903" s="136"/>
      <c r="G1903" s="200"/>
      <c r="H1903" s="203"/>
      <c r="I1903" s="203"/>
      <c r="J1903" s="204"/>
      <c r="K1903" s="67"/>
      <c r="L1903" s="1" t="s">
        <v>43</v>
      </c>
      <c r="M1903" s="143" t="str">
        <f t="shared" ref="M1903" si="5815">IFERROR(ROUND(M1884*M1886,2),"")</f>
        <v/>
      </c>
      <c r="O1903" s="27" t="s">
        <v>363</v>
      </c>
      <c r="P1903" s="107" t="str">
        <f t="shared" ref="P1903:AI1924" si="5816">INDEX(P1890:P1902,MATCH(MAX($J1890:$J1902),$J1890:$J1902,0))</f>
        <v/>
      </c>
      <c r="Q1903" s="107" t="str">
        <f t="shared" si="5816"/>
        <v/>
      </c>
      <c r="R1903" s="107" t="str">
        <f t="shared" si="5816"/>
        <v/>
      </c>
      <c r="S1903" s="107" t="str">
        <f t="shared" si="5816"/>
        <v/>
      </c>
      <c r="T1903" s="107" t="str">
        <f t="shared" si="5816"/>
        <v/>
      </c>
      <c r="U1903" s="107" t="str">
        <f t="shared" si="5816"/>
        <v/>
      </c>
      <c r="V1903" s="107" t="str">
        <f t="shared" si="5816"/>
        <v/>
      </c>
      <c r="W1903" s="107" t="str">
        <f t="shared" si="5816"/>
        <v/>
      </c>
      <c r="X1903" s="107" t="str">
        <f t="shared" si="5816"/>
        <v/>
      </c>
      <c r="Y1903" s="107" t="str">
        <f t="shared" si="5816"/>
        <v/>
      </c>
      <c r="Z1903" s="107" t="str">
        <f t="shared" si="5816"/>
        <v/>
      </c>
      <c r="AA1903" s="107" t="str">
        <f t="shared" si="5816"/>
        <v/>
      </c>
      <c r="AB1903" s="107" t="str">
        <f t="shared" si="5816"/>
        <v/>
      </c>
      <c r="AC1903" s="107" t="str">
        <f t="shared" si="5816"/>
        <v/>
      </c>
      <c r="AD1903" s="107" t="str">
        <f t="shared" si="5816"/>
        <v/>
      </c>
      <c r="AE1903" s="107" t="str">
        <f t="shared" si="5816"/>
        <v/>
      </c>
      <c r="AF1903" s="107" t="str">
        <f t="shared" si="5816"/>
        <v/>
      </c>
      <c r="AG1903" s="107" t="str">
        <f t="shared" si="5816"/>
        <v/>
      </c>
      <c r="AH1903" s="107" t="str">
        <f t="shared" si="5816"/>
        <v/>
      </c>
      <c r="AI1903" s="107" t="str">
        <f t="shared" si="5816"/>
        <v/>
      </c>
    </row>
    <row r="1905" spans="1:167" s="117" customFormat="1" ht="15" customHeight="1" x14ac:dyDescent="0.25">
      <c r="A1905" s="120"/>
      <c r="B1905" s="127" t="e">
        <f t="shared" ref="B1905" si="5817">LARGE(IFERROR(IF(B1903+1&gt;$H$8,"",B1903+1),""),1)</f>
        <v>#VALUE!</v>
      </c>
      <c r="C1905" s="127" t="e">
        <f ca="1">IF(_xlfn.ISFORMULA(E1909),MAX(INDEX('BASE FORMAÇÃO'!A:A,B1905+1),1),E1909)</f>
        <v>#NAME?</v>
      </c>
      <c r="D1905" s="127">
        <f t="shared" ref="D1905" ca="1" si="5818">IFERROR(IF(C1905=C1895,D1895+1,1),1)</f>
        <v>1</v>
      </c>
      <c r="E1905" s="38" t="s">
        <v>9</v>
      </c>
      <c r="F1905" s="73"/>
      <c r="G1905" s="38" t="s">
        <v>15</v>
      </c>
      <c r="H1905" s="135" t="e">
        <f>INDEX('BASE FORMAÇÃO'!B:B,B1905+1)</f>
        <v>#VALUE!</v>
      </c>
      <c r="I1905" s="181" t="s">
        <v>16</v>
      </c>
      <c r="J1905" s="6" t="e">
        <f>INDEX('BASE FORMAÇÃO'!K:K,B1905+1)</f>
        <v>#VALUE!</v>
      </c>
      <c r="K1905" s="65"/>
      <c r="L1905" s="182" t="s">
        <v>10</v>
      </c>
      <c r="M1905" s="184" t="str">
        <f>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819">B1905</f>
        <v>#VALUE!</v>
      </c>
      <c r="C1906" s="128" t="e">
        <f t="shared" ca="1" si="5819"/>
        <v>#NAME?</v>
      </c>
      <c r="D1906" s="127">
        <f t="shared" ca="1" si="5819"/>
        <v>1</v>
      </c>
      <c r="E1906" s="186">
        <f t="shared" ref="E1906" ca="1" si="5820">D1905</f>
        <v>1</v>
      </c>
      <c r="F1906" s="92"/>
      <c r="G1906" s="188" t="s">
        <v>1</v>
      </c>
      <c r="H1906" s="191" t="e">
        <f>INDEX('BASE FORMAÇÃO'!C:C,B1905+1)</f>
        <v>#VALUE!</v>
      </c>
      <c r="I1906" s="191"/>
      <c r="J1906" s="192"/>
      <c r="K1906" s="66"/>
      <c r="L1906" s="183"/>
      <c r="M1906" s="185"/>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821">B1906</f>
        <v>#VALUE!</v>
      </c>
      <c r="C1907" s="128" t="e">
        <f t="shared" ca="1" si="5821"/>
        <v>#NAME?</v>
      </c>
      <c r="D1907" s="127">
        <f t="shared" ca="1" si="5821"/>
        <v>1</v>
      </c>
      <c r="E1907" s="187"/>
      <c r="F1907" s="93"/>
      <c r="G1907" s="189"/>
      <c r="H1907" s="193"/>
      <c r="I1907" s="193"/>
      <c r="J1907" s="194"/>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822">B1907</f>
        <v>#VALUE!</v>
      </c>
      <c r="C1908" s="128" t="e">
        <f t="shared" ca="1" si="5822"/>
        <v>#NAME?</v>
      </c>
      <c r="D1908" s="127">
        <f t="shared" ca="1" si="5704"/>
        <v>1</v>
      </c>
      <c r="E1908" s="38" t="s">
        <v>313</v>
      </c>
      <c r="F1908" s="93"/>
      <c r="G1908" s="190"/>
      <c r="H1908" s="195"/>
      <c r="I1908" s="195"/>
      <c r="J1908" s="196"/>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823">B1907</f>
        <v>#VALUE!</v>
      </c>
      <c r="C1909" s="128" t="e">
        <f t="shared" ca="1" si="5823"/>
        <v>#NAME?</v>
      </c>
      <c r="D1909" s="127">
        <f t="shared" ca="1" si="5704"/>
        <v>1</v>
      </c>
      <c r="E1909" s="197" t="e">
        <f t="shared" ref="E1909" ca="1" si="5824">C1905</f>
        <v>#NAME?</v>
      </c>
      <c r="F1909" s="93"/>
      <c r="G1909" s="199" t="s">
        <v>304</v>
      </c>
      <c r="H1909" s="201"/>
      <c r="I1909" s="202"/>
      <c r="J1909" s="202"/>
      <c r="K1909" s="67"/>
      <c r="L1909" s="28" t="s">
        <v>303</v>
      </c>
      <c r="M1909" s="133" t="str">
        <f t="shared" ref="M1909" si="582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826">B1909</f>
        <v>#VALUE!</v>
      </c>
      <c r="C1910" s="128" t="e">
        <f t="shared" ref="C1910" ca="1" si="5827">C1909</f>
        <v>#NAME?</v>
      </c>
      <c r="D1910" s="127">
        <f t="shared" ca="1" si="5704"/>
        <v>1</v>
      </c>
      <c r="E1910" s="198"/>
      <c r="F1910" s="93"/>
      <c r="G1910" s="200"/>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828">B1910</f>
        <v>#VALUE!</v>
      </c>
      <c r="C1911" s="128" t="e">
        <f t="shared" ca="1" si="5828"/>
        <v>#NAME?</v>
      </c>
      <c r="D1911" s="127">
        <f t="shared" ca="1" si="5704"/>
        <v>1</v>
      </c>
      <c r="E1911" s="198"/>
      <c r="F1911" s="93"/>
      <c r="G1911" s="200"/>
      <c r="H1911" s="134">
        <f t="shared" ref="H1911" si="5829">COUNT($P1911:$XX1911)</f>
        <v>0</v>
      </c>
      <c r="I1911" s="132" t="e">
        <f t="shared" ref="I1911" si="5830">_xlfn.STDEV.P($P1910:$XX1911)/AVERAGE($P1910:$XX1911)</f>
        <v>#DIV/0!</v>
      </c>
      <c r="J1911" s="7">
        <f>ROW()</f>
        <v>1911</v>
      </c>
      <c r="K1911" s="67"/>
      <c r="L1911" s="29" t="s">
        <v>10</v>
      </c>
      <c r="M1911" s="30" t="str">
        <f t="shared" ref="M1911" si="5831">IFERROR(
IF(COUNTA(P1905:AI1905)=COUNTIF(P1907:XX1907,"Orçamento"),MIN(M1916,M1913),
IF(M1914&lt;&gt;"",M1914,
IF(M1915&lt;&gt;"",M1915,
M1913
))),"")</f>
        <v/>
      </c>
      <c r="N1911" s="71"/>
      <c r="O1911" s="27" t="s">
        <v>376</v>
      </c>
      <c r="P1911" s="106" t="str">
        <f t="shared" ref="P1911:AI1911" si="5832">IFERROR(IF(P1909="",
            "",
            IF(COUNT($P1909:$XX1909)&lt;=4,
               P1909,
               IF(OR(P1909&gt;(QUARTILE($P1909:$XX1909,3)+(QUARTILE($P1909:$XX1909,3)-QUARTILE($P1909:$XX1909,1))),
                     P1909&lt;(QUARTILE($P1909:$XX1909,1)-(QUARTILE($P1909:$XX1909,3)-QUARTILE($P1909:$XX1909,1)))
                  ),
               "DESCARTADO",P1909)
             )
  ),P1909)</f>
        <v/>
      </c>
      <c r="Q1911" s="106" t="str">
        <f t="shared" si="5832"/>
        <v/>
      </c>
      <c r="R1911" s="106" t="str">
        <f t="shared" si="5832"/>
        <v/>
      </c>
      <c r="S1911" s="106" t="str">
        <f t="shared" si="5832"/>
        <v/>
      </c>
      <c r="T1911" s="106" t="str">
        <f t="shared" si="5832"/>
        <v/>
      </c>
      <c r="U1911" s="106" t="str">
        <f t="shared" si="5832"/>
        <v/>
      </c>
      <c r="V1911" s="106" t="str">
        <f t="shared" si="5832"/>
        <v/>
      </c>
      <c r="W1911" s="106" t="str">
        <f t="shared" si="5832"/>
        <v/>
      </c>
      <c r="X1911" s="106" t="str">
        <f t="shared" si="5832"/>
        <v/>
      </c>
      <c r="Y1911" s="106" t="str">
        <f t="shared" si="5832"/>
        <v/>
      </c>
      <c r="Z1911" s="106" t="str">
        <f t="shared" si="5832"/>
        <v/>
      </c>
      <c r="AA1911" s="106" t="str">
        <f t="shared" si="5832"/>
        <v/>
      </c>
      <c r="AB1911" s="106" t="str">
        <f t="shared" si="5832"/>
        <v/>
      </c>
      <c r="AC1911" s="106" t="str">
        <f t="shared" si="5832"/>
        <v/>
      </c>
      <c r="AD1911" s="106" t="str">
        <f t="shared" si="5832"/>
        <v/>
      </c>
      <c r="AE1911" s="106" t="str">
        <f t="shared" si="5832"/>
        <v/>
      </c>
      <c r="AF1911" s="106" t="str">
        <f t="shared" si="5832"/>
        <v/>
      </c>
      <c r="AG1911" s="106" t="str">
        <f t="shared" si="5832"/>
        <v/>
      </c>
      <c r="AH1911" s="106" t="str">
        <f t="shared" si="5832"/>
        <v/>
      </c>
      <c r="AI1911" s="106" t="str">
        <f t="shared" si="5832"/>
        <v/>
      </c>
    </row>
    <row r="1912" spans="1:167" hidden="1" x14ac:dyDescent="0.25">
      <c r="B1912" s="128" t="e">
        <f t="shared" ref="B1912" si="5833">B1911</f>
        <v>#VALUE!</v>
      </c>
      <c r="C1912" s="128" t="e">
        <f t="shared" ref="C1912" ca="1" si="5834">C1911</f>
        <v>#NAME?</v>
      </c>
      <c r="D1912" s="127">
        <f t="shared" ca="1" si="5704"/>
        <v>1</v>
      </c>
      <c r="E1912" s="198"/>
      <c r="F1912" s="93"/>
      <c r="G1912" s="200"/>
      <c r="H1912"/>
      <c r="I1912"/>
      <c r="J1912"/>
      <c r="K1912" s="66"/>
      <c r="L1912" s="29" t="s">
        <v>360</v>
      </c>
      <c r="M1912" s="30" t="e">
        <f t="shared" ref="M1912" si="5835">AVERAGE($P1911:$XX1911)</f>
        <v>#DIV/0!</v>
      </c>
      <c r="N1912" s="71"/>
      <c r="O1912" s="27" t="str">
        <f t="shared" ref="O1912" si="583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03"/>
        <v>#VALUE!</v>
      </c>
      <c r="C1913" s="128" t="e">
        <f t="shared" ca="1" si="5704"/>
        <v>#NAME?</v>
      </c>
      <c r="D1913" s="127">
        <f t="shared" ca="1" si="5704"/>
        <v>1</v>
      </c>
      <c r="E1913" s="198"/>
      <c r="F1913" s="93"/>
      <c r="G1913" s="200"/>
      <c r="H1913" s="134">
        <f t="shared" ref="H1913" si="5837">COUNT($P1913:$XX1913)</f>
        <v>0</v>
      </c>
      <c r="I1913" s="132" t="e">
        <f t="shared" ref="I1913" si="5838">_xlfn.STDEV.P($P1912:$XX1913)/AVERAGE($P1912:$XX1913)</f>
        <v>#DIV/0!</v>
      </c>
      <c r="J1913" s="7">
        <f t="shared" ref="J1913" si="5839">IF(AND(H1913&gt;2,
OR(L1905="MÉDIA SANEADA",L1905="MEDIANA SANEADA",
AND(L1905="PREÇO ESTIMADO",NOT(AND(P1907="Orçamento",COUNTA(P1905:XX1905)=COUNTIF(P1907:XX1907,"Orçamento")))))),
ROW(),0)</f>
        <v>0</v>
      </c>
      <c r="K1913" s="66"/>
      <c r="L1913" s="29" t="s">
        <v>361</v>
      </c>
      <c r="M1913" s="30" t="e">
        <f t="shared" ref="M1913" si="5840">MEDIAN($P1911:$XX1911)</f>
        <v>#NUM!</v>
      </c>
      <c r="N1913" s="71"/>
      <c r="O1913" s="27" t="str">
        <f t="shared" ref="O1913" si="5841">"1 RODADA"</f>
        <v>1 RODADA</v>
      </c>
      <c r="P1913" s="107" t="str">
        <f t="shared" ref="P1913:AI1913" si="5842">IF(P1911="","",IF((_xlfn.STDEV.P($P1910:$XX1911)/AVERAGE($P1910:$XX1911))&lt;=25%,P1911,IF(OR(P1911&gt;(AVERAGE($P1910:$XX1911)+_xlfn.STDEV.P($P1910:$XX1911)),P1911&lt;(AVERAGE($P1910:$XX1911)-_xlfn.STDEV.P($P1910:$XX1911))),"DESCARTADO",P1911)))</f>
        <v/>
      </c>
      <c r="Q1913" s="107" t="str">
        <f t="shared" si="5842"/>
        <v/>
      </c>
      <c r="R1913" s="107" t="str">
        <f t="shared" si="5842"/>
        <v/>
      </c>
      <c r="S1913" s="107" t="str">
        <f t="shared" si="5842"/>
        <v/>
      </c>
      <c r="T1913" s="107" t="str">
        <f t="shared" si="5842"/>
        <v/>
      </c>
      <c r="U1913" s="107" t="str">
        <f t="shared" si="5842"/>
        <v/>
      </c>
      <c r="V1913" s="107" t="str">
        <f t="shared" si="5842"/>
        <v/>
      </c>
      <c r="W1913" s="107" t="str">
        <f t="shared" si="5842"/>
        <v/>
      </c>
      <c r="X1913" s="107" t="str">
        <f t="shared" si="5842"/>
        <v/>
      </c>
      <c r="Y1913" s="107" t="str">
        <f t="shared" si="5842"/>
        <v/>
      </c>
      <c r="Z1913" s="107" t="str">
        <f t="shared" si="5842"/>
        <v/>
      </c>
      <c r="AA1913" s="107" t="str">
        <f t="shared" si="5842"/>
        <v/>
      </c>
      <c r="AB1913" s="107" t="str">
        <f t="shared" si="5842"/>
        <v/>
      </c>
      <c r="AC1913" s="107" t="str">
        <f t="shared" si="5842"/>
        <v/>
      </c>
      <c r="AD1913" s="107" t="str">
        <f t="shared" si="5842"/>
        <v/>
      </c>
      <c r="AE1913" s="107" t="str">
        <f t="shared" si="5842"/>
        <v/>
      </c>
      <c r="AF1913" s="107" t="str">
        <f t="shared" si="5842"/>
        <v/>
      </c>
      <c r="AG1913" s="107" t="str">
        <f t="shared" si="5842"/>
        <v/>
      </c>
      <c r="AH1913" s="107" t="str">
        <f t="shared" si="5842"/>
        <v/>
      </c>
      <c r="AI1913" s="107" t="str">
        <f t="shared" si="5842"/>
        <v/>
      </c>
    </row>
    <row r="1914" spans="1:167" hidden="1" x14ac:dyDescent="0.25">
      <c r="B1914" s="128" t="e">
        <f t="shared" si="5703"/>
        <v>#VALUE!</v>
      </c>
      <c r="C1914" s="128" t="e">
        <f t="shared" ca="1" si="5704"/>
        <v>#NAME?</v>
      </c>
      <c r="D1914" s="127">
        <f t="shared" ca="1" si="5704"/>
        <v>1</v>
      </c>
      <c r="E1914" s="198"/>
      <c r="F1914" s="93"/>
      <c r="G1914" s="200"/>
      <c r="H1914"/>
      <c r="I1914"/>
      <c r="J1914"/>
      <c r="L1914" s="29" t="s">
        <v>38</v>
      </c>
      <c r="M1914" s="30" t="str">
        <f t="shared" ref="M1914" si="584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84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03"/>
        <v>#VALUE!</v>
      </c>
      <c r="C1915" s="128" t="e">
        <f t="shared" ca="1" si="5704"/>
        <v>#NAME?</v>
      </c>
      <c r="D1915" s="127">
        <f t="shared" ca="1" si="5704"/>
        <v>1</v>
      </c>
      <c r="E1915" s="198"/>
      <c r="F1915" s="93"/>
      <c r="G1915" s="200"/>
      <c r="H1915" s="134">
        <f t="shared" ref="H1915" si="5845">COUNT($P1915:$XX1915)</f>
        <v>0</v>
      </c>
      <c r="I1915" s="132" t="e">
        <f t="shared" ref="I1915" si="5846">_xlfn.STDEV.P($P1914:$XX1915)/AVERAGE($P1914:$XX1915)</f>
        <v>#DIV/0!</v>
      </c>
      <c r="J1915" s="7">
        <f t="shared" ref="J1915" si="5847">IF(AND(H1915&gt;2,
OR(L1905="MÉDIA SANEADA",L1905="MEDIANA SANEADA",
AND(L1905="PREÇO ESTIMADO",NOT(AND(P1907="Orçamento",COUNTA(P1905:XX1905)=COUNTIF(P1907:XX1907,"Orçamento")))))),
ROW(),0)</f>
        <v>0</v>
      </c>
      <c r="K1915" s="66"/>
      <c r="L1915" s="29" t="s">
        <v>362</v>
      </c>
      <c r="M1915" s="30" t="e">
        <f t="shared" ref="M1915" si="5848" xml:space="preserve">
IF(H1913&gt;2,MEDIAN(P1912:XX1913),
IF(H1915&gt;2,MEDIAN(P1914:XX1915),
IF(H1917&gt;2,MEDIAN(P1916:XX1917),
IF(H1919&gt;2,MEDIAN(P1918:XX1919),
IF(H1921&gt;2,MEDIAN(P1920:XX1921),
IF(H1923&gt;2,MEDIAN(P1922:XX1923),
MEDIAN(P1910:XX1911)))))))</f>
        <v>#NUM!</v>
      </c>
      <c r="N1915" s="71"/>
      <c r="O1915" s="27" t="str">
        <f t="shared" ref="O1915" si="5849">"2 RODADA"</f>
        <v>2 RODADA</v>
      </c>
      <c r="P1915" s="107" t="str">
        <f t="shared" ref="P1915:AI1915" si="5850">IF(P1913="","",IF((_xlfn.STDEV.P($P1912:$XX1913)/AVERAGE($P1912:$XX1913))&lt;=25%,P1913,IF(OR(P1913&gt;(AVERAGE($P1912:$XX1913)+_xlfn.STDEV.P($P1912:$XX1913)),P1913&lt;(AVERAGE($P1912:$XX1913)-_xlfn.STDEV.P($P1912:$XX1913))),"DESCARTADO",P1913)))</f>
        <v/>
      </c>
      <c r="Q1915" s="107" t="str">
        <f t="shared" si="5850"/>
        <v/>
      </c>
      <c r="R1915" s="107" t="str">
        <f t="shared" si="5850"/>
        <v/>
      </c>
      <c r="S1915" s="107" t="str">
        <f t="shared" si="5850"/>
        <v/>
      </c>
      <c r="T1915" s="107" t="str">
        <f t="shared" si="5850"/>
        <v/>
      </c>
      <c r="U1915" s="107" t="str">
        <f t="shared" si="5850"/>
        <v/>
      </c>
      <c r="V1915" s="107" t="str">
        <f t="shared" si="5850"/>
        <v/>
      </c>
      <c r="W1915" s="107" t="str">
        <f t="shared" si="5850"/>
        <v/>
      </c>
      <c r="X1915" s="107" t="str">
        <f t="shared" si="5850"/>
        <v/>
      </c>
      <c r="Y1915" s="107" t="str">
        <f t="shared" si="5850"/>
        <v/>
      </c>
      <c r="Z1915" s="107" t="str">
        <f t="shared" si="5850"/>
        <v/>
      </c>
      <c r="AA1915" s="107" t="str">
        <f t="shared" si="5850"/>
        <v/>
      </c>
      <c r="AB1915" s="107" t="str">
        <f t="shared" si="5850"/>
        <v/>
      </c>
      <c r="AC1915" s="107" t="str">
        <f t="shared" si="5850"/>
        <v/>
      </c>
      <c r="AD1915" s="107" t="str">
        <f t="shared" si="5850"/>
        <v/>
      </c>
      <c r="AE1915" s="107" t="str">
        <f t="shared" si="5850"/>
        <v/>
      </c>
      <c r="AF1915" s="107" t="str">
        <f t="shared" si="5850"/>
        <v/>
      </c>
      <c r="AG1915" s="107" t="str">
        <f t="shared" si="5850"/>
        <v/>
      </c>
      <c r="AH1915" s="107" t="str">
        <f t="shared" si="5850"/>
        <v/>
      </c>
      <c r="AI1915" s="107" t="str">
        <f t="shared" si="5850"/>
        <v/>
      </c>
    </row>
    <row r="1916" spans="1:167" hidden="1" x14ac:dyDescent="0.25">
      <c r="B1916" s="128" t="e">
        <f t="shared" si="5703"/>
        <v>#VALUE!</v>
      </c>
      <c r="C1916" s="128" t="e">
        <f t="shared" ca="1" si="5704"/>
        <v>#NAME?</v>
      </c>
      <c r="D1916" s="127">
        <f t="shared" ca="1" si="5704"/>
        <v>1</v>
      </c>
      <c r="E1916" s="198"/>
      <c r="F1916" s="93"/>
      <c r="G1916" s="200"/>
      <c r="H1916"/>
      <c r="I1916"/>
      <c r="J1916"/>
      <c r="K1916" s="66"/>
      <c r="L1916" s="29" t="s">
        <v>359</v>
      </c>
      <c r="M1916" s="30" t="e">
        <f t="shared" ref="M1916" si="5851">HARMEAN($P1910:$XX1911)</f>
        <v>#N/A</v>
      </c>
      <c r="N1916" s="71"/>
      <c r="O1916" s="27" t="str">
        <f t="shared" ref="O1916" si="585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03"/>
        <v>#VALUE!</v>
      </c>
      <c r="C1917" s="128" t="e">
        <f t="shared" ca="1" si="5704"/>
        <v>#NAME?</v>
      </c>
      <c r="D1917" s="127">
        <f t="shared" ca="1" si="5704"/>
        <v>1</v>
      </c>
      <c r="E1917" s="198"/>
      <c r="F1917" s="93"/>
      <c r="G1917" s="200"/>
      <c r="H1917" s="134">
        <f t="shared" ref="H1917" si="5853">COUNT($P1917:$XX1917)</f>
        <v>0</v>
      </c>
      <c r="I1917" s="132" t="e">
        <f t="shared" ref="I1917" si="5854">_xlfn.STDEV.P($P1916:$XX1917)/AVERAGE($P1916:$XX1917)</f>
        <v>#DIV/0!</v>
      </c>
      <c r="J1917" s="7">
        <f t="shared" ref="J1917" si="5855">IF(AND(H1917&gt;2,
OR(L1905="MÉDIA SANEADA",L1905="MEDIANA SANEADA",
AND(L1905="PREÇO ESTIMADO",NOT(AND(P1907="Orçamento",COUNTA(P1905:XX1905)=COUNTIF(P1907:XX1907,"Orçamento")))))),
ROW(),0)</f>
        <v>0</v>
      </c>
      <c r="K1917" s="66"/>
      <c r="L1917" s="29" t="s">
        <v>41</v>
      </c>
      <c r="M1917" s="30" t="str">
        <f t="shared" ref="M1917" si="5856">IFERROR(_xlfn.QUARTILE.EXC($P1911:$XX1911,1),"")</f>
        <v/>
      </c>
      <c r="N1917" s="71"/>
      <c r="O1917" s="27" t="str">
        <f t="shared" ref="O1917" si="5857">"3 RODADA"</f>
        <v>3 RODADA</v>
      </c>
      <c r="P1917" s="107" t="str">
        <f t="shared" ref="P1917:AI1917" si="5858">IF(P1915="","",IF((_xlfn.STDEV.P($P1914:$XX1915)/AVERAGE($P1914:$XX1915))&lt;=25%,P1915,IF(OR(P1915&gt;(AVERAGE($P1914:$XX1915)+_xlfn.STDEV.P($P1914:$XX1915)),P1915&lt;(AVERAGE($P1914:$XX1915)-_xlfn.STDEV.P($P1914:$XX1915))),"DESCARTADO",P1915)))</f>
        <v/>
      </c>
      <c r="Q1917" s="107" t="str">
        <f t="shared" si="5858"/>
        <v/>
      </c>
      <c r="R1917" s="107" t="str">
        <f t="shared" si="5858"/>
        <v/>
      </c>
      <c r="S1917" s="107" t="str">
        <f t="shared" si="5858"/>
        <v/>
      </c>
      <c r="T1917" s="107" t="str">
        <f t="shared" si="5858"/>
        <v/>
      </c>
      <c r="U1917" s="107" t="str">
        <f t="shared" si="5858"/>
        <v/>
      </c>
      <c r="V1917" s="107" t="str">
        <f t="shared" si="5858"/>
        <v/>
      </c>
      <c r="W1917" s="107" t="str">
        <f t="shared" si="5858"/>
        <v/>
      </c>
      <c r="X1917" s="107" t="str">
        <f t="shared" si="5858"/>
        <v/>
      </c>
      <c r="Y1917" s="107" t="str">
        <f t="shared" si="5858"/>
        <v/>
      </c>
      <c r="Z1917" s="107" t="str">
        <f t="shared" si="5858"/>
        <v/>
      </c>
      <c r="AA1917" s="107" t="str">
        <f t="shared" si="5858"/>
        <v/>
      </c>
      <c r="AB1917" s="107" t="str">
        <f t="shared" si="5858"/>
        <v/>
      </c>
      <c r="AC1917" s="107" t="str">
        <f t="shared" si="5858"/>
        <v/>
      </c>
      <c r="AD1917" s="107" t="str">
        <f t="shared" si="5858"/>
        <v/>
      </c>
      <c r="AE1917" s="107" t="str">
        <f t="shared" si="5858"/>
        <v/>
      </c>
      <c r="AF1917" s="107" t="str">
        <f t="shared" si="5858"/>
        <v/>
      </c>
      <c r="AG1917" s="107" t="str">
        <f t="shared" si="5858"/>
        <v/>
      </c>
      <c r="AH1917" s="107" t="str">
        <f t="shared" si="5858"/>
        <v/>
      </c>
      <c r="AI1917" s="107" t="str">
        <f t="shared" si="5858"/>
        <v/>
      </c>
    </row>
    <row r="1918" spans="1:167" hidden="1" x14ac:dyDescent="0.25">
      <c r="B1918" s="128" t="e">
        <f t="shared" si="5703"/>
        <v>#VALUE!</v>
      </c>
      <c r="C1918" s="128" t="e">
        <f t="shared" ca="1" si="5704"/>
        <v>#NAME?</v>
      </c>
      <c r="D1918" s="127">
        <f t="shared" ca="1" si="5704"/>
        <v>1</v>
      </c>
      <c r="E1918" s="198"/>
      <c r="F1918" s="93"/>
      <c r="G1918" s="200"/>
      <c r="H1918"/>
      <c r="I1918"/>
      <c r="J1918"/>
      <c r="K1918" s="66"/>
      <c r="L1918" s="29" t="s">
        <v>39</v>
      </c>
      <c r="M1918" s="30" t="str">
        <f t="shared" ref="M1918" si="5859">IFERROR(_xlfn.QUARTILE.EXC($P1911:$XX1911,3),"")</f>
        <v/>
      </c>
      <c r="N1918" s="71"/>
      <c r="O1918" s="27" t="str">
        <f t="shared" ref="O1918" si="586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03"/>
        <v>#VALUE!</v>
      </c>
      <c r="C1919" s="128" t="e">
        <f t="shared" ca="1" si="5704"/>
        <v>#NAME?</v>
      </c>
      <c r="D1919" s="127">
        <f t="shared" ca="1" si="5704"/>
        <v>1</v>
      </c>
      <c r="E1919" s="198"/>
      <c r="F1919" s="93"/>
      <c r="G1919" s="200"/>
      <c r="H1919" s="134">
        <f t="shared" ref="H1919" si="5861">COUNT($P1919:$XX1919)</f>
        <v>0</v>
      </c>
      <c r="I1919" s="132" t="e">
        <f t="shared" ref="I1919" si="5862">_xlfn.STDEV.P($P1918:$XX1919)/AVERAGE($P1918:$XX1919)</f>
        <v>#DIV/0!</v>
      </c>
      <c r="J1919" s="7">
        <f t="shared" ref="J1919" si="5863">IF(AND(H1919&gt;2,
OR(L1905="MÉDIA SANEADA",L1905="MEDIANA SANEADA",
AND(L1905="PREÇO ESTIMADO",NOT(AND(P1907="Orçamento",COUNTA(P1905:XX1905)=COUNTIF(P1907:XX1907,"Orçamento")))))),
ROW(),0)</f>
        <v>0</v>
      </c>
      <c r="K1919" s="66"/>
      <c r="L1919" s="29" t="s">
        <v>42</v>
      </c>
      <c r="M1919" s="30">
        <f t="shared" ref="M1919" si="5864">MIN($P1911:$XX1911)</f>
        <v>0</v>
      </c>
      <c r="N1919" s="71"/>
      <c r="O1919" s="27" t="str">
        <f t="shared" ref="O1919" si="5865">"4 RODADA"</f>
        <v>4 RODADA</v>
      </c>
      <c r="P1919" s="107" t="str">
        <f t="shared" ref="P1919:AI1919" si="5866">IF(P1917="","",IF((_xlfn.STDEV.P($P1916:$XX1917)/AVERAGE($P1916:$XX1917))&lt;=25%,P1917,IF(OR(P1917&gt;(AVERAGE($P1916:$XX1917)+_xlfn.STDEV.P($P1916:$XX1917)),P1917&lt;(AVERAGE($P1916:$XX1917)-_xlfn.STDEV.P($P1916:$XX1917))),"DESCARTADO",P1917)))</f>
        <v/>
      </c>
      <c r="Q1919" s="107" t="str">
        <f t="shared" si="5866"/>
        <v/>
      </c>
      <c r="R1919" s="107" t="str">
        <f t="shared" si="5866"/>
        <v/>
      </c>
      <c r="S1919" s="107" t="str">
        <f t="shared" si="5866"/>
        <v/>
      </c>
      <c r="T1919" s="107" t="str">
        <f t="shared" si="5866"/>
        <v/>
      </c>
      <c r="U1919" s="107" t="str">
        <f t="shared" si="5866"/>
        <v/>
      </c>
      <c r="V1919" s="107" t="str">
        <f t="shared" si="5866"/>
        <v/>
      </c>
      <c r="W1919" s="107" t="str">
        <f t="shared" si="5866"/>
        <v/>
      </c>
      <c r="X1919" s="107" t="str">
        <f t="shared" si="5866"/>
        <v/>
      </c>
      <c r="Y1919" s="107" t="str">
        <f t="shared" si="5866"/>
        <v/>
      </c>
      <c r="Z1919" s="107" t="str">
        <f t="shared" si="5866"/>
        <v/>
      </c>
      <c r="AA1919" s="107" t="str">
        <f t="shared" si="5866"/>
        <v/>
      </c>
      <c r="AB1919" s="107" t="str">
        <f t="shared" si="5866"/>
        <v/>
      </c>
      <c r="AC1919" s="107" t="str">
        <f t="shared" si="5866"/>
        <v/>
      </c>
      <c r="AD1919" s="107" t="str">
        <f t="shared" si="5866"/>
        <v/>
      </c>
      <c r="AE1919" s="107" t="str">
        <f t="shared" si="5866"/>
        <v/>
      </c>
      <c r="AF1919" s="107" t="str">
        <f t="shared" si="5866"/>
        <v/>
      </c>
      <c r="AG1919" s="107" t="str">
        <f t="shared" si="5866"/>
        <v/>
      </c>
      <c r="AH1919" s="107" t="str">
        <f t="shared" si="5866"/>
        <v/>
      </c>
      <c r="AI1919" s="107" t="str">
        <f t="shared" si="5866"/>
        <v/>
      </c>
    </row>
    <row r="1920" spans="1:167" hidden="1" x14ac:dyDescent="0.25">
      <c r="B1920" s="128" t="e">
        <f t="shared" si="5703"/>
        <v>#VALUE!</v>
      </c>
      <c r="C1920" s="128" t="e">
        <f t="shared" ca="1" si="5704"/>
        <v>#NAME?</v>
      </c>
      <c r="D1920" s="127">
        <f t="shared" ca="1" si="5704"/>
        <v>1</v>
      </c>
      <c r="E1920" s="198"/>
      <c r="F1920" s="93"/>
      <c r="G1920" s="200"/>
      <c r="H1920"/>
      <c r="I1920"/>
      <c r="J1920"/>
      <c r="K1920" s="66"/>
      <c r="L1920" s="29" t="s">
        <v>40</v>
      </c>
      <c r="M1920" s="30">
        <f t="shared" ref="M1920" si="5867">MAX($P1911:$XX1911)</f>
        <v>0</v>
      </c>
      <c r="N1920" s="71"/>
      <c r="O1920" s="27" t="str">
        <f t="shared" ref="O1920" si="586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03"/>
        <v>#VALUE!</v>
      </c>
      <c r="C1921" s="128" t="e">
        <f t="shared" ca="1" si="5704"/>
        <v>#NAME?</v>
      </c>
      <c r="D1921" s="127">
        <f t="shared" ca="1" si="5704"/>
        <v>1</v>
      </c>
      <c r="E1921" s="198"/>
      <c r="F1921" s="93"/>
      <c r="G1921" s="200"/>
      <c r="H1921" s="134">
        <f t="shared" ref="H1921" si="5869">COUNT($P1921:$XX1921)</f>
        <v>0</v>
      </c>
      <c r="I1921" s="132" t="e">
        <f t="shared" ref="I1921" si="5870">_xlfn.STDEV.P($P1920:$XX1921)/AVERAGE($P1920:$XX1921)</f>
        <v>#DIV/0!</v>
      </c>
      <c r="J1921" s="7">
        <f t="shared" ref="J1921" si="5871">IF(AND(H1921&gt;2,
OR(L1905="MÉDIA SANEADA",L1905="MEDIANA SANEADA",
AND(L1905="PREÇO ESTIMADO",NOT(AND(P1907="Orçamento",COUNTA(P1905:XX1905)=COUNTIF(P1907:XX1907,"Orçamento")))))),
ROW(),0)</f>
        <v>0</v>
      </c>
      <c r="K1921" s="66"/>
      <c r="N1921" s="71"/>
      <c r="O1921" s="27" t="str">
        <f t="shared" ref="O1921" si="5872">"5 RODADA"</f>
        <v>5 RODADA</v>
      </c>
      <c r="P1921" s="107" t="str">
        <f t="shared" ref="P1921:AI1921" si="5873">IF(P1919="","",IF((_xlfn.STDEV.P($P1918:$XX1919)/AVERAGE($P1918:$XX1919))&lt;=25%,P1919,IF(OR(P1919&gt;(AVERAGE($P1918:$XX1919)+_xlfn.STDEV.P($P1918:$XX1919)),P1919&lt;(AVERAGE($P1918:$XX1919)-_xlfn.STDEV.P($P1918:$XX1919))),"DESCARTADO",P1919)))</f>
        <v/>
      </c>
      <c r="Q1921" s="107" t="str">
        <f t="shared" si="5873"/>
        <v/>
      </c>
      <c r="R1921" s="107" t="str">
        <f t="shared" si="5873"/>
        <v/>
      </c>
      <c r="S1921" s="107" t="str">
        <f t="shared" si="5873"/>
        <v/>
      </c>
      <c r="T1921" s="107" t="str">
        <f t="shared" si="5873"/>
        <v/>
      </c>
      <c r="U1921" s="107" t="str">
        <f t="shared" si="5873"/>
        <v/>
      </c>
      <c r="V1921" s="107" t="str">
        <f t="shared" si="5873"/>
        <v/>
      </c>
      <c r="W1921" s="107" t="str">
        <f t="shared" si="5873"/>
        <v/>
      </c>
      <c r="X1921" s="107" t="str">
        <f t="shared" si="5873"/>
        <v/>
      </c>
      <c r="Y1921" s="107" t="str">
        <f t="shared" si="5873"/>
        <v/>
      </c>
      <c r="Z1921" s="107" t="str">
        <f t="shared" si="5873"/>
        <v/>
      </c>
      <c r="AA1921" s="107" t="str">
        <f t="shared" si="5873"/>
        <v/>
      </c>
      <c r="AB1921" s="107" t="str">
        <f t="shared" si="5873"/>
        <v/>
      </c>
      <c r="AC1921" s="107" t="str">
        <f t="shared" si="5873"/>
        <v/>
      </c>
      <c r="AD1921" s="107" t="str">
        <f t="shared" si="5873"/>
        <v/>
      </c>
      <c r="AE1921" s="107" t="str">
        <f t="shared" si="5873"/>
        <v/>
      </c>
      <c r="AF1921" s="107" t="str">
        <f t="shared" si="5873"/>
        <v/>
      </c>
      <c r="AG1921" s="107" t="str">
        <f t="shared" si="5873"/>
        <v/>
      </c>
      <c r="AH1921" s="107" t="str">
        <f t="shared" si="5873"/>
        <v/>
      </c>
      <c r="AI1921" s="107" t="str">
        <f t="shared" si="5873"/>
        <v/>
      </c>
    </row>
    <row r="1922" spans="1:167" hidden="1" x14ac:dyDescent="0.25">
      <c r="B1922" s="128" t="e">
        <f t="shared" si="5703"/>
        <v>#VALUE!</v>
      </c>
      <c r="C1922" s="128" t="e">
        <f t="shared" ca="1" si="5704"/>
        <v>#NAME?</v>
      </c>
      <c r="D1922" s="127">
        <f t="shared" ca="1" si="5704"/>
        <v>1</v>
      </c>
      <c r="E1922" s="198"/>
      <c r="F1922" s="93"/>
      <c r="G1922" s="200"/>
      <c r="H1922"/>
      <c r="I1922"/>
      <c r="J1922"/>
      <c r="K1922" s="66"/>
      <c r="L1922" s="22"/>
      <c r="M1922" s="22"/>
      <c r="N1922" s="71"/>
      <c r="O1922" s="27" t="str">
        <f t="shared" ref="O1922" si="587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03"/>
        <v>#VALUE!</v>
      </c>
      <c r="C1923" s="128" t="e">
        <f t="shared" ca="1" si="5704"/>
        <v>#NAME?</v>
      </c>
      <c r="D1923" s="127">
        <f t="shared" ca="1" si="5704"/>
        <v>1</v>
      </c>
      <c r="E1923" s="198"/>
      <c r="F1923" s="93"/>
      <c r="G1923" s="200"/>
      <c r="H1923" s="134">
        <f t="shared" ref="H1923" si="5875">COUNT($P1923:$XX1923)</f>
        <v>0</v>
      </c>
      <c r="I1923" s="132" t="e">
        <f t="shared" ref="I1923" si="5876">_xlfn.STDEV.P($P1922:$XX1923)/AVERAGE($P1922:$XX1923)</f>
        <v>#DIV/0!</v>
      </c>
      <c r="J1923" s="7">
        <f t="shared" ref="J1923" si="5877">IF(AND(H1923&gt;2,
OR(L1905="MÉDIA SANEADA",L1905="MEDIANA SANEADA",
AND(L1905="PREÇO ESTIMADO",NOT(AND(P1907="Orçamento",COUNTA(P1905:XX1905)=COUNTIF(P1907:XX1907,"Orçamento")))))),
ROW(),0)</f>
        <v>0</v>
      </c>
      <c r="N1923" s="71"/>
      <c r="O1923" s="27" t="str">
        <f t="shared" ref="O1923" si="5878">"6 RODADA"</f>
        <v>6 RODADA</v>
      </c>
      <c r="P1923" s="107" t="str">
        <f t="shared" ref="P1923:AI1923" si="5879">IFERROR(IF(P1921="","",IF((_xlfn.STDEV.P($P1920:$XX1921)/AVERAGE($P1920:$XX1921))&lt;=25%,P1921,IF(OR(P1921&gt;(AVERAGE($P1920:$XX1921)+_xlfn.STDEV.P($P1920:$XX1921)),P1921&lt;(AVERAGE($P1920:$XX1921)-_xlfn.STDEV.P($P1920:$XX1921))),"DESCARTADO",P1921))),)</f>
        <v/>
      </c>
      <c r="Q1923" s="107" t="str">
        <f t="shared" si="5879"/>
        <v/>
      </c>
      <c r="R1923" s="107" t="str">
        <f t="shared" si="5879"/>
        <v/>
      </c>
      <c r="S1923" s="107" t="str">
        <f t="shared" si="5879"/>
        <v/>
      </c>
      <c r="T1923" s="107" t="str">
        <f t="shared" si="5879"/>
        <v/>
      </c>
      <c r="U1923" s="107" t="str">
        <f t="shared" si="5879"/>
        <v/>
      </c>
      <c r="V1923" s="107" t="str">
        <f t="shared" si="5879"/>
        <v/>
      </c>
      <c r="W1923" s="107" t="str">
        <f t="shared" si="5879"/>
        <v/>
      </c>
      <c r="X1923" s="107" t="str">
        <f t="shared" si="5879"/>
        <v/>
      </c>
      <c r="Y1923" s="107" t="str">
        <f t="shared" si="5879"/>
        <v/>
      </c>
      <c r="Z1923" s="107" t="str">
        <f t="shared" si="5879"/>
        <v/>
      </c>
      <c r="AA1923" s="107" t="str">
        <f t="shared" si="5879"/>
        <v/>
      </c>
      <c r="AB1923" s="107" t="str">
        <f t="shared" si="5879"/>
        <v/>
      </c>
      <c r="AC1923" s="107" t="str">
        <f t="shared" si="5879"/>
        <v/>
      </c>
      <c r="AD1923" s="107" t="str">
        <f t="shared" si="5879"/>
        <v/>
      </c>
      <c r="AE1923" s="107" t="str">
        <f t="shared" si="5879"/>
        <v/>
      </c>
      <c r="AF1923" s="107" t="str">
        <f t="shared" si="5879"/>
        <v/>
      </c>
      <c r="AG1923" s="107" t="str">
        <f t="shared" si="5879"/>
        <v/>
      </c>
      <c r="AH1923" s="107" t="str">
        <f t="shared" si="5879"/>
        <v/>
      </c>
      <c r="AI1923" s="107" t="str">
        <f t="shared" si="5879"/>
        <v/>
      </c>
    </row>
    <row r="1924" spans="1:167" x14ac:dyDescent="0.25">
      <c r="B1924" s="128" t="e">
        <f t="shared" si="5703"/>
        <v>#VALUE!</v>
      </c>
      <c r="C1924" s="128" t="e">
        <f t="shared" ca="1" si="5704"/>
        <v>#NAME?</v>
      </c>
      <c r="D1924" s="127">
        <f t="shared" ca="1" si="5704"/>
        <v>1</v>
      </c>
      <c r="E1924" s="198"/>
      <c r="F1924" s="136"/>
      <c r="G1924" s="200"/>
      <c r="H1924" s="203"/>
      <c r="I1924" s="203"/>
      <c r="J1924" s="204"/>
      <c r="K1924" s="67"/>
      <c r="L1924" s="1" t="s">
        <v>43</v>
      </c>
      <c r="M1924" s="143" t="str">
        <f t="shared" ref="M1924" si="5880">IFERROR(ROUND(M1905*M1907,2),"")</f>
        <v/>
      </c>
      <c r="O1924" s="27" t="s">
        <v>363</v>
      </c>
      <c r="P1924" s="107" t="str">
        <f t="shared" ref="P1924:R1924" si="5881">INDEX(P1911:P1923,MATCH(MAX($J1911:$J1923),$J1911:$J1923,0))</f>
        <v/>
      </c>
      <c r="Q1924" s="107" t="str">
        <f t="shared" si="5881"/>
        <v/>
      </c>
      <c r="R1924" s="107" t="str">
        <f t="shared" si="5881"/>
        <v/>
      </c>
      <c r="S1924" s="107" t="str">
        <f t="shared" si="5816"/>
        <v/>
      </c>
      <c r="T1924" s="107" t="str">
        <f t="shared" si="5816"/>
        <v/>
      </c>
      <c r="U1924" s="107" t="str">
        <f t="shared" si="5816"/>
        <v/>
      </c>
      <c r="V1924" s="107" t="str">
        <f t="shared" si="5816"/>
        <v/>
      </c>
      <c r="W1924" s="107" t="str">
        <f t="shared" si="5816"/>
        <v/>
      </c>
      <c r="X1924" s="107" t="str">
        <f t="shared" si="5816"/>
        <v/>
      </c>
      <c r="Y1924" s="107" t="str">
        <f t="shared" si="5816"/>
        <v/>
      </c>
      <c r="Z1924" s="107" t="str">
        <f t="shared" si="5816"/>
        <v/>
      </c>
      <c r="AA1924" s="107" t="str">
        <f t="shared" si="5816"/>
        <v/>
      </c>
      <c r="AB1924" s="107" t="str">
        <f t="shared" si="5816"/>
        <v/>
      </c>
      <c r="AC1924" s="107" t="str">
        <f t="shared" si="5816"/>
        <v/>
      </c>
      <c r="AD1924" s="107" t="str">
        <f t="shared" si="5816"/>
        <v/>
      </c>
      <c r="AE1924" s="107" t="str">
        <f t="shared" si="5816"/>
        <v/>
      </c>
      <c r="AF1924" s="107" t="str">
        <f t="shared" si="5816"/>
        <v/>
      </c>
      <c r="AG1924" s="107" t="str">
        <f t="shared" si="5816"/>
        <v/>
      </c>
      <c r="AH1924" s="107" t="str">
        <f t="shared" si="5816"/>
        <v/>
      </c>
      <c r="AI1924" s="107" t="str">
        <f t="shared" si="5816"/>
        <v/>
      </c>
    </row>
    <row r="1926" spans="1:167" s="117" customFormat="1" ht="15" customHeight="1" x14ac:dyDescent="0.25">
      <c r="A1926" s="120"/>
      <c r="B1926" s="127" t="e">
        <f t="shared" ref="B1926" si="5882">LARGE(IFERROR(IF(B1924+1&gt;$H$8,"",B1924+1),""),1)</f>
        <v>#VALUE!</v>
      </c>
      <c r="C1926" s="127" t="e">
        <f ca="1">IF(_xlfn.ISFORMULA(E1930),MAX(INDEX('BASE FORMAÇÃO'!A:A,B1926+1),1),E1930)</f>
        <v>#NAME?</v>
      </c>
      <c r="D1926" s="127">
        <f t="shared" ref="D1926" ca="1" si="5883">IFERROR(IF(C1926=C1916,D1916+1,1),1)</f>
        <v>1</v>
      </c>
      <c r="E1926" s="38" t="s">
        <v>9</v>
      </c>
      <c r="F1926" s="73"/>
      <c r="G1926" s="38" t="s">
        <v>15</v>
      </c>
      <c r="H1926" s="135" t="e">
        <f>INDEX('BASE FORMAÇÃO'!B:B,B1926+1)</f>
        <v>#VALUE!</v>
      </c>
      <c r="I1926" s="181" t="s">
        <v>16</v>
      </c>
      <c r="J1926" s="6" t="e">
        <f>INDEX('BASE FORMAÇÃO'!K:K,B1926+1)</f>
        <v>#VALUE!</v>
      </c>
      <c r="K1926" s="65"/>
      <c r="L1926" s="182" t="s">
        <v>10</v>
      </c>
      <c r="M1926" s="184" t="str">
        <f>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884">B1926</f>
        <v>#VALUE!</v>
      </c>
      <c r="C1927" s="128" t="e">
        <f t="shared" ca="1" si="5884"/>
        <v>#NAME?</v>
      </c>
      <c r="D1927" s="127">
        <f t="shared" ca="1" si="5884"/>
        <v>1</v>
      </c>
      <c r="E1927" s="186">
        <f t="shared" ref="E1927" ca="1" si="5885">D1926</f>
        <v>1</v>
      </c>
      <c r="F1927" s="92"/>
      <c r="G1927" s="188" t="s">
        <v>1</v>
      </c>
      <c r="H1927" s="191" t="e">
        <f>INDEX('BASE FORMAÇÃO'!C:C,B1926+1)</f>
        <v>#VALUE!</v>
      </c>
      <c r="I1927" s="191"/>
      <c r="J1927" s="192"/>
      <c r="K1927" s="66"/>
      <c r="L1927" s="183"/>
      <c r="M1927" s="185"/>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886">B1927</f>
        <v>#VALUE!</v>
      </c>
      <c r="C1928" s="128" t="e">
        <f t="shared" ca="1" si="5886"/>
        <v>#NAME?</v>
      </c>
      <c r="D1928" s="127">
        <f t="shared" ca="1" si="5886"/>
        <v>1</v>
      </c>
      <c r="E1928" s="187"/>
      <c r="F1928" s="93"/>
      <c r="G1928" s="189"/>
      <c r="H1928" s="193"/>
      <c r="I1928" s="193"/>
      <c r="J1928" s="194"/>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887">B1928</f>
        <v>#VALUE!</v>
      </c>
      <c r="C1929" s="128" t="e">
        <f t="shared" ca="1" si="5887"/>
        <v>#NAME?</v>
      </c>
      <c r="D1929" s="127">
        <f t="shared" ca="1" si="5704"/>
        <v>1</v>
      </c>
      <c r="E1929" s="38" t="s">
        <v>313</v>
      </c>
      <c r="F1929" s="93"/>
      <c r="G1929" s="190"/>
      <c r="H1929" s="195"/>
      <c r="I1929" s="195"/>
      <c r="J1929" s="196"/>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888">B1928</f>
        <v>#VALUE!</v>
      </c>
      <c r="C1930" s="128" t="e">
        <f t="shared" ca="1" si="5888"/>
        <v>#NAME?</v>
      </c>
      <c r="D1930" s="127">
        <f t="shared" ca="1" si="5704"/>
        <v>1</v>
      </c>
      <c r="E1930" s="197" t="e">
        <f t="shared" ref="E1930" ca="1" si="5889">C1926</f>
        <v>#NAME?</v>
      </c>
      <c r="F1930" s="93"/>
      <c r="G1930" s="199" t="s">
        <v>304</v>
      </c>
      <c r="H1930" s="201"/>
      <c r="I1930" s="202"/>
      <c r="J1930" s="202"/>
      <c r="K1930" s="67"/>
      <c r="L1930" s="28" t="s">
        <v>303</v>
      </c>
      <c r="M1930" s="133" t="str">
        <f t="shared" ref="M1930" si="5890">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891">B1930</f>
        <v>#VALUE!</v>
      </c>
      <c r="C1931" s="128" t="e">
        <f t="shared" ref="C1931" ca="1" si="5892">C1930</f>
        <v>#NAME?</v>
      </c>
      <c r="D1931" s="127">
        <f t="shared" ca="1" si="5704"/>
        <v>1</v>
      </c>
      <c r="E1931" s="198"/>
      <c r="F1931" s="93"/>
      <c r="G1931" s="200"/>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893">B1931</f>
        <v>#VALUE!</v>
      </c>
      <c r="C1932" s="128" t="e">
        <f t="shared" ca="1" si="5893"/>
        <v>#NAME?</v>
      </c>
      <c r="D1932" s="127">
        <f t="shared" ca="1" si="5704"/>
        <v>1</v>
      </c>
      <c r="E1932" s="198"/>
      <c r="F1932" s="93"/>
      <c r="G1932" s="200"/>
      <c r="H1932" s="134">
        <f t="shared" ref="H1932" si="5894">COUNT($P1932:$XX1932)</f>
        <v>0</v>
      </c>
      <c r="I1932" s="132" t="e">
        <f t="shared" ref="I1932" si="5895">_xlfn.STDEV.P($P1931:$XX1932)/AVERAGE($P1931:$XX1932)</f>
        <v>#DIV/0!</v>
      </c>
      <c r="J1932" s="7">
        <f>ROW()</f>
        <v>1932</v>
      </c>
      <c r="K1932" s="67"/>
      <c r="L1932" s="29" t="s">
        <v>10</v>
      </c>
      <c r="M1932" s="30" t="str">
        <f t="shared" ref="M1932" si="5896">IFERROR(
IF(COUNTA(P1926:AI1926)=COUNTIF(P1928:XX1928,"Orçamento"),MIN(M1937,M1934),
IF(M1935&lt;&gt;"",M1935,
IF(M1936&lt;&gt;"",M1936,
M1934
))),"")</f>
        <v/>
      </c>
      <c r="N1932" s="71"/>
      <c r="O1932" s="27" t="s">
        <v>376</v>
      </c>
      <c r="P1932" s="106" t="str">
        <f t="shared" ref="P1932:AI1932" si="5897">IFERROR(IF(P1930="",
            "",
            IF(COUNT($P1930:$XX1930)&lt;=4,
               P1930,
               IF(OR(P1930&gt;(QUARTILE($P1930:$XX1930,3)+(QUARTILE($P1930:$XX1930,3)-QUARTILE($P1930:$XX1930,1))),
                     P1930&lt;(QUARTILE($P1930:$XX1930,1)-(QUARTILE($P1930:$XX1930,3)-QUARTILE($P1930:$XX1930,1)))
                  ),
               "DESCARTADO",P1930)
             )
  ),P1930)</f>
        <v/>
      </c>
      <c r="Q1932" s="106" t="str">
        <f t="shared" si="5897"/>
        <v/>
      </c>
      <c r="R1932" s="106" t="str">
        <f t="shared" si="5897"/>
        <v/>
      </c>
      <c r="S1932" s="106" t="str">
        <f t="shared" si="5897"/>
        <v/>
      </c>
      <c r="T1932" s="106" t="str">
        <f t="shared" si="5897"/>
        <v/>
      </c>
      <c r="U1932" s="106" t="str">
        <f t="shared" si="5897"/>
        <v/>
      </c>
      <c r="V1932" s="106" t="str">
        <f t="shared" si="5897"/>
        <v/>
      </c>
      <c r="W1932" s="106" t="str">
        <f t="shared" si="5897"/>
        <v/>
      </c>
      <c r="X1932" s="106" t="str">
        <f t="shared" si="5897"/>
        <v/>
      </c>
      <c r="Y1932" s="106" t="str">
        <f t="shared" si="5897"/>
        <v/>
      </c>
      <c r="Z1932" s="106" t="str">
        <f t="shared" si="5897"/>
        <v/>
      </c>
      <c r="AA1932" s="106" t="str">
        <f t="shared" si="5897"/>
        <v/>
      </c>
      <c r="AB1932" s="106" t="str">
        <f t="shared" si="5897"/>
        <v/>
      </c>
      <c r="AC1932" s="106" t="str">
        <f t="shared" si="5897"/>
        <v/>
      </c>
      <c r="AD1932" s="106" t="str">
        <f t="shared" si="5897"/>
        <v/>
      </c>
      <c r="AE1932" s="106" t="str">
        <f t="shared" si="5897"/>
        <v/>
      </c>
      <c r="AF1932" s="106" t="str">
        <f t="shared" si="5897"/>
        <v/>
      </c>
      <c r="AG1932" s="106" t="str">
        <f t="shared" si="5897"/>
        <v/>
      </c>
      <c r="AH1932" s="106" t="str">
        <f t="shared" si="5897"/>
        <v/>
      </c>
      <c r="AI1932" s="106" t="str">
        <f t="shared" si="5897"/>
        <v/>
      </c>
    </row>
    <row r="1933" spans="1:167" hidden="1" x14ac:dyDescent="0.25">
      <c r="B1933" s="128" t="e">
        <f t="shared" ref="B1933:B1987" si="5898">B1932</f>
        <v>#VALUE!</v>
      </c>
      <c r="C1933" s="128" t="e">
        <f t="shared" ref="C1933:D1996" ca="1" si="5899">C1932</f>
        <v>#NAME?</v>
      </c>
      <c r="D1933" s="127">
        <f t="shared" ca="1" si="5704"/>
        <v>1</v>
      </c>
      <c r="E1933" s="198"/>
      <c r="F1933" s="93"/>
      <c r="G1933" s="200"/>
      <c r="H1933"/>
      <c r="I1933"/>
      <c r="J1933"/>
      <c r="K1933" s="66"/>
      <c r="L1933" s="29" t="s">
        <v>360</v>
      </c>
      <c r="M1933" s="30" t="e">
        <f t="shared" ref="M1933" si="5900">AVERAGE($P1932:$XX1932)</f>
        <v>#DIV/0!</v>
      </c>
      <c r="N1933" s="71"/>
      <c r="O1933" s="27" t="str">
        <f t="shared" ref="O1933" si="5901">"1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898"/>
        <v>#VALUE!</v>
      </c>
      <c r="C1934" s="128" t="e">
        <f t="shared" ca="1" si="5899"/>
        <v>#NAME?</v>
      </c>
      <c r="D1934" s="127">
        <f t="shared" ca="1" si="5899"/>
        <v>1</v>
      </c>
      <c r="E1934" s="198"/>
      <c r="F1934" s="93"/>
      <c r="G1934" s="200"/>
      <c r="H1934" s="134">
        <f t="shared" ref="H1934" si="5902">COUNT($P1934:$XX1934)</f>
        <v>0</v>
      </c>
      <c r="I1934" s="132" t="e">
        <f t="shared" ref="I1934" si="5903">_xlfn.STDEV.P($P1933:$XX1934)/AVERAGE($P1933:$XX1934)</f>
        <v>#DIV/0!</v>
      </c>
      <c r="J1934" s="7">
        <f t="shared" ref="J1934" si="5904">IF(AND(H1934&gt;2,
OR(L1926="MÉDIA SANEADA",L1926="MEDIANA SANEADA",
AND(L1926="PREÇO ESTIMADO",NOT(AND(P1928="Orçamento",COUNTA(P1926:XX1926)=COUNTIF(P1928:XX1928,"Orçamento")))))),
ROW(),0)</f>
        <v>0</v>
      </c>
      <c r="K1934" s="66"/>
      <c r="L1934" s="29" t="s">
        <v>361</v>
      </c>
      <c r="M1934" s="30" t="e">
        <f t="shared" ref="M1934" si="5905">MEDIAN($P1932:$XX1932)</f>
        <v>#NUM!</v>
      </c>
      <c r="N1934" s="71"/>
      <c r="O1934" s="27" t="str">
        <f t="shared" ref="O1934" si="5906">"1 RODADA"</f>
        <v>1 RODADA</v>
      </c>
      <c r="P1934" s="107" t="str">
        <f t="shared" ref="P1934:AI1934" si="5907">IF(P1932="","",IF((_xlfn.STDEV.P($P1931:$XX1932)/AVERAGE($P1931:$XX1932))&lt;=25%,P1932,IF(OR(P1932&gt;(AVERAGE($P1931:$XX1932)+_xlfn.STDEV.P($P1931:$XX1932)),P1932&lt;(AVERAGE($P1931:$XX1932)-_xlfn.STDEV.P($P1931:$XX1932))),"DESCARTADO",P1932)))</f>
        <v/>
      </c>
      <c r="Q1934" s="107" t="str">
        <f t="shared" si="5907"/>
        <v/>
      </c>
      <c r="R1934" s="107" t="str">
        <f t="shared" si="5907"/>
        <v/>
      </c>
      <c r="S1934" s="107" t="str">
        <f t="shared" si="5907"/>
        <v/>
      </c>
      <c r="T1934" s="107" t="str">
        <f t="shared" si="5907"/>
        <v/>
      </c>
      <c r="U1934" s="107" t="str">
        <f t="shared" si="5907"/>
        <v/>
      </c>
      <c r="V1934" s="107" t="str">
        <f t="shared" si="5907"/>
        <v/>
      </c>
      <c r="W1934" s="107" t="str">
        <f t="shared" si="5907"/>
        <v/>
      </c>
      <c r="X1934" s="107" t="str">
        <f t="shared" si="5907"/>
        <v/>
      </c>
      <c r="Y1934" s="107" t="str">
        <f t="shared" si="5907"/>
        <v/>
      </c>
      <c r="Z1934" s="107" t="str">
        <f t="shared" si="5907"/>
        <v/>
      </c>
      <c r="AA1934" s="107" t="str">
        <f t="shared" si="5907"/>
        <v/>
      </c>
      <c r="AB1934" s="107" t="str">
        <f t="shared" si="5907"/>
        <v/>
      </c>
      <c r="AC1934" s="107" t="str">
        <f t="shared" si="5907"/>
        <v/>
      </c>
      <c r="AD1934" s="107" t="str">
        <f t="shared" si="5907"/>
        <v/>
      </c>
      <c r="AE1934" s="107" t="str">
        <f t="shared" si="5907"/>
        <v/>
      </c>
      <c r="AF1934" s="107" t="str">
        <f t="shared" si="5907"/>
        <v/>
      </c>
      <c r="AG1934" s="107" t="str">
        <f t="shared" si="5907"/>
        <v/>
      </c>
      <c r="AH1934" s="107" t="str">
        <f t="shared" si="5907"/>
        <v/>
      </c>
      <c r="AI1934" s="107" t="str">
        <f t="shared" si="5907"/>
        <v/>
      </c>
    </row>
    <row r="1935" spans="1:167" hidden="1" x14ac:dyDescent="0.25">
      <c r="B1935" s="128" t="e">
        <f t="shared" si="5898"/>
        <v>#VALUE!</v>
      </c>
      <c r="C1935" s="128" t="e">
        <f t="shared" ca="1" si="5899"/>
        <v>#NAME?</v>
      </c>
      <c r="D1935" s="127">
        <f t="shared" ca="1" si="5899"/>
        <v>1</v>
      </c>
      <c r="E1935" s="198"/>
      <c r="F1935" s="93"/>
      <c r="G1935" s="200"/>
      <c r="H1935"/>
      <c r="I1935"/>
      <c r="J1935"/>
      <c r="L1935" s="29" t="s">
        <v>38</v>
      </c>
      <c r="M1935" s="30" t="str">
        <f t="shared" ref="M1935" si="5908">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5909">"2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898"/>
        <v>#VALUE!</v>
      </c>
      <c r="C1936" s="128" t="e">
        <f t="shared" ca="1" si="5899"/>
        <v>#NAME?</v>
      </c>
      <c r="D1936" s="127">
        <f t="shared" ca="1" si="5899"/>
        <v>1</v>
      </c>
      <c r="E1936" s="198"/>
      <c r="F1936" s="93"/>
      <c r="G1936" s="200"/>
      <c r="H1936" s="134">
        <f t="shared" ref="H1936" si="5910">COUNT($P1936:$XX1936)</f>
        <v>0</v>
      </c>
      <c r="I1936" s="132" t="e">
        <f t="shared" ref="I1936" si="5911">_xlfn.STDEV.P($P1935:$XX1936)/AVERAGE($P1935:$XX1936)</f>
        <v>#DIV/0!</v>
      </c>
      <c r="J1936" s="7">
        <f t="shared" ref="J1936" si="5912">IF(AND(H1936&gt;2,
OR(L1926="MÉDIA SANEADA",L1926="MEDIANA SANEADA",
AND(L1926="PREÇO ESTIMADO",NOT(AND(P1928="Orçamento",COUNTA(P1926:XX1926)=COUNTIF(P1928:XX1928,"Orçamento")))))),
ROW(),0)</f>
        <v>0</v>
      </c>
      <c r="K1936" s="66"/>
      <c r="L1936" s="29" t="s">
        <v>362</v>
      </c>
      <c r="M1936" s="30" t="e">
        <f t="shared" ref="M1936" si="5913" xml:space="preserve">
IF(H1934&gt;2,MEDIAN(P1933:XX1934),
IF(H1936&gt;2,MEDIAN(P1935:XX1936),
IF(H1938&gt;2,MEDIAN(P1937:XX1938),
IF(H1940&gt;2,MEDIAN(P1939:XX1940),
IF(H1942&gt;2,MEDIAN(P1941:XX1942),
IF(H1944&gt;2,MEDIAN(P1943:XX1944),
MEDIAN(P1931:XX1932)))))))</f>
        <v>#NUM!</v>
      </c>
      <c r="N1936" s="71"/>
      <c r="O1936" s="27" t="str">
        <f t="shared" ref="O1936" si="5914">"2 RODADA"</f>
        <v>2 RODADA</v>
      </c>
      <c r="P1936" s="107" t="str">
        <f t="shared" ref="P1936:AI1936" si="5915">IF(P1934="","",IF((_xlfn.STDEV.P($P1933:$XX1934)/AVERAGE($P1933:$XX1934))&lt;=25%,P1934,IF(OR(P1934&gt;(AVERAGE($P1933:$XX1934)+_xlfn.STDEV.P($P1933:$XX1934)),P1934&lt;(AVERAGE($P1933:$XX1934)-_xlfn.STDEV.P($P1933:$XX1934))),"DESCARTADO",P1934)))</f>
        <v/>
      </c>
      <c r="Q1936" s="107" t="str">
        <f t="shared" si="5915"/>
        <v/>
      </c>
      <c r="R1936" s="107" t="str">
        <f t="shared" si="5915"/>
        <v/>
      </c>
      <c r="S1936" s="107" t="str">
        <f t="shared" si="5915"/>
        <v/>
      </c>
      <c r="T1936" s="107" t="str">
        <f t="shared" si="5915"/>
        <v/>
      </c>
      <c r="U1936" s="107" t="str">
        <f t="shared" si="5915"/>
        <v/>
      </c>
      <c r="V1936" s="107" t="str">
        <f t="shared" si="5915"/>
        <v/>
      </c>
      <c r="W1936" s="107" t="str">
        <f t="shared" si="5915"/>
        <v/>
      </c>
      <c r="X1936" s="107" t="str">
        <f t="shared" si="5915"/>
        <v/>
      </c>
      <c r="Y1936" s="107" t="str">
        <f t="shared" si="5915"/>
        <v/>
      </c>
      <c r="Z1936" s="107" t="str">
        <f t="shared" si="5915"/>
        <v/>
      </c>
      <c r="AA1936" s="107" t="str">
        <f t="shared" si="5915"/>
        <v/>
      </c>
      <c r="AB1936" s="107" t="str">
        <f t="shared" si="5915"/>
        <v/>
      </c>
      <c r="AC1936" s="107" t="str">
        <f t="shared" si="5915"/>
        <v/>
      </c>
      <c r="AD1936" s="107" t="str">
        <f t="shared" si="5915"/>
        <v/>
      </c>
      <c r="AE1936" s="107" t="str">
        <f t="shared" si="5915"/>
        <v/>
      </c>
      <c r="AF1936" s="107" t="str">
        <f t="shared" si="5915"/>
        <v/>
      </c>
      <c r="AG1936" s="107" t="str">
        <f t="shared" si="5915"/>
        <v/>
      </c>
      <c r="AH1936" s="107" t="str">
        <f t="shared" si="5915"/>
        <v/>
      </c>
      <c r="AI1936" s="107" t="str">
        <f t="shared" si="5915"/>
        <v/>
      </c>
    </row>
    <row r="1937" spans="1:167" hidden="1" x14ac:dyDescent="0.25">
      <c r="B1937" s="128" t="e">
        <f t="shared" si="5898"/>
        <v>#VALUE!</v>
      </c>
      <c r="C1937" s="128" t="e">
        <f t="shared" ca="1" si="5899"/>
        <v>#NAME?</v>
      </c>
      <c r="D1937" s="127">
        <f t="shared" ca="1" si="5899"/>
        <v>1</v>
      </c>
      <c r="E1937" s="198"/>
      <c r="F1937" s="93"/>
      <c r="G1937" s="200"/>
      <c r="H1937"/>
      <c r="I1937"/>
      <c r="J1937"/>
      <c r="K1937" s="66"/>
      <c r="L1937" s="29" t="s">
        <v>359</v>
      </c>
      <c r="M1937" s="30" t="e">
        <f t="shared" ref="M1937" si="5916">HARMEAN($P1931:$XX1932)</f>
        <v>#N/A</v>
      </c>
      <c r="N1937" s="71"/>
      <c r="O1937" s="27" t="str">
        <f t="shared" ref="O1937" si="5917">"3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898"/>
        <v>#VALUE!</v>
      </c>
      <c r="C1938" s="128" t="e">
        <f t="shared" ca="1" si="5899"/>
        <v>#NAME?</v>
      </c>
      <c r="D1938" s="127">
        <f t="shared" ca="1" si="5899"/>
        <v>1</v>
      </c>
      <c r="E1938" s="198"/>
      <c r="F1938" s="93"/>
      <c r="G1938" s="200"/>
      <c r="H1938" s="134">
        <f t="shared" ref="H1938" si="5918">COUNT($P1938:$XX1938)</f>
        <v>0</v>
      </c>
      <c r="I1938" s="132" t="e">
        <f t="shared" ref="I1938" si="5919">_xlfn.STDEV.P($P1937:$XX1938)/AVERAGE($P1937:$XX1938)</f>
        <v>#DIV/0!</v>
      </c>
      <c r="J1938" s="7">
        <f t="shared" ref="J1938" si="5920">IF(AND(H1938&gt;2,
OR(L1926="MÉDIA SANEADA",L1926="MEDIANA SANEADA",
AND(L1926="PREÇO ESTIMADO",NOT(AND(P1928="Orçamento",COUNTA(P1926:XX1926)=COUNTIF(P1928:XX1928,"Orçamento")))))),
ROW(),0)</f>
        <v>0</v>
      </c>
      <c r="K1938" s="66"/>
      <c r="L1938" s="29" t="s">
        <v>41</v>
      </c>
      <c r="M1938" s="30" t="str">
        <f t="shared" ref="M1938" si="5921">IFERROR(_xlfn.QUARTILE.EXC($P1932:$XX1932,1),"")</f>
        <v/>
      </c>
      <c r="N1938" s="71"/>
      <c r="O1938" s="27" t="str">
        <f t="shared" ref="O1938" si="5922">"3 RODADA"</f>
        <v>3 RODADA</v>
      </c>
      <c r="P1938" s="107" t="str">
        <f t="shared" ref="P1938:AI1938" si="5923">IF(P1936="","",IF((_xlfn.STDEV.P($P1935:$XX1936)/AVERAGE($P1935:$XX1936))&lt;=25%,P1936,IF(OR(P1936&gt;(AVERAGE($P1935:$XX1936)+_xlfn.STDEV.P($P1935:$XX1936)),P1936&lt;(AVERAGE($P1935:$XX1936)-_xlfn.STDEV.P($P1935:$XX1936))),"DESCARTADO",P1936)))</f>
        <v/>
      </c>
      <c r="Q1938" s="107" t="str">
        <f t="shared" si="5923"/>
        <v/>
      </c>
      <c r="R1938" s="107" t="str">
        <f t="shared" si="5923"/>
        <v/>
      </c>
      <c r="S1938" s="107" t="str">
        <f t="shared" si="5923"/>
        <v/>
      </c>
      <c r="T1938" s="107" t="str">
        <f t="shared" si="5923"/>
        <v/>
      </c>
      <c r="U1938" s="107" t="str">
        <f t="shared" si="5923"/>
        <v/>
      </c>
      <c r="V1938" s="107" t="str">
        <f t="shared" si="5923"/>
        <v/>
      </c>
      <c r="W1938" s="107" t="str">
        <f t="shared" si="5923"/>
        <v/>
      </c>
      <c r="X1938" s="107" t="str">
        <f t="shared" si="5923"/>
        <v/>
      </c>
      <c r="Y1938" s="107" t="str">
        <f t="shared" si="5923"/>
        <v/>
      </c>
      <c r="Z1938" s="107" t="str">
        <f t="shared" si="5923"/>
        <v/>
      </c>
      <c r="AA1938" s="107" t="str">
        <f t="shared" si="5923"/>
        <v/>
      </c>
      <c r="AB1938" s="107" t="str">
        <f t="shared" si="5923"/>
        <v/>
      </c>
      <c r="AC1938" s="107" t="str">
        <f t="shared" si="5923"/>
        <v/>
      </c>
      <c r="AD1938" s="107" t="str">
        <f t="shared" si="5923"/>
        <v/>
      </c>
      <c r="AE1938" s="107" t="str">
        <f t="shared" si="5923"/>
        <v/>
      </c>
      <c r="AF1938" s="107" t="str">
        <f t="shared" si="5923"/>
        <v/>
      </c>
      <c r="AG1938" s="107" t="str">
        <f t="shared" si="5923"/>
        <v/>
      </c>
      <c r="AH1938" s="107" t="str">
        <f t="shared" si="5923"/>
        <v/>
      </c>
      <c r="AI1938" s="107" t="str">
        <f t="shared" si="5923"/>
        <v/>
      </c>
    </row>
    <row r="1939" spans="1:167" hidden="1" x14ac:dyDescent="0.25">
      <c r="B1939" s="128" t="e">
        <f t="shared" si="5898"/>
        <v>#VALUE!</v>
      </c>
      <c r="C1939" s="128" t="e">
        <f t="shared" ca="1" si="5899"/>
        <v>#NAME?</v>
      </c>
      <c r="D1939" s="127">
        <f t="shared" ca="1" si="5899"/>
        <v>1</v>
      </c>
      <c r="E1939" s="198"/>
      <c r="F1939" s="93"/>
      <c r="G1939" s="200"/>
      <c r="H1939"/>
      <c r="I1939"/>
      <c r="J1939"/>
      <c r="K1939" s="66"/>
      <c r="L1939" s="29" t="s">
        <v>39</v>
      </c>
      <c r="M1939" s="30" t="str">
        <f t="shared" ref="M1939" si="5924">IFERROR(_xlfn.QUARTILE.EXC($P1932:$XX1932,3),"")</f>
        <v/>
      </c>
      <c r="N1939" s="71"/>
      <c r="O1939" s="27" t="str">
        <f t="shared" ref="O1939" si="5925">"4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898"/>
        <v>#VALUE!</v>
      </c>
      <c r="C1940" s="128" t="e">
        <f t="shared" ca="1" si="5899"/>
        <v>#NAME?</v>
      </c>
      <c r="D1940" s="127">
        <f t="shared" ca="1" si="5899"/>
        <v>1</v>
      </c>
      <c r="E1940" s="198"/>
      <c r="F1940" s="93"/>
      <c r="G1940" s="200"/>
      <c r="H1940" s="134">
        <f t="shared" ref="H1940" si="5926">COUNT($P1940:$XX1940)</f>
        <v>0</v>
      </c>
      <c r="I1940" s="132" t="e">
        <f t="shared" ref="I1940" si="5927">_xlfn.STDEV.P($P1939:$XX1940)/AVERAGE($P1939:$XX1940)</f>
        <v>#DIV/0!</v>
      </c>
      <c r="J1940" s="7">
        <f t="shared" ref="J1940" si="5928">IF(AND(H1940&gt;2,
OR(L1926="MÉDIA SANEADA",L1926="MEDIANA SANEADA",
AND(L1926="PREÇO ESTIMADO",NOT(AND(P1928="Orçamento",COUNTA(P1926:XX1926)=COUNTIF(P1928:XX1928,"Orçamento")))))),
ROW(),0)</f>
        <v>0</v>
      </c>
      <c r="K1940" s="66"/>
      <c r="L1940" s="29" t="s">
        <v>42</v>
      </c>
      <c r="M1940" s="30">
        <f t="shared" ref="M1940" si="5929">MIN($P1932:$XX1932)</f>
        <v>0</v>
      </c>
      <c r="N1940" s="71"/>
      <c r="O1940" s="27" t="str">
        <f t="shared" ref="O1940" si="5930">"4 RODADA"</f>
        <v>4 RODADA</v>
      </c>
      <c r="P1940" s="107" t="str">
        <f t="shared" ref="P1940:AI1940" si="5931">IF(P1938="","",IF((_xlfn.STDEV.P($P1937:$XX1938)/AVERAGE($P1937:$XX1938))&lt;=25%,P1938,IF(OR(P1938&gt;(AVERAGE($P1937:$XX1938)+_xlfn.STDEV.P($P1937:$XX1938)),P1938&lt;(AVERAGE($P1937:$XX1938)-_xlfn.STDEV.P($P1937:$XX1938))),"DESCARTADO",P1938)))</f>
        <v/>
      </c>
      <c r="Q1940" s="107" t="str">
        <f t="shared" si="5931"/>
        <v/>
      </c>
      <c r="R1940" s="107" t="str">
        <f t="shared" si="5931"/>
        <v/>
      </c>
      <c r="S1940" s="107" t="str">
        <f t="shared" si="5931"/>
        <v/>
      </c>
      <c r="T1940" s="107" t="str">
        <f t="shared" si="5931"/>
        <v/>
      </c>
      <c r="U1940" s="107" t="str">
        <f t="shared" si="5931"/>
        <v/>
      </c>
      <c r="V1940" s="107" t="str">
        <f t="shared" si="5931"/>
        <v/>
      </c>
      <c r="W1940" s="107" t="str">
        <f t="shared" si="5931"/>
        <v/>
      </c>
      <c r="X1940" s="107" t="str">
        <f t="shared" si="5931"/>
        <v/>
      </c>
      <c r="Y1940" s="107" t="str">
        <f t="shared" si="5931"/>
        <v/>
      </c>
      <c r="Z1940" s="107" t="str">
        <f t="shared" si="5931"/>
        <v/>
      </c>
      <c r="AA1940" s="107" t="str">
        <f t="shared" si="5931"/>
        <v/>
      </c>
      <c r="AB1940" s="107" t="str">
        <f t="shared" si="5931"/>
        <v/>
      </c>
      <c r="AC1940" s="107" t="str">
        <f t="shared" si="5931"/>
        <v/>
      </c>
      <c r="AD1940" s="107" t="str">
        <f t="shared" si="5931"/>
        <v/>
      </c>
      <c r="AE1940" s="107" t="str">
        <f t="shared" si="5931"/>
        <v/>
      </c>
      <c r="AF1940" s="107" t="str">
        <f t="shared" si="5931"/>
        <v/>
      </c>
      <c r="AG1940" s="107" t="str">
        <f t="shared" si="5931"/>
        <v/>
      </c>
      <c r="AH1940" s="107" t="str">
        <f t="shared" si="5931"/>
        <v/>
      </c>
      <c r="AI1940" s="107" t="str">
        <f t="shared" si="5931"/>
        <v/>
      </c>
    </row>
    <row r="1941" spans="1:167" hidden="1" x14ac:dyDescent="0.25">
      <c r="B1941" s="128" t="e">
        <f t="shared" si="5898"/>
        <v>#VALUE!</v>
      </c>
      <c r="C1941" s="128" t="e">
        <f t="shared" ca="1" si="5899"/>
        <v>#NAME?</v>
      </c>
      <c r="D1941" s="127">
        <f t="shared" ca="1" si="5899"/>
        <v>1</v>
      </c>
      <c r="E1941" s="198"/>
      <c r="F1941" s="93"/>
      <c r="G1941" s="200"/>
      <c r="H1941"/>
      <c r="I1941"/>
      <c r="J1941"/>
      <c r="K1941" s="66"/>
      <c r="L1941" s="29" t="s">
        <v>40</v>
      </c>
      <c r="M1941" s="30">
        <f t="shared" ref="M1941" si="5932">MAX($P1932:$XX1932)</f>
        <v>0</v>
      </c>
      <c r="N1941" s="71"/>
      <c r="O1941" s="27" t="str">
        <f t="shared" ref="O1941" si="5933">"5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898"/>
        <v>#VALUE!</v>
      </c>
      <c r="C1942" s="128" t="e">
        <f t="shared" ca="1" si="5899"/>
        <v>#NAME?</v>
      </c>
      <c r="D1942" s="127">
        <f t="shared" ca="1" si="5899"/>
        <v>1</v>
      </c>
      <c r="E1942" s="198"/>
      <c r="F1942" s="93"/>
      <c r="G1942" s="200"/>
      <c r="H1942" s="134">
        <f t="shared" ref="H1942" si="5934">COUNT($P1942:$XX1942)</f>
        <v>0</v>
      </c>
      <c r="I1942" s="132" t="e">
        <f t="shared" ref="I1942" si="5935">_xlfn.STDEV.P($P1941:$XX1942)/AVERAGE($P1941:$XX1942)</f>
        <v>#DIV/0!</v>
      </c>
      <c r="J1942" s="7">
        <f t="shared" ref="J1942" si="5936">IF(AND(H1942&gt;2,
OR(L1926="MÉDIA SANEADA",L1926="MEDIANA SANEADA",
AND(L1926="PREÇO ESTIMADO",NOT(AND(P1928="Orçamento",COUNTA(P1926:XX1926)=COUNTIF(P1928:XX1928,"Orçamento")))))),
ROW(),0)</f>
        <v>0</v>
      </c>
      <c r="K1942" s="66"/>
      <c r="N1942" s="71"/>
      <c r="O1942" s="27" t="str">
        <f t="shared" ref="O1942" si="5937">"5 RODADA"</f>
        <v>5 RODADA</v>
      </c>
      <c r="P1942" s="107" t="str">
        <f t="shared" ref="P1942:AI1942" si="5938">IF(P1940="","",IF((_xlfn.STDEV.P($P1939:$XX1940)/AVERAGE($P1939:$XX1940))&lt;=25%,P1940,IF(OR(P1940&gt;(AVERAGE($P1939:$XX1940)+_xlfn.STDEV.P($P1939:$XX1940)),P1940&lt;(AVERAGE($P1939:$XX1940)-_xlfn.STDEV.P($P1939:$XX1940))),"DESCARTADO",P1940)))</f>
        <v/>
      </c>
      <c r="Q1942" s="107" t="str">
        <f t="shared" si="5938"/>
        <v/>
      </c>
      <c r="R1942" s="107" t="str">
        <f t="shared" si="5938"/>
        <v/>
      </c>
      <c r="S1942" s="107" t="str">
        <f t="shared" si="5938"/>
        <v/>
      </c>
      <c r="T1942" s="107" t="str">
        <f t="shared" si="5938"/>
        <v/>
      </c>
      <c r="U1942" s="107" t="str">
        <f t="shared" si="5938"/>
        <v/>
      </c>
      <c r="V1942" s="107" t="str">
        <f t="shared" si="5938"/>
        <v/>
      </c>
      <c r="W1942" s="107" t="str">
        <f t="shared" si="5938"/>
        <v/>
      </c>
      <c r="X1942" s="107" t="str">
        <f t="shared" si="5938"/>
        <v/>
      </c>
      <c r="Y1942" s="107" t="str">
        <f t="shared" si="5938"/>
        <v/>
      </c>
      <c r="Z1942" s="107" t="str">
        <f t="shared" si="5938"/>
        <v/>
      </c>
      <c r="AA1942" s="107" t="str">
        <f t="shared" si="5938"/>
        <v/>
      </c>
      <c r="AB1942" s="107" t="str">
        <f t="shared" si="5938"/>
        <v/>
      </c>
      <c r="AC1942" s="107" t="str">
        <f t="shared" si="5938"/>
        <v/>
      </c>
      <c r="AD1942" s="107" t="str">
        <f t="shared" si="5938"/>
        <v/>
      </c>
      <c r="AE1942" s="107" t="str">
        <f t="shared" si="5938"/>
        <v/>
      </c>
      <c r="AF1942" s="107" t="str">
        <f t="shared" si="5938"/>
        <v/>
      </c>
      <c r="AG1942" s="107" t="str">
        <f t="shared" si="5938"/>
        <v/>
      </c>
      <c r="AH1942" s="107" t="str">
        <f t="shared" si="5938"/>
        <v/>
      </c>
      <c r="AI1942" s="107" t="str">
        <f t="shared" si="5938"/>
        <v/>
      </c>
    </row>
    <row r="1943" spans="1:167" hidden="1" x14ac:dyDescent="0.25">
      <c r="B1943" s="128" t="e">
        <f t="shared" si="5898"/>
        <v>#VALUE!</v>
      </c>
      <c r="C1943" s="128" t="e">
        <f t="shared" ca="1" si="5899"/>
        <v>#NAME?</v>
      </c>
      <c r="D1943" s="127">
        <f t="shared" ca="1" si="5899"/>
        <v>1</v>
      </c>
      <c r="E1943" s="198"/>
      <c r="F1943" s="93"/>
      <c r="G1943" s="200"/>
      <c r="H1943"/>
      <c r="I1943"/>
      <c r="J1943"/>
      <c r="K1943" s="66"/>
      <c r="L1943" s="22"/>
      <c r="M1943" s="22"/>
      <c r="N1943" s="71"/>
      <c r="O1943" s="27" t="str">
        <f t="shared" ref="O1943" si="5939">"6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898"/>
        <v>#VALUE!</v>
      </c>
      <c r="C1944" s="128" t="e">
        <f t="shared" ca="1" si="5899"/>
        <v>#NAME?</v>
      </c>
      <c r="D1944" s="127">
        <f t="shared" ca="1" si="5899"/>
        <v>1</v>
      </c>
      <c r="E1944" s="198"/>
      <c r="F1944" s="93"/>
      <c r="G1944" s="200"/>
      <c r="H1944" s="134">
        <f t="shared" ref="H1944" si="5940">COUNT($P1944:$XX1944)</f>
        <v>0</v>
      </c>
      <c r="I1944" s="132" t="e">
        <f t="shared" ref="I1944" si="5941">_xlfn.STDEV.P($P1943:$XX1944)/AVERAGE($P1943:$XX1944)</f>
        <v>#DIV/0!</v>
      </c>
      <c r="J1944" s="7">
        <f t="shared" ref="J1944" si="5942">IF(AND(H1944&gt;2,
OR(L1926="MÉDIA SANEADA",L1926="MEDIANA SANEADA",
AND(L1926="PREÇO ESTIMADO",NOT(AND(P1928="Orçamento",COUNTA(P1926:XX1926)=COUNTIF(P1928:XX1928,"Orçamento")))))),
ROW(),0)</f>
        <v>0</v>
      </c>
      <c r="N1944" s="71"/>
      <c r="O1944" s="27" t="str">
        <f t="shared" ref="O1944" si="5943">"6 RODADA"</f>
        <v>6 RODADA</v>
      </c>
      <c r="P1944" s="107" t="str">
        <f t="shared" ref="P1944:AI1944" si="5944">IFERROR(IF(P1942="","",IF((_xlfn.STDEV.P($P1941:$XX1942)/AVERAGE($P1941:$XX1942))&lt;=25%,P1942,IF(OR(P1942&gt;(AVERAGE($P1941:$XX1942)+_xlfn.STDEV.P($P1941:$XX1942)),P1942&lt;(AVERAGE($P1941:$XX1942)-_xlfn.STDEV.P($P1941:$XX1942))),"DESCARTADO",P1942))),)</f>
        <v/>
      </c>
      <c r="Q1944" s="107" t="str">
        <f t="shared" si="5944"/>
        <v/>
      </c>
      <c r="R1944" s="107" t="str">
        <f t="shared" si="5944"/>
        <v/>
      </c>
      <c r="S1944" s="107" t="str">
        <f t="shared" si="5944"/>
        <v/>
      </c>
      <c r="T1944" s="107" t="str">
        <f t="shared" si="5944"/>
        <v/>
      </c>
      <c r="U1944" s="107" t="str">
        <f t="shared" si="5944"/>
        <v/>
      </c>
      <c r="V1944" s="107" t="str">
        <f t="shared" si="5944"/>
        <v/>
      </c>
      <c r="W1944" s="107" t="str">
        <f t="shared" si="5944"/>
        <v/>
      </c>
      <c r="X1944" s="107" t="str">
        <f t="shared" si="5944"/>
        <v/>
      </c>
      <c r="Y1944" s="107" t="str">
        <f t="shared" si="5944"/>
        <v/>
      </c>
      <c r="Z1944" s="107" t="str">
        <f t="shared" si="5944"/>
        <v/>
      </c>
      <c r="AA1944" s="107" t="str">
        <f t="shared" si="5944"/>
        <v/>
      </c>
      <c r="AB1944" s="107" t="str">
        <f t="shared" si="5944"/>
        <v/>
      </c>
      <c r="AC1944" s="107" t="str">
        <f t="shared" si="5944"/>
        <v/>
      </c>
      <c r="AD1944" s="107" t="str">
        <f t="shared" si="5944"/>
        <v/>
      </c>
      <c r="AE1944" s="107" t="str">
        <f t="shared" si="5944"/>
        <v/>
      </c>
      <c r="AF1944" s="107" t="str">
        <f t="shared" si="5944"/>
        <v/>
      </c>
      <c r="AG1944" s="107" t="str">
        <f t="shared" si="5944"/>
        <v/>
      </c>
      <c r="AH1944" s="107" t="str">
        <f t="shared" si="5944"/>
        <v/>
      </c>
      <c r="AI1944" s="107" t="str">
        <f t="shared" si="5944"/>
        <v/>
      </c>
    </row>
    <row r="1945" spans="1:167" x14ac:dyDescent="0.25">
      <c r="B1945" s="128" t="e">
        <f t="shared" si="5898"/>
        <v>#VALUE!</v>
      </c>
      <c r="C1945" s="128" t="e">
        <f t="shared" ca="1" si="5899"/>
        <v>#NAME?</v>
      </c>
      <c r="D1945" s="127">
        <f t="shared" ca="1" si="5899"/>
        <v>1</v>
      </c>
      <c r="E1945" s="198"/>
      <c r="F1945" s="136"/>
      <c r="G1945" s="200"/>
      <c r="H1945" s="203"/>
      <c r="I1945" s="203"/>
      <c r="J1945" s="204"/>
      <c r="K1945" s="67"/>
      <c r="L1945" s="1" t="s">
        <v>43</v>
      </c>
      <c r="M1945" s="143" t="str">
        <f t="shared" ref="M1945" si="5945">IFERROR(ROUND(M1926*M1928,2),"")</f>
        <v/>
      </c>
      <c r="O1945" s="27" t="s">
        <v>363</v>
      </c>
      <c r="P1945" s="107" t="str">
        <f t="shared" ref="P1945:AI1966" si="5946">INDEX(P1932:P1944,MATCH(MAX($J1932:$J1944),$J1932:$J1944,0))</f>
        <v/>
      </c>
      <c r="Q1945" s="107" t="str">
        <f t="shared" si="5946"/>
        <v/>
      </c>
      <c r="R1945" s="107" t="str">
        <f t="shared" si="5946"/>
        <v/>
      </c>
      <c r="S1945" s="107" t="str">
        <f t="shared" si="5946"/>
        <v/>
      </c>
      <c r="T1945" s="107" t="str">
        <f t="shared" si="5946"/>
        <v/>
      </c>
      <c r="U1945" s="107" t="str">
        <f t="shared" si="5946"/>
        <v/>
      </c>
      <c r="V1945" s="107" t="str">
        <f t="shared" si="5946"/>
        <v/>
      </c>
      <c r="W1945" s="107" t="str">
        <f t="shared" si="5946"/>
        <v/>
      </c>
      <c r="X1945" s="107" t="str">
        <f t="shared" si="5946"/>
        <v/>
      </c>
      <c r="Y1945" s="107" t="str">
        <f t="shared" si="5946"/>
        <v/>
      </c>
      <c r="Z1945" s="107" t="str">
        <f t="shared" si="5946"/>
        <v/>
      </c>
      <c r="AA1945" s="107" t="str">
        <f t="shared" si="5946"/>
        <v/>
      </c>
      <c r="AB1945" s="107" t="str">
        <f t="shared" si="5946"/>
        <v/>
      </c>
      <c r="AC1945" s="107" t="str">
        <f t="shared" si="5946"/>
        <v/>
      </c>
      <c r="AD1945" s="107" t="str">
        <f t="shared" si="5946"/>
        <v/>
      </c>
      <c r="AE1945" s="107" t="str">
        <f t="shared" si="5946"/>
        <v/>
      </c>
      <c r="AF1945" s="107" t="str">
        <f t="shared" si="5946"/>
        <v/>
      </c>
      <c r="AG1945" s="107" t="str">
        <f t="shared" si="5946"/>
        <v/>
      </c>
      <c r="AH1945" s="107" t="str">
        <f t="shared" si="5946"/>
        <v/>
      </c>
      <c r="AI1945" s="107" t="str">
        <f t="shared" si="5946"/>
        <v/>
      </c>
    </row>
    <row r="1947" spans="1:167" s="117" customFormat="1" ht="15" customHeight="1" x14ac:dyDescent="0.25">
      <c r="A1947" s="120"/>
      <c r="B1947" s="127" t="e">
        <f t="shared" ref="B1947" si="5947">LARGE(IFERROR(IF(B1945+1&gt;$H$8,"",B1945+1),""),1)</f>
        <v>#VALUE!</v>
      </c>
      <c r="C1947" s="127" t="e">
        <f ca="1">IF(_xlfn.ISFORMULA(E1951),MAX(INDEX('BASE FORMAÇÃO'!A:A,B1947+1),1),E1951)</f>
        <v>#NAME?</v>
      </c>
      <c r="D1947" s="127">
        <f t="shared" ref="D1947" ca="1" si="5948">IFERROR(IF(C1947=C1937,D1937+1,1),1)</f>
        <v>1</v>
      </c>
      <c r="E1947" s="38" t="s">
        <v>9</v>
      </c>
      <c r="F1947" s="73"/>
      <c r="G1947" s="38" t="s">
        <v>15</v>
      </c>
      <c r="H1947" s="135" t="e">
        <f>INDEX('BASE FORMAÇÃO'!B:B,B1947+1)</f>
        <v>#VALUE!</v>
      </c>
      <c r="I1947" s="181" t="s">
        <v>16</v>
      </c>
      <c r="J1947" s="6" t="e">
        <f>INDEX('BASE FORMAÇÃO'!K:K,B1947+1)</f>
        <v>#VALUE!</v>
      </c>
      <c r="K1947" s="65"/>
      <c r="L1947" s="182" t="s">
        <v>10</v>
      </c>
      <c r="M1947" s="184" t="str">
        <f>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5949">B1947</f>
        <v>#VALUE!</v>
      </c>
      <c r="C1948" s="128" t="e">
        <f t="shared" ca="1" si="5949"/>
        <v>#NAME?</v>
      </c>
      <c r="D1948" s="127">
        <f t="shared" ca="1" si="5949"/>
        <v>1</v>
      </c>
      <c r="E1948" s="186">
        <f t="shared" ref="E1948" ca="1" si="5950">D1947</f>
        <v>1</v>
      </c>
      <c r="F1948" s="92"/>
      <c r="G1948" s="188" t="s">
        <v>1</v>
      </c>
      <c r="H1948" s="191" t="e">
        <f>INDEX('BASE FORMAÇÃO'!C:C,B1947+1)</f>
        <v>#VALUE!</v>
      </c>
      <c r="I1948" s="191"/>
      <c r="J1948" s="192"/>
      <c r="K1948" s="66"/>
      <c r="L1948" s="183"/>
      <c r="M1948" s="185"/>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5951">B1948</f>
        <v>#VALUE!</v>
      </c>
      <c r="C1949" s="128" t="e">
        <f t="shared" ca="1" si="5951"/>
        <v>#NAME?</v>
      </c>
      <c r="D1949" s="127">
        <f t="shared" ca="1" si="5951"/>
        <v>1</v>
      </c>
      <c r="E1949" s="187"/>
      <c r="F1949" s="93"/>
      <c r="G1949" s="189"/>
      <c r="H1949" s="193"/>
      <c r="I1949" s="193"/>
      <c r="J1949" s="194"/>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5952">B1949</f>
        <v>#VALUE!</v>
      </c>
      <c r="C1950" s="128" t="e">
        <f t="shared" ca="1" si="5952"/>
        <v>#NAME?</v>
      </c>
      <c r="D1950" s="127">
        <f t="shared" ca="1" si="5899"/>
        <v>1</v>
      </c>
      <c r="E1950" s="38" t="s">
        <v>313</v>
      </c>
      <c r="F1950" s="93"/>
      <c r="G1950" s="190"/>
      <c r="H1950" s="195"/>
      <c r="I1950" s="195"/>
      <c r="J1950" s="196"/>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5953">B1949</f>
        <v>#VALUE!</v>
      </c>
      <c r="C1951" s="128" t="e">
        <f t="shared" ca="1" si="5953"/>
        <v>#NAME?</v>
      </c>
      <c r="D1951" s="127">
        <f t="shared" ca="1" si="5899"/>
        <v>1</v>
      </c>
      <c r="E1951" s="197" t="e">
        <f t="shared" ref="E1951" ca="1" si="5954">C1947</f>
        <v>#NAME?</v>
      </c>
      <c r="F1951" s="93"/>
      <c r="G1951" s="199" t="s">
        <v>304</v>
      </c>
      <c r="H1951" s="201"/>
      <c r="I1951" s="202"/>
      <c r="J1951" s="202"/>
      <c r="K1951" s="67"/>
      <c r="L1951" s="28" t="s">
        <v>303</v>
      </c>
      <c r="M1951" s="133" t="str">
        <f t="shared" ref="M1951" si="5955">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5956">B1951</f>
        <v>#VALUE!</v>
      </c>
      <c r="C1952" s="128" t="e">
        <f t="shared" ref="C1952" ca="1" si="5957">C1951</f>
        <v>#NAME?</v>
      </c>
      <c r="D1952" s="127">
        <f t="shared" ca="1" si="5899"/>
        <v>1</v>
      </c>
      <c r="E1952" s="198"/>
      <c r="F1952" s="93"/>
      <c r="G1952" s="200"/>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5958">B1952</f>
        <v>#VALUE!</v>
      </c>
      <c r="C1953" s="128" t="e">
        <f t="shared" ca="1" si="5958"/>
        <v>#NAME?</v>
      </c>
      <c r="D1953" s="127">
        <f t="shared" ca="1" si="5899"/>
        <v>1</v>
      </c>
      <c r="E1953" s="198"/>
      <c r="F1953" s="93"/>
      <c r="G1953" s="200"/>
      <c r="H1953" s="134">
        <f t="shared" ref="H1953" si="5959">COUNT($P1953:$XX1953)</f>
        <v>0</v>
      </c>
      <c r="I1953" s="132" t="e">
        <f t="shared" ref="I1953" si="5960">_xlfn.STDEV.P($P1952:$XX1953)/AVERAGE($P1952:$XX1953)</f>
        <v>#DIV/0!</v>
      </c>
      <c r="J1953" s="7">
        <f>ROW()</f>
        <v>1953</v>
      </c>
      <c r="K1953" s="67"/>
      <c r="L1953" s="29" t="s">
        <v>10</v>
      </c>
      <c r="M1953" s="30" t="str">
        <f t="shared" ref="M1953" si="5961">IFERROR(
IF(COUNTA(P1947:AI1947)=COUNTIF(P1949:XX1949,"Orçamento"),MIN(M1958,M1955),
IF(M1956&lt;&gt;"",M1956,
IF(M1957&lt;&gt;"",M1957,
M1955
))),"")</f>
        <v/>
      </c>
      <c r="N1953" s="71"/>
      <c r="O1953" s="27" t="s">
        <v>376</v>
      </c>
      <c r="P1953" s="106" t="str">
        <f t="shared" ref="P1953:AI1953" si="5962">IFERROR(IF(P1951="",
            "",
            IF(COUNT($P1951:$XX1951)&lt;=4,
               P1951,
               IF(OR(P1951&gt;(QUARTILE($P1951:$XX1951,3)+(QUARTILE($P1951:$XX1951,3)-QUARTILE($P1951:$XX1951,1))),
                     P1951&lt;(QUARTILE($P1951:$XX1951,1)-(QUARTILE($P1951:$XX1951,3)-QUARTILE($P1951:$XX1951,1)))
                  ),
               "DESCARTADO",P1951)
             )
  ),P1951)</f>
        <v/>
      </c>
      <c r="Q1953" s="106" t="str">
        <f t="shared" si="5962"/>
        <v/>
      </c>
      <c r="R1953" s="106" t="str">
        <f t="shared" si="5962"/>
        <v/>
      </c>
      <c r="S1953" s="106" t="str">
        <f t="shared" si="5962"/>
        <v/>
      </c>
      <c r="T1953" s="106" t="str">
        <f t="shared" si="5962"/>
        <v/>
      </c>
      <c r="U1953" s="106" t="str">
        <f t="shared" si="5962"/>
        <v/>
      </c>
      <c r="V1953" s="106" t="str">
        <f t="shared" si="5962"/>
        <v/>
      </c>
      <c r="W1953" s="106" t="str">
        <f t="shared" si="5962"/>
        <v/>
      </c>
      <c r="X1953" s="106" t="str">
        <f t="shared" si="5962"/>
        <v/>
      </c>
      <c r="Y1953" s="106" t="str">
        <f t="shared" si="5962"/>
        <v/>
      </c>
      <c r="Z1953" s="106" t="str">
        <f t="shared" si="5962"/>
        <v/>
      </c>
      <c r="AA1953" s="106" t="str">
        <f t="shared" si="5962"/>
        <v/>
      </c>
      <c r="AB1953" s="106" t="str">
        <f t="shared" si="5962"/>
        <v/>
      </c>
      <c r="AC1953" s="106" t="str">
        <f t="shared" si="5962"/>
        <v/>
      </c>
      <c r="AD1953" s="106" t="str">
        <f t="shared" si="5962"/>
        <v/>
      </c>
      <c r="AE1953" s="106" t="str">
        <f t="shared" si="5962"/>
        <v/>
      </c>
      <c r="AF1953" s="106" t="str">
        <f t="shared" si="5962"/>
        <v/>
      </c>
      <c r="AG1953" s="106" t="str">
        <f t="shared" si="5962"/>
        <v/>
      </c>
      <c r="AH1953" s="106" t="str">
        <f t="shared" si="5962"/>
        <v/>
      </c>
      <c r="AI1953" s="106" t="str">
        <f t="shared" si="5962"/>
        <v/>
      </c>
    </row>
    <row r="1954" spans="1:167" hidden="1" x14ac:dyDescent="0.25">
      <c r="B1954" s="128" t="e">
        <f t="shared" ref="B1954" si="5963">B1953</f>
        <v>#VALUE!</v>
      </c>
      <c r="C1954" s="128" t="e">
        <f t="shared" ref="C1954" ca="1" si="5964">C1953</f>
        <v>#NAME?</v>
      </c>
      <c r="D1954" s="127">
        <f t="shared" ca="1" si="5899"/>
        <v>1</v>
      </c>
      <c r="E1954" s="198"/>
      <c r="F1954" s="93"/>
      <c r="G1954" s="200"/>
      <c r="H1954"/>
      <c r="I1954"/>
      <c r="J1954"/>
      <c r="K1954" s="66"/>
      <c r="L1954" s="29" t="s">
        <v>360</v>
      </c>
      <c r="M1954" s="30" t="e">
        <f t="shared" ref="M1954" si="5965">AVERAGE($P1953:$XX1953)</f>
        <v>#DIV/0!</v>
      </c>
      <c r="N1954" s="71"/>
      <c r="O1954" s="27" t="str">
        <f t="shared" ref="O1954" si="5966">"1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898"/>
        <v>#VALUE!</v>
      </c>
      <c r="C1955" s="128" t="e">
        <f t="shared" ca="1" si="5899"/>
        <v>#NAME?</v>
      </c>
      <c r="D1955" s="127">
        <f t="shared" ca="1" si="5899"/>
        <v>1</v>
      </c>
      <c r="E1955" s="198"/>
      <c r="F1955" s="93"/>
      <c r="G1955" s="200"/>
      <c r="H1955" s="134">
        <f t="shared" ref="H1955" si="5967">COUNT($P1955:$XX1955)</f>
        <v>0</v>
      </c>
      <c r="I1955" s="132" t="e">
        <f t="shared" ref="I1955" si="5968">_xlfn.STDEV.P($P1954:$XX1955)/AVERAGE($P1954:$XX1955)</f>
        <v>#DIV/0!</v>
      </c>
      <c r="J1955" s="7">
        <f t="shared" ref="J1955" si="5969">IF(AND(H1955&gt;2,
OR(L1947="MÉDIA SANEADA",L1947="MEDIANA SANEADA",
AND(L1947="PREÇO ESTIMADO",NOT(AND(P1949="Orçamento",COUNTA(P1947:XX1947)=COUNTIF(P1949:XX1949,"Orçamento")))))),
ROW(),0)</f>
        <v>0</v>
      </c>
      <c r="K1955" s="66"/>
      <c r="L1955" s="29" t="s">
        <v>361</v>
      </c>
      <c r="M1955" s="30" t="e">
        <f t="shared" ref="M1955" si="5970">MEDIAN($P1953:$XX1953)</f>
        <v>#NUM!</v>
      </c>
      <c r="N1955" s="71"/>
      <c r="O1955" s="27" t="str">
        <f t="shared" ref="O1955" si="5971">"1 RODADA"</f>
        <v>1 RODADA</v>
      </c>
      <c r="P1955" s="107" t="str">
        <f t="shared" ref="P1955:AI1955" si="5972">IF(P1953="","",IF((_xlfn.STDEV.P($P1952:$XX1953)/AVERAGE($P1952:$XX1953))&lt;=25%,P1953,IF(OR(P1953&gt;(AVERAGE($P1952:$XX1953)+_xlfn.STDEV.P($P1952:$XX1953)),P1953&lt;(AVERAGE($P1952:$XX1953)-_xlfn.STDEV.P($P1952:$XX1953))),"DESCARTADO",P1953)))</f>
        <v/>
      </c>
      <c r="Q1955" s="107" t="str">
        <f t="shared" si="5972"/>
        <v/>
      </c>
      <c r="R1955" s="107" t="str">
        <f t="shared" si="5972"/>
        <v/>
      </c>
      <c r="S1955" s="107" t="str">
        <f t="shared" si="5972"/>
        <v/>
      </c>
      <c r="T1955" s="107" t="str">
        <f t="shared" si="5972"/>
        <v/>
      </c>
      <c r="U1955" s="107" t="str">
        <f t="shared" si="5972"/>
        <v/>
      </c>
      <c r="V1955" s="107" t="str">
        <f t="shared" si="5972"/>
        <v/>
      </c>
      <c r="W1955" s="107" t="str">
        <f t="shared" si="5972"/>
        <v/>
      </c>
      <c r="X1955" s="107" t="str">
        <f t="shared" si="5972"/>
        <v/>
      </c>
      <c r="Y1955" s="107" t="str">
        <f t="shared" si="5972"/>
        <v/>
      </c>
      <c r="Z1955" s="107" t="str">
        <f t="shared" si="5972"/>
        <v/>
      </c>
      <c r="AA1955" s="107" t="str">
        <f t="shared" si="5972"/>
        <v/>
      </c>
      <c r="AB1955" s="107" t="str">
        <f t="shared" si="5972"/>
        <v/>
      </c>
      <c r="AC1955" s="107" t="str">
        <f t="shared" si="5972"/>
        <v/>
      </c>
      <c r="AD1955" s="107" t="str">
        <f t="shared" si="5972"/>
        <v/>
      </c>
      <c r="AE1955" s="107" t="str">
        <f t="shared" si="5972"/>
        <v/>
      </c>
      <c r="AF1955" s="107" t="str">
        <f t="shared" si="5972"/>
        <v/>
      </c>
      <c r="AG1955" s="107" t="str">
        <f t="shared" si="5972"/>
        <v/>
      </c>
      <c r="AH1955" s="107" t="str">
        <f t="shared" si="5972"/>
        <v/>
      </c>
      <c r="AI1955" s="107" t="str">
        <f t="shared" si="5972"/>
        <v/>
      </c>
    </row>
    <row r="1956" spans="1:167" hidden="1" x14ac:dyDescent="0.25">
      <c r="B1956" s="128" t="e">
        <f t="shared" si="5898"/>
        <v>#VALUE!</v>
      </c>
      <c r="C1956" s="128" t="e">
        <f t="shared" ca="1" si="5899"/>
        <v>#NAME?</v>
      </c>
      <c r="D1956" s="127">
        <f t="shared" ca="1" si="5899"/>
        <v>1</v>
      </c>
      <c r="E1956" s="198"/>
      <c r="F1956" s="93"/>
      <c r="G1956" s="200"/>
      <c r="H1956"/>
      <c r="I1956"/>
      <c r="J1956"/>
      <c r="L1956" s="29" t="s">
        <v>38</v>
      </c>
      <c r="M1956" s="30" t="str">
        <f t="shared" ref="M1956" si="5973">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5974">"2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898"/>
        <v>#VALUE!</v>
      </c>
      <c r="C1957" s="128" t="e">
        <f t="shared" ca="1" si="5899"/>
        <v>#NAME?</v>
      </c>
      <c r="D1957" s="127">
        <f t="shared" ca="1" si="5899"/>
        <v>1</v>
      </c>
      <c r="E1957" s="198"/>
      <c r="F1957" s="93"/>
      <c r="G1957" s="200"/>
      <c r="H1957" s="134">
        <f t="shared" ref="H1957" si="5975">COUNT($P1957:$XX1957)</f>
        <v>0</v>
      </c>
      <c r="I1957" s="132" t="e">
        <f t="shared" ref="I1957" si="5976">_xlfn.STDEV.P($P1956:$XX1957)/AVERAGE($P1956:$XX1957)</f>
        <v>#DIV/0!</v>
      </c>
      <c r="J1957" s="7">
        <f t="shared" ref="J1957" si="5977">IF(AND(H1957&gt;2,
OR(L1947="MÉDIA SANEADA",L1947="MEDIANA SANEADA",
AND(L1947="PREÇO ESTIMADO",NOT(AND(P1949="Orçamento",COUNTA(P1947:XX1947)=COUNTIF(P1949:XX1949,"Orçamento")))))),
ROW(),0)</f>
        <v>0</v>
      </c>
      <c r="K1957" s="66"/>
      <c r="L1957" s="29" t="s">
        <v>362</v>
      </c>
      <c r="M1957" s="30" t="e">
        <f t="shared" ref="M1957" si="5978" xml:space="preserve">
IF(H1955&gt;2,MEDIAN(P1954:XX1955),
IF(H1957&gt;2,MEDIAN(P1956:XX1957),
IF(H1959&gt;2,MEDIAN(P1958:XX1959),
IF(H1961&gt;2,MEDIAN(P1960:XX1961),
IF(H1963&gt;2,MEDIAN(P1962:XX1963),
IF(H1965&gt;2,MEDIAN(P1964:XX1965),
MEDIAN(P1952:XX1953)))))))</f>
        <v>#NUM!</v>
      </c>
      <c r="N1957" s="71"/>
      <c r="O1957" s="27" t="str">
        <f t="shared" ref="O1957" si="5979">"2 RODADA"</f>
        <v>2 RODADA</v>
      </c>
      <c r="P1957" s="107" t="str">
        <f t="shared" ref="P1957:AI1957" si="5980">IF(P1955="","",IF((_xlfn.STDEV.P($P1954:$XX1955)/AVERAGE($P1954:$XX1955))&lt;=25%,P1955,IF(OR(P1955&gt;(AVERAGE($P1954:$XX1955)+_xlfn.STDEV.P($P1954:$XX1955)),P1955&lt;(AVERAGE($P1954:$XX1955)-_xlfn.STDEV.P($P1954:$XX1955))),"DESCARTADO",P1955)))</f>
        <v/>
      </c>
      <c r="Q1957" s="107" t="str">
        <f t="shared" si="5980"/>
        <v/>
      </c>
      <c r="R1957" s="107" t="str">
        <f t="shared" si="5980"/>
        <v/>
      </c>
      <c r="S1957" s="107" t="str">
        <f t="shared" si="5980"/>
        <v/>
      </c>
      <c r="T1957" s="107" t="str">
        <f t="shared" si="5980"/>
        <v/>
      </c>
      <c r="U1957" s="107" t="str">
        <f t="shared" si="5980"/>
        <v/>
      </c>
      <c r="V1957" s="107" t="str">
        <f t="shared" si="5980"/>
        <v/>
      </c>
      <c r="W1957" s="107" t="str">
        <f t="shared" si="5980"/>
        <v/>
      </c>
      <c r="X1957" s="107" t="str">
        <f t="shared" si="5980"/>
        <v/>
      </c>
      <c r="Y1957" s="107" t="str">
        <f t="shared" si="5980"/>
        <v/>
      </c>
      <c r="Z1957" s="107" t="str">
        <f t="shared" si="5980"/>
        <v/>
      </c>
      <c r="AA1957" s="107" t="str">
        <f t="shared" si="5980"/>
        <v/>
      </c>
      <c r="AB1957" s="107" t="str">
        <f t="shared" si="5980"/>
        <v/>
      </c>
      <c r="AC1957" s="107" t="str">
        <f t="shared" si="5980"/>
        <v/>
      </c>
      <c r="AD1957" s="107" t="str">
        <f t="shared" si="5980"/>
        <v/>
      </c>
      <c r="AE1957" s="107" t="str">
        <f t="shared" si="5980"/>
        <v/>
      </c>
      <c r="AF1957" s="107" t="str">
        <f t="shared" si="5980"/>
        <v/>
      </c>
      <c r="AG1957" s="107" t="str">
        <f t="shared" si="5980"/>
        <v/>
      </c>
      <c r="AH1957" s="107" t="str">
        <f t="shared" si="5980"/>
        <v/>
      </c>
      <c r="AI1957" s="107" t="str">
        <f t="shared" si="5980"/>
        <v/>
      </c>
    </row>
    <row r="1958" spans="1:167" hidden="1" x14ac:dyDescent="0.25">
      <c r="B1958" s="128" t="e">
        <f t="shared" si="5898"/>
        <v>#VALUE!</v>
      </c>
      <c r="C1958" s="128" t="e">
        <f t="shared" ca="1" si="5899"/>
        <v>#NAME?</v>
      </c>
      <c r="D1958" s="127">
        <f t="shared" ca="1" si="5899"/>
        <v>1</v>
      </c>
      <c r="E1958" s="198"/>
      <c r="F1958" s="93"/>
      <c r="G1958" s="200"/>
      <c r="H1958"/>
      <c r="I1958"/>
      <c r="J1958"/>
      <c r="K1958" s="66"/>
      <c r="L1958" s="29" t="s">
        <v>359</v>
      </c>
      <c r="M1958" s="30" t="e">
        <f t="shared" ref="M1958" si="5981">HARMEAN($P1952:$XX1953)</f>
        <v>#N/A</v>
      </c>
      <c r="N1958" s="71"/>
      <c r="O1958" s="27" t="str">
        <f t="shared" ref="O1958" si="5982">"3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898"/>
        <v>#VALUE!</v>
      </c>
      <c r="C1959" s="128" t="e">
        <f t="shared" ca="1" si="5899"/>
        <v>#NAME?</v>
      </c>
      <c r="D1959" s="127">
        <f t="shared" ca="1" si="5899"/>
        <v>1</v>
      </c>
      <c r="E1959" s="198"/>
      <c r="F1959" s="93"/>
      <c r="G1959" s="200"/>
      <c r="H1959" s="134">
        <f t="shared" ref="H1959" si="5983">COUNT($P1959:$XX1959)</f>
        <v>0</v>
      </c>
      <c r="I1959" s="132" t="e">
        <f t="shared" ref="I1959" si="5984">_xlfn.STDEV.P($P1958:$XX1959)/AVERAGE($P1958:$XX1959)</f>
        <v>#DIV/0!</v>
      </c>
      <c r="J1959" s="7">
        <f t="shared" ref="J1959" si="5985">IF(AND(H1959&gt;2,
OR(L1947="MÉDIA SANEADA",L1947="MEDIANA SANEADA",
AND(L1947="PREÇO ESTIMADO",NOT(AND(P1949="Orçamento",COUNTA(P1947:XX1947)=COUNTIF(P1949:XX1949,"Orçamento")))))),
ROW(),0)</f>
        <v>0</v>
      </c>
      <c r="K1959" s="66"/>
      <c r="L1959" s="29" t="s">
        <v>41</v>
      </c>
      <c r="M1959" s="30" t="str">
        <f t="shared" ref="M1959" si="5986">IFERROR(_xlfn.QUARTILE.EXC($P1953:$XX1953,1),"")</f>
        <v/>
      </c>
      <c r="N1959" s="71"/>
      <c r="O1959" s="27" t="str">
        <f t="shared" ref="O1959" si="5987">"3 RODADA"</f>
        <v>3 RODADA</v>
      </c>
      <c r="P1959" s="107" t="str">
        <f t="shared" ref="P1959:AI1959" si="5988">IF(P1957="","",IF((_xlfn.STDEV.P($P1956:$XX1957)/AVERAGE($P1956:$XX1957))&lt;=25%,P1957,IF(OR(P1957&gt;(AVERAGE($P1956:$XX1957)+_xlfn.STDEV.P($P1956:$XX1957)),P1957&lt;(AVERAGE($P1956:$XX1957)-_xlfn.STDEV.P($P1956:$XX1957))),"DESCARTADO",P1957)))</f>
        <v/>
      </c>
      <c r="Q1959" s="107" t="str">
        <f t="shared" si="5988"/>
        <v/>
      </c>
      <c r="R1959" s="107" t="str">
        <f t="shared" si="5988"/>
        <v/>
      </c>
      <c r="S1959" s="107" t="str">
        <f t="shared" si="5988"/>
        <v/>
      </c>
      <c r="T1959" s="107" t="str">
        <f t="shared" si="5988"/>
        <v/>
      </c>
      <c r="U1959" s="107" t="str">
        <f t="shared" si="5988"/>
        <v/>
      </c>
      <c r="V1959" s="107" t="str">
        <f t="shared" si="5988"/>
        <v/>
      </c>
      <c r="W1959" s="107" t="str">
        <f t="shared" si="5988"/>
        <v/>
      </c>
      <c r="X1959" s="107" t="str">
        <f t="shared" si="5988"/>
        <v/>
      </c>
      <c r="Y1959" s="107" t="str">
        <f t="shared" si="5988"/>
        <v/>
      </c>
      <c r="Z1959" s="107" t="str">
        <f t="shared" si="5988"/>
        <v/>
      </c>
      <c r="AA1959" s="107" t="str">
        <f t="shared" si="5988"/>
        <v/>
      </c>
      <c r="AB1959" s="107" t="str">
        <f t="shared" si="5988"/>
        <v/>
      </c>
      <c r="AC1959" s="107" t="str">
        <f t="shared" si="5988"/>
        <v/>
      </c>
      <c r="AD1959" s="107" t="str">
        <f t="shared" si="5988"/>
        <v/>
      </c>
      <c r="AE1959" s="107" t="str">
        <f t="shared" si="5988"/>
        <v/>
      </c>
      <c r="AF1959" s="107" t="str">
        <f t="shared" si="5988"/>
        <v/>
      </c>
      <c r="AG1959" s="107" t="str">
        <f t="shared" si="5988"/>
        <v/>
      </c>
      <c r="AH1959" s="107" t="str">
        <f t="shared" si="5988"/>
        <v/>
      </c>
      <c r="AI1959" s="107" t="str">
        <f t="shared" si="5988"/>
        <v/>
      </c>
    </row>
    <row r="1960" spans="1:167" hidden="1" x14ac:dyDescent="0.25">
      <c r="B1960" s="128" t="e">
        <f t="shared" si="5898"/>
        <v>#VALUE!</v>
      </c>
      <c r="C1960" s="128" t="e">
        <f t="shared" ca="1" si="5899"/>
        <v>#NAME?</v>
      </c>
      <c r="D1960" s="127">
        <f t="shared" ca="1" si="5899"/>
        <v>1</v>
      </c>
      <c r="E1960" s="198"/>
      <c r="F1960" s="93"/>
      <c r="G1960" s="200"/>
      <c r="H1960"/>
      <c r="I1960"/>
      <c r="J1960"/>
      <c r="K1960" s="66"/>
      <c r="L1960" s="29" t="s">
        <v>39</v>
      </c>
      <c r="M1960" s="30" t="str">
        <f t="shared" ref="M1960" si="5989">IFERROR(_xlfn.QUARTILE.EXC($P1953:$XX1953,3),"")</f>
        <v/>
      </c>
      <c r="N1960" s="71"/>
      <c r="O1960" s="27" t="str">
        <f t="shared" ref="O1960" si="5990">"4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898"/>
        <v>#VALUE!</v>
      </c>
      <c r="C1961" s="128" t="e">
        <f t="shared" ca="1" si="5899"/>
        <v>#NAME?</v>
      </c>
      <c r="D1961" s="127">
        <f t="shared" ca="1" si="5899"/>
        <v>1</v>
      </c>
      <c r="E1961" s="198"/>
      <c r="F1961" s="93"/>
      <c r="G1961" s="200"/>
      <c r="H1961" s="134">
        <f t="shared" ref="H1961" si="5991">COUNT($P1961:$XX1961)</f>
        <v>0</v>
      </c>
      <c r="I1961" s="132" t="e">
        <f t="shared" ref="I1961" si="5992">_xlfn.STDEV.P($P1960:$XX1961)/AVERAGE($P1960:$XX1961)</f>
        <v>#DIV/0!</v>
      </c>
      <c r="J1961" s="7">
        <f t="shared" ref="J1961" si="5993">IF(AND(H1961&gt;2,
OR(L1947="MÉDIA SANEADA",L1947="MEDIANA SANEADA",
AND(L1947="PREÇO ESTIMADO",NOT(AND(P1949="Orçamento",COUNTA(P1947:XX1947)=COUNTIF(P1949:XX1949,"Orçamento")))))),
ROW(),0)</f>
        <v>0</v>
      </c>
      <c r="K1961" s="66"/>
      <c r="L1961" s="29" t="s">
        <v>42</v>
      </c>
      <c r="M1961" s="30">
        <f t="shared" ref="M1961" si="5994">MIN($P1953:$XX1953)</f>
        <v>0</v>
      </c>
      <c r="N1961" s="71"/>
      <c r="O1961" s="27" t="str">
        <f t="shared" ref="O1961" si="5995">"4 RODADA"</f>
        <v>4 RODADA</v>
      </c>
      <c r="P1961" s="107" t="str">
        <f t="shared" ref="P1961:AI1961" si="5996">IF(P1959="","",IF((_xlfn.STDEV.P($P1958:$XX1959)/AVERAGE($P1958:$XX1959))&lt;=25%,P1959,IF(OR(P1959&gt;(AVERAGE($P1958:$XX1959)+_xlfn.STDEV.P($P1958:$XX1959)),P1959&lt;(AVERAGE($P1958:$XX1959)-_xlfn.STDEV.P($P1958:$XX1959))),"DESCARTADO",P1959)))</f>
        <v/>
      </c>
      <c r="Q1961" s="107" t="str">
        <f t="shared" si="5996"/>
        <v/>
      </c>
      <c r="R1961" s="107" t="str">
        <f t="shared" si="5996"/>
        <v/>
      </c>
      <c r="S1961" s="107" t="str">
        <f t="shared" si="5996"/>
        <v/>
      </c>
      <c r="T1961" s="107" t="str">
        <f t="shared" si="5996"/>
        <v/>
      </c>
      <c r="U1961" s="107" t="str">
        <f t="shared" si="5996"/>
        <v/>
      </c>
      <c r="V1961" s="107" t="str">
        <f t="shared" si="5996"/>
        <v/>
      </c>
      <c r="W1961" s="107" t="str">
        <f t="shared" si="5996"/>
        <v/>
      </c>
      <c r="X1961" s="107" t="str">
        <f t="shared" si="5996"/>
        <v/>
      </c>
      <c r="Y1961" s="107" t="str">
        <f t="shared" si="5996"/>
        <v/>
      </c>
      <c r="Z1961" s="107" t="str">
        <f t="shared" si="5996"/>
        <v/>
      </c>
      <c r="AA1961" s="107" t="str">
        <f t="shared" si="5996"/>
        <v/>
      </c>
      <c r="AB1961" s="107" t="str">
        <f t="shared" si="5996"/>
        <v/>
      </c>
      <c r="AC1961" s="107" t="str">
        <f t="shared" si="5996"/>
        <v/>
      </c>
      <c r="AD1961" s="107" t="str">
        <f t="shared" si="5996"/>
        <v/>
      </c>
      <c r="AE1961" s="107" t="str">
        <f t="shared" si="5996"/>
        <v/>
      </c>
      <c r="AF1961" s="107" t="str">
        <f t="shared" si="5996"/>
        <v/>
      </c>
      <c r="AG1961" s="107" t="str">
        <f t="shared" si="5996"/>
        <v/>
      </c>
      <c r="AH1961" s="107" t="str">
        <f t="shared" si="5996"/>
        <v/>
      </c>
      <c r="AI1961" s="107" t="str">
        <f t="shared" si="5996"/>
        <v/>
      </c>
    </row>
    <row r="1962" spans="1:167" hidden="1" x14ac:dyDescent="0.25">
      <c r="B1962" s="128" t="e">
        <f t="shared" si="5898"/>
        <v>#VALUE!</v>
      </c>
      <c r="C1962" s="128" t="e">
        <f t="shared" ca="1" si="5899"/>
        <v>#NAME?</v>
      </c>
      <c r="D1962" s="127">
        <f t="shared" ca="1" si="5899"/>
        <v>1</v>
      </c>
      <c r="E1962" s="198"/>
      <c r="F1962" s="93"/>
      <c r="G1962" s="200"/>
      <c r="H1962"/>
      <c r="I1962"/>
      <c r="J1962"/>
      <c r="K1962" s="66"/>
      <c r="L1962" s="29" t="s">
        <v>40</v>
      </c>
      <c r="M1962" s="30">
        <f t="shared" ref="M1962" si="5997">MAX($P1953:$XX1953)</f>
        <v>0</v>
      </c>
      <c r="N1962" s="71"/>
      <c r="O1962" s="27" t="str">
        <f t="shared" ref="O1962" si="5998">"5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898"/>
        <v>#VALUE!</v>
      </c>
      <c r="C1963" s="128" t="e">
        <f t="shared" ca="1" si="5899"/>
        <v>#NAME?</v>
      </c>
      <c r="D1963" s="127">
        <f t="shared" ca="1" si="5899"/>
        <v>1</v>
      </c>
      <c r="E1963" s="198"/>
      <c r="F1963" s="93"/>
      <c r="G1963" s="200"/>
      <c r="H1963" s="134">
        <f t="shared" ref="H1963" si="5999">COUNT($P1963:$XX1963)</f>
        <v>0</v>
      </c>
      <c r="I1963" s="132" t="e">
        <f t="shared" ref="I1963" si="6000">_xlfn.STDEV.P($P1962:$XX1963)/AVERAGE($P1962:$XX1963)</f>
        <v>#DIV/0!</v>
      </c>
      <c r="J1963" s="7">
        <f t="shared" ref="J1963" si="6001">IF(AND(H1963&gt;2,
OR(L1947="MÉDIA SANEADA",L1947="MEDIANA SANEADA",
AND(L1947="PREÇO ESTIMADO",NOT(AND(P1949="Orçamento",COUNTA(P1947:XX1947)=COUNTIF(P1949:XX1949,"Orçamento")))))),
ROW(),0)</f>
        <v>0</v>
      </c>
      <c r="K1963" s="66"/>
      <c r="N1963" s="71"/>
      <c r="O1963" s="27" t="str">
        <f t="shared" ref="O1963" si="6002">"5 RODADA"</f>
        <v>5 RODADA</v>
      </c>
      <c r="P1963" s="107" t="str">
        <f t="shared" ref="P1963:AI1963" si="6003">IF(P1961="","",IF((_xlfn.STDEV.P($P1960:$XX1961)/AVERAGE($P1960:$XX1961))&lt;=25%,P1961,IF(OR(P1961&gt;(AVERAGE($P1960:$XX1961)+_xlfn.STDEV.P($P1960:$XX1961)),P1961&lt;(AVERAGE($P1960:$XX1961)-_xlfn.STDEV.P($P1960:$XX1961))),"DESCARTADO",P1961)))</f>
        <v/>
      </c>
      <c r="Q1963" s="107" t="str">
        <f t="shared" si="6003"/>
        <v/>
      </c>
      <c r="R1963" s="107" t="str">
        <f t="shared" si="6003"/>
        <v/>
      </c>
      <c r="S1963" s="107" t="str">
        <f t="shared" si="6003"/>
        <v/>
      </c>
      <c r="T1963" s="107" t="str">
        <f t="shared" si="6003"/>
        <v/>
      </c>
      <c r="U1963" s="107" t="str">
        <f t="shared" si="6003"/>
        <v/>
      </c>
      <c r="V1963" s="107" t="str">
        <f t="shared" si="6003"/>
        <v/>
      </c>
      <c r="W1963" s="107" t="str">
        <f t="shared" si="6003"/>
        <v/>
      </c>
      <c r="X1963" s="107" t="str">
        <f t="shared" si="6003"/>
        <v/>
      </c>
      <c r="Y1963" s="107" t="str">
        <f t="shared" si="6003"/>
        <v/>
      </c>
      <c r="Z1963" s="107" t="str">
        <f t="shared" si="6003"/>
        <v/>
      </c>
      <c r="AA1963" s="107" t="str">
        <f t="shared" si="6003"/>
        <v/>
      </c>
      <c r="AB1963" s="107" t="str">
        <f t="shared" si="6003"/>
        <v/>
      </c>
      <c r="AC1963" s="107" t="str">
        <f t="shared" si="6003"/>
        <v/>
      </c>
      <c r="AD1963" s="107" t="str">
        <f t="shared" si="6003"/>
        <v/>
      </c>
      <c r="AE1963" s="107" t="str">
        <f t="shared" si="6003"/>
        <v/>
      </c>
      <c r="AF1963" s="107" t="str">
        <f t="shared" si="6003"/>
        <v/>
      </c>
      <c r="AG1963" s="107" t="str">
        <f t="shared" si="6003"/>
        <v/>
      </c>
      <c r="AH1963" s="107" t="str">
        <f t="shared" si="6003"/>
        <v/>
      </c>
      <c r="AI1963" s="107" t="str">
        <f t="shared" si="6003"/>
        <v/>
      </c>
    </row>
    <row r="1964" spans="1:167" hidden="1" x14ac:dyDescent="0.25">
      <c r="B1964" s="128" t="e">
        <f t="shared" si="5898"/>
        <v>#VALUE!</v>
      </c>
      <c r="C1964" s="128" t="e">
        <f t="shared" ca="1" si="5899"/>
        <v>#NAME?</v>
      </c>
      <c r="D1964" s="127">
        <f t="shared" ca="1" si="5899"/>
        <v>1</v>
      </c>
      <c r="E1964" s="198"/>
      <c r="F1964" s="93"/>
      <c r="G1964" s="200"/>
      <c r="H1964"/>
      <c r="I1964"/>
      <c r="J1964"/>
      <c r="K1964" s="66"/>
      <c r="L1964" s="22"/>
      <c r="M1964" s="22"/>
      <c r="N1964" s="71"/>
      <c r="O1964" s="27" t="str">
        <f t="shared" ref="O1964" si="6004">"6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898"/>
        <v>#VALUE!</v>
      </c>
      <c r="C1965" s="128" t="e">
        <f t="shared" ca="1" si="5899"/>
        <v>#NAME?</v>
      </c>
      <c r="D1965" s="127">
        <f t="shared" ca="1" si="5899"/>
        <v>1</v>
      </c>
      <c r="E1965" s="198"/>
      <c r="F1965" s="93"/>
      <c r="G1965" s="200"/>
      <c r="H1965" s="134">
        <f t="shared" ref="H1965" si="6005">COUNT($P1965:$XX1965)</f>
        <v>0</v>
      </c>
      <c r="I1965" s="132" t="e">
        <f t="shared" ref="I1965" si="6006">_xlfn.STDEV.P($P1964:$XX1965)/AVERAGE($P1964:$XX1965)</f>
        <v>#DIV/0!</v>
      </c>
      <c r="J1965" s="7">
        <f t="shared" ref="J1965" si="6007">IF(AND(H1965&gt;2,
OR(L1947="MÉDIA SANEADA",L1947="MEDIANA SANEADA",
AND(L1947="PREÇO ESTIMADO",NOT(AND(P1949="Orçamento",COUNTA(P1947:XX1947)=COUNTIF(P1949:XX1949,"Orçamento")))))),
ROW(),0)</f>
        <v>0</v>
      </c>
      <c r="N1965" s="71"/>
      <c r="O1965" s="27" t="str">
        <f t="shared" ref="O1965" si="6008">"6 RODADA"</f>
        <v>6 RODADA</v>
      </c>
      <c r="P1965" s="107" t="str">
        <f t="shared" ref="P1965:AI1965" si="6009">IFERROR(IF(P1963="","",IF((_xlfn.STDEV.P($P1962:$XX1963)/AVERAGE($P1962:$XX1963))&lt;=25%,P1963,IF(OR(P1963&gt;(AVERAGE($P1962:$XX1963)+_xlfn.STDEV.P($P1962:$XX1963)),P1963&lt;(AVERAGE($P1962:$XX1963)-_xlfn.STDEV.P($P1962:$XX1963))),"DESCARTADO",P1963))),)</f>
        <v/>
      </c>
      <c r="Q1965" s="107" t="str">
        <f t="shared" si="6009"/>
        <v/>
      </c>
      <c r="R1965" s="107" t="str">
        <f t="shared" si="6009"/>
        <v/>
      </c>
      <c r="S1965" s="107" t="str">
        <f t="shared" si="6009"/>
        <v/>
      </c>
      <c r="T1965" s="107" t="str">
        <f t="shared" si="6009"/>
        <v/>
      </c>
      <c r="U1965" s="107" t="str">
        <f t="shared" si="6009"/>
        <v/>
      </c>
      <c r="V1965" s="107" t="str">
        <f t="shared" si="6009"/>
        <v/>
      </c>
      <c r="W1965" s="107" t="str">
        <f t="shared" si="6009"/>
        <v/>
      </c>
      <c r="X1965" s="107" t="str">
        <f t="shared" si="6009"/>
        <v/>
      </c>
      <c r="Y1965" s="107" t="str">
        <f t="shared" si="6009"/>
        <v/>
      </c>
      <c r="Z1965" s="107" t="str">
        <f t="shared" si="6009"/>
        <v/>
      </c>
      <c r="AA1965" s="107" t="str">
        <f t="shared" si="6009"/>
        <v/>
      </c>
      <c r="AB1965" s="107" t="str">
        <f t="shared" si="6009"/>
        <v/>
      </c>
      <c r="AC1965" s="107" t="str">
        <f t="shared" si="6009"/>
        <v/>
      </c>
      <c r="AD1965" s="107" t="str">
        <f t="shared" si="6009"/>
        <v/>
      </c>
      <c r="AE1965" s="107" t="str">
        <f t="shared" si="6009"/>
        <v/>
      </c>
      <c r="AF1965" s="107" t="str">
        <f t="shared" si="6009"/>
        <v/>
      </c>
      <c r="AG1965" s="107" t="str">
        <f t="shared" si="6009"/>
        <v/>
      </c>
      <c r="AH1965" s="107" t="str">
        <f t="shared" si="6009"/>
        <v/>
      </c>
      <c r="AI1965" s="107" t="str">
        <f t="shared" si="6009"/>
        <v/>
      </c>
    </row>
    <row r="1966" spans="1:167" x14ac:dyDescent="0.25">
      <c r="B1966" s="128" t="e">
        <f t="shared" si="5898"/>
        <v>#VALUE!</v>
      </c>
      <c r="C1966" s="128" t="e">
        <f t="shared" ca="1" si="5899"/>
        <v>#NAME?</v>
      </c>
      <c r="D1966" s="127">
        <f t="shared" ca="1" si="5899"/>
        <v>1</v>
      </c>
      <c r="E1966" s="198"/>
      <c r="F1966" s="136"/>
      <c r="G1966" s="200"/>
      <c r="H1966" s="203"/>
      <c r="I1966" s="203"/>
      <c r="J1966" s="204"/>
      <c r="K1966" s="67"/>
      <c r="L1966" s="1" t="s">
        <v>43</v>
      </c>
      <c r="M1966" s="143" t="str">
        <f t="shared" ref="M1966" si="6010">IFERROR(ROUND(M1947*M1949,2),"")</f>
        <v/>
      </c>
      <c r="O1966" s="27" t="s">
        <v>363</v>
      </c>
      <c r="P1966" s="107" t="str">
        <f t="shared" ref="P1966:R1966" si="6011">INDEX(P1953:P1965,MATCH(MAX($J1953:$J1965),$J1953:$J1965,0))</f>
        <v/>
      </c>
      <c r="Q1966" s="107" t="str">
        <f t="shared" si="6011"/>
        <v/>
      </c>
      <c r="R1966" s="107" t="str">
        <f t="shared" si="6011"/>
        <v/>
      </c>
      <c r="S1966" s="107" t="str">
        <f t="shared" si="5946"/>
        <v/>
      </c>
      <c r="T1966" s="107" t="str">
        <f t="shared" si="5946"/>
        <v/>
      </c>
      <c r="U1966" s="107" t="str">
        <f t="shared" si="5946"/>
        <v/>
      </c>
      <c r="V1966" s="107" t="str">
        <f t="shared" si="5946"/>
        <v/>
      </c>
      <c r="W1966" s="107" t="str">
        <f t="shared" si="5946"/>
        <v/>
      </c>
      <c r="X1966" s="107" t="str">
        <f t="shared" si="5946"/>
        <v/>
      </c>
      <c r="Y1966" s="107" t="str">
        <f t="shared" si="5946"/>
        <v/>
      </c>
      <c r="Z1966" s="107" t="str">
        <f t="shared" si="5946"/>
        <v/>
      </c>
      <c r="AA1966" s="107" t="str">
        <f t="shared" si="5946"/>
        <v/>
      </c>
      <c r="AB1966" s="107" t="str">
        <f t="shared" si="5946"/>
        <v/>
      </c>
      <c r="AC1966" s="107" t="str">
        <f t="shared" si="5946"/>
        <v/>
      </c>
      <c r="AD1966" s="107" t="str">
        <f t="shared" si="5946"/>
        <v/>
      </c>
      <c r="AE1966" s="107" t="str">
        <f t="shared" si="5946"/>
        <v/>
      </c>
      <c r="AF1966" s="107" t="str">
        <f t="shared" si="5946"/>
        <v/>
      </c>
      <c r="AG1966" s="107" t="str">
        <f t="shared" si="5946"/>
        <v/>
      </c>
      <c r="AH1966" s="107" t="str">
        <f t="shared" si="5946"/>
        <v/>
      </c>
      <c r="AI1966" s="107" t="str">
        <f t="shared" si="5946"/>
        <v/>
      </c>
    </row>
    <row r="1968" spans="1:167" s="117" customFormat="1" ht="15" customHeight="1" x14ac:dyDescent="0.25">
      <c r="A1968" s="120"/>
      <c r="B1968" s="127" t="e">
        <f t="shared" ref="B1968" si="6012">LARGE(IFERROR(IF(B1966+1&gt;$H$8,"",B1966+1),""),1)</f>
        <v>#VALUE!</v>
      </c>
      <c r="C1968" s="127" t="e">
        <f ca="1">IF(_xlfn.ISFORMULA(E1972),MAX(INDEX('BASE FORMAÇÃO'!A:A,B1968+1),1),E1972)</f>
        <v>#NAME?</v>
      </c>
      <c r="D1968" s="127">
        <f t="shared" ref="D1968" ca="1" si="6013">IFERROR(IF(C1968=C1958,D1958+1,1),1)</f>
        <v>1</v>
      </c>
      <c r="E1968" s="38" t="s">
        <v>9</v>
      </c>
      <c r="F1968" s="73"/>
      <c r="G1968" s="38" t="s">
        <v>15</v>
      </c>
      <c r="H1968" s="135" t="e">
        <f>INDEX('BASE FORMAÇÃO'!B:B,B1968+1)</f>
        <v>#VALUE!</v>
      </c>
      <c r="I1968" s="181" t="s">
        <v>16</v>
      </c>
      <c r="J1968" s="6" t="e">
        <f>INDEX('BASE FORMAÇÃO'!K:K,B1968+1)</f>
        <v>#VALUE!</v>
      </c>
      <c r="K1968" s="65"/>
      <c r="L1968" s="182" t="s">
        <v>10</v>
      </c>
      <c r="M1968" s="184" t="str">
        <f>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014">B1968</f>
        <v>#VALUE!</v>
      </c>
      <c r="C1969" s="128" t="e">
        <f t="shared" ca="1" si="6014"/>
        <v>#NAME?</v>
      </c>
      <c r="D1969" s="127">
        <f t="shared" ca="1" si="6014"/>
        <v>1</v>
      </c>
      <c r="E1969" s="186">
        <f t="shared" ref="E1969" ca="1" si="6015">D1968</f>
        <v>1</v>
      </c>
      <c r="F1969" s="92"/>
      <c r="G1969" s="188" t="s">
        <v>1</v>
      </c>
      <c r="H1969" s="191" t="e">
        <f>INDEX('BASE FORMAÇÃO'!C:C,B1968+1)</f>
        <v>#VALUE!</v>
      </c>
      <c r="I1969" s="191"/>
      <c r="J1969" s="192"/>
      <c r="K1969" s="66"/>
      <c r="L1969" s="183"/>
      <c r="M1969" s="185"/>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016">B1969</f>
        <v>#VALUE!</v>
      </c>
      <c r="C1970" s="128" t="e">
        <f t="shared" ca="1" si="6016"/>
        <v>#NAME?</v>
      </c>
      <c r="D1970" s="127">
        <f t="shared" ca="1" si="6016"/>
        <v>1</v>
      </c>
      <c r="E1970" s="187"/>
      <c r="F1970" s="93"/>
      <c r="G1970" s="189"/>
      <c r="H1970" s="193"/>
      <c r="I1970" s="193"/>
      <c r="J1970" s="194"/>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017">B1970</f>
        <v>#VALUE!</v>
      </c>
      <c r="C1971" s="128" t="e">
        <f t="shared" ca="1" si="6017"/>
        <v>#NAME?</v>
      </c>
      <c r="D1971" s="127">
        <f t="shared" ca="1" si="5899"/>
        <v>1</v>
      </c>
      <c r="E1971" s="38" t="s">
        <v>313</v>
      </c>
      <c r="F1971" s="93"/>
      <c r="G1971" s="190"/>
      <c r="H1971" s="195"/>
      <c r="I1971" s="195"/>
      <c r="J1971" s="196"/>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018">B1970</f>
        <v>#VALUE!</v>
      </c>
      <c r="C1972" s="128" t="e">
        <f t="shared" ca="1" si="6018"/>
        <v>#NAME?</v>
      </c>
      <c r="D1972" s="127">
        <f t="shared" ca="1" si="5899"/>
        <v>1</v>
      </c>
      <c r="E1972" s="197" t="e">
        <f t="shared" ref="E1972" ca="1" si="6019">C1968</f>
        <v>#NAME?</v>
      </c>
      <c r="F1972" s="93"/>
      <c r="G1972" s="199" t="s">
        <v>304</v>
      </c>
      <c r="H1972" s="201"/>
      <c r="I1972" s="202"/>
      <c r="J1972" s="202"/>
      <c r="K1972" s="67"/>
      <c r="L1972" s="28" t="s">
        <v>303</v>
      </c>
      <c r="M1972" s="133" t="str">
        <f t="shared" ref="M1972" si="6020">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021">B1972</f>
        <v>#VALUE!</v>
      </c>
      <c r="C1973" s="128" t="e">
        <f t="shared" ref="C1973" ca="1" si="6022">C1972</f>
        <v>#NAME?</v>
      </c>
      <c r="D1973" s="127">
        <f t="shared" ca="1" si="5899"/>
        <v>1</v>
      </c>
      <c r="E1973" s="198"/>
      <c r="F1973" s="93"/>
      <c r="G1973" s="200"/>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023">B1973</f>
        <v>#VALUE!</v>
      </c>
      <c r="C1974" s="128" t="e">
        <f t="shared" ca="1" si="6023"/>
        <v>#NAME?</v>
      </c>
      <c r="D1974" s="127">
        <f t="shared" ca="1" si="5899"/>
        <v>1</v>
      </c>
      <c r="E1974" s="198"/>
      <c r="F1974" s="93"/>
      <c r="G1974" s="200"/>
      <c r="H1974" s="134">
        <f t="shared" ref="H1974" si="6024">COUNT($P1974:$XX1974)</f>
        <v>0</v>
      </c>
      <c r="I1974" s="132" t="e">
        <f t="shared" ref="I1974" si="6025">_xlfn.STDEV.P($P1973:$XX1974)/AVERAGE($P1973:$XX1974)</f>
        <v>#DIV/0!</v>
      </c>
      <c r="J1974" s="7">
        <f>ROW()</f>
        <v>1974</v>
      </c>
      <c r="K1974" s="67"/>
      <c r="L1974" s="29" t="s">
        <v>10</v>
      </c>
      <c r="M1974" s="30" t="str">
        <f t="shared" ref="M1974" si="6026">IFERROR(
IF(COUNTA(P1968:AI1968)=COUNTIF(P1970:XX1970,"Orçamento"),MIN(M1979,M1976),
IF(M1977&lt;&gt;"",M1977,
IF(M1978&lt;&gt;"",M1978,
M1976
))),"")</f>
        <v/>
      </c>
      <c r="N1974" s="71"/>
      <c r="O1974" s="27" t="s">
        <v>376</v>
      </c>
      <c r="P1974" s="106" t="str">
        <f t="shared" ref="P1974:AI1974" si="6027">IFERROR(IF(P1972="",
            "",
            IF(COUNT($P1972:$XX1972)&lt;=4,
               P1972,
               IF(OR(P1972&gt;(QUARTILE($P1972:$XX1972,3)+(QUARTILE($P1972:$XX1972,3)-QUARTILE($P1972:$XX1972,1))),
                     P1972&lt;(QUARTILE($P1972:$XX1972,1)-(QUARTILE($P1972:$XX1972,3)-QUARTILE($P1972:$XX1972,1)))
                  ),
               "DESCARTADO",P1972)
             )
  ),P1972)</f>
        <v/>
      </c>
      <c r="Q1974" s="106" t="str">
        <f t="shared" si="6027"/>
        <v/>
      </c>
      <c r="R1974" s="106" t="str">
        <f t="shared" si="6027"/>
        <v/>
      </c>
      <c r="S1974" s="106" t="str">
        <f t="shared" si="6027"/>
        <v/>
      </c>
      <c r="T1974" s="106" t="str">
        <f t="shared" si="6027"/>
        <v/>
      </c>
      <c r="U1974" s="106" t="str">
        <f t="shared" si="6027"/>
        <v/>
      </c>
      <c r="V1974" s="106" t="str">
        <f t="shared" si="6027"/>
        <v/>
      </c>
      <c r="W1974" s="106" t="str">
        <f t="shared" si="6027"/>
        <v/>
      </c>
      <c r="X1974" s="106" t="str">
        <f t="shared" si="6027"/>
        <v/>
      </c>
      <c r="Y1974" s="106" t="str">
        <f t="shared" si="6027"/>
        <v/>
      </c>
      <c r="Z1974" s="106" t="str">
        <f t="shared" si="6027"/>
        <v/>
      </c>
      <c r="AA1974" s="106" t="str">
        <f t="shared" si="6027"/>
        <v/>
      </c>
      <c r="AB1974" s="106" t="str">
        <f t="shared" si="6027"/>
        <v/>
      </c>
      <c r="AC1974" s="106" t="str">
        <f t="shared" si="6027"/>
        <v/>
      </c>
      <c r="AD1974" s="106" t="str">
        <f t="shared" si="6027"/>
        <v/>
      </c>
      <c r="AE1974" s="106" t="str">
        <f t="shared" si="6027"/>
        <v/>
      </c>
      <c r="AF1974" s="106" t="str">
        <f t="shared" si="6027"/>
        <v/>
      </c>
      <c r="AG1974" s="106" t="str">
        <f t="shared" si="6027"/>
        <v/>
      </c>
      <c r="AH1974" s="106" t="str">
        <f t="shared" si="6027"/>
        <v/>
      </c>
      <c r="AI1974" s="106" t="str">
        <f t="shared" si="6027"/>
        <v/>
      </c>
    </row>
    <row r="1975" spans="1:167" hidden="1" x14ac:dyDescent="0.25">
      <c r="B1975" s="128" t="e">
        <f t="shared" ref="B1975" si="6028">B1974</f>
        <v>#VALUE!</v>
      </c>
      <c r="C1975" s="128" t="e">
        <f t="shared" ref="C1975" ca="1" si="6029">C1974</f>
        <v>#NAME?</v>
      </c>
      <c r="D1975" s="127">
        <f t="shared" ca="1" si="5899"/>
        <v>1</v>
      </c>
      <c r="E1975" s="198"/>
      <c r="F1975" s="93"/>
      <c r="G1975" s="200"/>
      <c r="H1975"/>
      <c r="I1975"/>
      <c r="J1975"/>
      <c r="K1975" s="66"/>
      <c r="L1975" s="29" t="s">
        <v>360</v>
      </c>
      <c r="M1975" s="30" t="e">
        <f t="shared" ref="M1975" si="6030">AVERAGE($P1974:$XX1974)</f>
        <v>#DIV/0!</v>
      </c>
      <c r="N1975" s="71"/>
      <c r="O1975" s="27" t="str">
        <f t="shared" ref="O1975" si="6031">"1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898"/>
        <v>#VALUE!</v>
      </c>
      <c r="C1976" s="128" t="e">
        <f t="shared" ca="1" si="5899"/>
        <v>#NAME?</v>
      </c>
      <c r="D1976" s="127">
        <f t="shared" ca="1" si="5899"/>
        <v>1</v>
      </c>
      <c r="E1976" s="198"/>
      <c r="F1976" s="93"/>
      <c r="G1976" s="200"/>
      <c r="H1976" s="134">
        <f t="shared" ref="H1976" si="6032">COUNT($P1976:$XX1976)</f>
        <v>0</v>
      </c>
      <c r="I1976" s="132" t="e">
        <f t="shared" ref="I1976" si="6033">_xlfn.STDEV.P($P1975:$XX1976)/AVERAGE($P1975:$XX1976)</f>
        <v>#DIV/0!</v>
      </c>
      <c r="J1976" s="7">
        <f t="shared" ref="J1976" si="6034">IF(AND(H1976&gt;2,
OR(L1968="MÉDIA SANEADA",L1968="MEDIANA SANEADA",
AND(L1968="PREÇO ESTIMADO",NOT(AND(P1970="Orçamento",COUNTA(P1968:XX1968)=COUNTIF(P1970:XX1970,"Orçamento")))))),
ROW(),0)</f>
        <v>0</v>
      </c>
      <c r="K1976" s="66"/>
      <c r="L1976" s="29" t="s">
        <v>361</v>
      </c>
      <c r="M1976" s="30" t="e">
        <f t="shared" ref="M1976" si="6035">MEDIAN($P1974:$XX1974)</f>
        <v>#NUM!</v>
      </c>
      <c r="N1976" s="71"/>
      <c r="O1976" s="27" t="str">
        <f t="shared" ref="O1976" si="6036">"1 RODADA"</f>
        <v>1 RODADA</v>
      </c>
      <c r="P1976" s="107" t="str">
        <f t="shared" ref="P1976:AI1976" si="6037">IF(P1974="","",IF((_xlfn.STDEV.P($P1973:$XX1974)/AVERAGE($P1973:$XX1974))&lt;=25%,P1974,IF(OR(P1974&gt;(AVERAGE($P1973:$XX1974)+_xlfn.STDEV.P($P1973:$XX1974)),P1974&lt;(AVERAGE($P1973:$XX1974)-_xlfn.STDEV.P($P1973:$XX1974))),"DESCARTADO",P1974)))</f>
        <v/>
      </c>
      <c r="Q1976" s="107" t="str">
        <f t="shared" si="6037"/>
        <v/>
      </c>
      <c r="R1976" s="107" t="str">
        <f t="shared" si="6037"/>
        <v/>
      </c>
      <c r="S1976" s="107" t="str">
        <f t="shared" si="6037"/>
        <v/>
      </c>
      <c r="T1976" s="107" t="str">
        <f t="shared" si="6037"/>
        <v/>
      </c>
      <c r="U1976" s="107" t="str">
        <f t="shared" si="6037"/>
        <v/>
      </c>
      <c r="V1976" s="107" t="str">
        <f t="shared" si="6037"/>
        <v/>
      </c>
      <c r="W1976" s="107" t="str">
        <f t="shared" si="6037"/>
        <v/>
      </c>
      <c r="X1976" s="107" t="str">
        <f t="shared" si="6037"/>
        <v/>
      </c>
      <c r="Y1976" s="107" t="str">
        <f t="shared" si="6037"/>
        <v/>
      </c>
      <c r="Z1976" s="107" t="str">
        <f t="shared" si="6037"/>
        <v/>
      </c>
      <c r="AA1976" s="107" t="str">
        <f t="shared" si="6037"/>
        <v/>
      </c>
      <c r="AB1976" s="107" t="str">
        <f t="shared" si="6037"/>
        <v/>
      </c>
      <c r="AC1976" s="107" t="str">
        <f t="shared" si="6037"/>
        <v/>
      </c>
      <c r="AD1976" s="107" t="str">
        <f t="shared" si="6037"/>
        <v/>
      </c>
      <c r="AE1976" s="107" t="str">
        <f t="shared" si="6037"/>
        <v/>
      </c>
      <c r="AF1976" s="107" t="str">
        <f t="shared" si="6037"/>
        <v/>
      </c>
      <c r="AG1976" s="107" t="str">
        <f t="shared" si="6037"/>
        <v/>
      </c>
      <c r="AH1976" s="107" t="str">
        <f t="shared" si="6037"/>
        <v/>
      </c>
      <c r="AI1976" s="107" t="str">
        <f t="shared" si="6037"/>
        <v/>
      </c>
    </row>
    <row r="1977" spans="1:167" hidden="1" x14ac:dyDescent="0.25">
      <c r="B1977" s="128" t="e">
        <f t="shared" si="5898"/>
        <v>#VALUE!</v>
      </c>
      <c r="C1977" s="128" t="e">
        <f t="shared" ca="1" si="5899"/>
        <v>#NAME?</v>
      </c>
      <c r="D1977" s="127">
        <f t="shared" ca="1" si="5899"/>
        <v>1</v>
      </c>
      <c r="E1977" s="198"/>
      <c r="F1977" s="93"/>
      <c r="G1977" s="200"/>
      <c r="H1977"/>
      <c r="I1977"/>
      <c r="J1977"/>
      <c r="L1977" s="29" t="s">
        <v>38</v>
      </c>
      <c r="M1977" s="30" t="str">
        <f t="shared" ref="M1977" si="6038">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039">"2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898"/>
        <v>#VALUE!</v>
      </c>
      <c r="C1978" s="128" t="e">
        <f t="shared" ca="1" si="5899"/>
        <v>#NAME?</v>
      </c>
      <c r="D1978" s="127">
        <f t="shared" ca="1" si="5899"/>
        <v>1</v>
      </c>
      <c r="E1978" s="198"/>
      <c r="F1978" s="93"/>
      <c r="G1978" s="200"/>
      <c r="H1978" s="134">
        <f t="shared" ref="H1978" si="6040">COUNT($P1978:$XX1978)</f>
        <v>0</v>
      </c>
      <c r="I1978" s="132" t="e">
        <f t="shared" ref="I1978" si="6041">_xlfn.STDEV.P($P1977:$XX1978)/AVERAGE($P1977:$XX1978)</f>
        <v>#DIV/0!</v>
      </c>
      <c r="J1978" s="7">
        <f t="shared" ref="J1978" si="6042">IF(AND(H1978&gt;2,
OR(L1968="MÉDIA SANEADA",L1968="MEDIANA SANEADA",
AND(L1968="PREÇO ESTIMADO",NOT(AND(P1970="Orçamento",COUNTA(P1968:XX1968)=COUNTIF(P1970:XX1970,"Orçamento")))))),
ROW(),0)</f>
        <v>0</v>
      </c>
      <c r="K1978" s="66"/>
      <c r="L1978" s="29" t="s">
        <v>362</v>
      </c>
      <c r="M1978" s="30" t="e">
        <f t="shared" ref="M1978" si="6043" xml:space="preserve">
IF(H1976&gt;2,MEDIAN(P1975:XX1976),
IF(H1978&gt;2,MEDIAN(P1977:XX1978),
IF(H1980&gt;2,MEDIAN(P1979:XX1980),
IF(H1982&gt;2,MEDIAN(P1981:XX1982),
IF(H1984&gt;2,MEDIAN(P1983:XX1984),
IF(H1986&gt;2,MEDIAN(P1985:XX1986),
MEDIAN(P1973:XX1974)))))))</f>
        <v>#NUM!</v>
      </c>
      <c r="N1978" s="71"/>
      <c r="O1978" s="27" t="str">
        <f t="shared" ref="O1978" si="6044">"2 RODADA"</f>
        <v>2 RODADA</v>
      </c>
      <c r="P1978" s="107" t="str">
        <f t="shared" ref="P1978:AI1978" si="6045">IF(P1976="","",IF((_xlfn.STDEV.P($P1975:$XX1976)/AVERAGE($P1975:$XX1976))&lt;=25%,P1976,IF(OR(P1976&gt;(AVERAGE($P1975:$XX1976)+_xlfn.STDEV.P($P1975:$XX1976)),P1976&lt;(AVERAGE($P1975:$XX1976)-_xlfn.STDEV.P($P1975:$XX1976))),"DESCARTADO",P1976)))</f>
        <v/>
      </c>
      <c r="Q1978" s="107" t="str">
        <f t="shared" si="6045"/>
        <v/>
      </c>
      <c r="R1978" s="107" t="str">
        <f t="shared" si="6045"/>
        <v/>
      </c>
      <c r="S1978" s="107" t="str">
        <f t="shared" si="6045"/>
        <v/>
      </c>
      <c r="T1978" s="107" t="str">
        <f t="shared" si="6045"/>
        <v/>
      </c>
      <c r="U1978" s="107" t="str">
        <f t="shared" si="6045"/>
        <v/>
      </c>
      <c r="V1978" s="107" t="str">
        <f t="shared" si="6045"/>
        <v/>
      </c>
      <c r="W1978" s="107" t="str">
        <f t="shared" si="6045"/>
        <v/>
      </c>
      <c r="X1978" s="107" t="str">
        <f t="shared" si="6045"/>
        <v/>
      </c>
      <c r="Y1978" s="107" t="str">
        <f t="shared" si="6045"/>
        <v/>
      </c>
      <c r="Z1978" s="107" t="str">
        <f t="shared" si="6045"/>
        <v/>
      </c>
      <c r="AA1978" s="107" t="str">
        <f t="shared" si="6045"/>
        <v/>
      </c>
      <c r="AB1978" s="107" t="str">
        <f t="shared" si="6045"/>
        <v/>
      </c>
      <c r="AC1978" s="107" t="str">
        <f t="shared" si="6045"/>
        <v/>
      </c>
      <c r="AD1978" s="107" t="str">
        <f t="shared" si="6045"/>
        <v/>
      </c>
      <c r="AE1978" s="107" t="str">
        <f t="shared" si="6045"/>
        <v/>
      </c>
      <c r="AF1978" s="107" t="str">
        <f t="shared" si="6045"/>
        <v/>
      </c>
      <c r="AG1978" s="107" t="str">
        <f t="shared" si="6045"/>
        <v/>
      </c>
      <c r="AH1978" s="107" t="str">
        <f t="shared" si="6045"/>
        <v/>
      </c>
      <c r="AI1978" s="107" t="str">
        <f t="shared" si="6045"/>
        <v/>
      </c>
    </row>
    <row r="1979" spans="1:167" hidden="1" x14ac:dyDescent="0.25">
      <c r="B1979" s="128" t="e">
        <f t="shared" si="5898"/>
        <v>#VALUE!</v>
      </c>
      <c r="C1979" s="128" t="e">
        <f t="shared" ca="1" si="5899"/>
        <v>#NAME?</v>
      </c>
      <c r="D1979" s="127">
        <f t="shared" ca="1" si="5899"/>
        <v>1</v>
      </c>
      <c r="E1979" s="198"/>
      <c r="F1979" s="93"/>
      <c r="G1979" s="200"/>
      <c r="H1979"/>
      <c r="I1979"/>
      <c r="J1979"/>
      <c r="K1979" s="66"/>
      <c r="L1979" s="29" t="s">
        <v>359</v>
      </c>
      <c r="M1979" s="30" t="e">
        <f t="shared" ref="M1979" si="6046">HARMEAN($P1973:$XX1974)</f>
        <v>#N/A</v>
      </c>
      <c r="N1979" s="71"/>
      <c r="O1979" s="27" t="str">
        <f t="shared" ref="O1979" si="6047">"3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898"/>
        <v>#VALUE!</v>
      </c>
      <c r="C1980" s="128" t="e">
        <f t="shared" ca="1" si="5899"/>
        <v>#NAME?</v>
      </c>
      <c r="D1980" s="127">
        <f t="shared" ca="1" si="5899"/>
        <v>1</v>
      </c>
      <c r="E1980" s="198"/>
      <c r="F1980" s="93"/>
      <c r="G1980" s="200"/>
      <c r="H1980" s="134">
        <f t="shared" ref="H1980" si="6048">COUNT($P1980:$XX1980)</f>
        <v>0</v>
      </c>
      <c r="I1980" s="132" t="e">
        <f t="shared" ref="I1980" si="6049">_xlfn.STDEV.P($P1979:$XX1980)/AVERAGE($P1979:$XX1980)</f>
        <v>#DIV/0!</v>
      </c>
      <c r="J1980" s="7">
        <f t="shared" ref="J1980" si="6050">IF(AND(H1980&gt;2,
OR(L1968="MÉDIA SANEADA",L1968="MEDIANA SANEADA",
AND(L1968="PREÇO ESTIMADO",NOT(AND(P1970="Orçamento",COUNTA(P1968:XX1968)=COUNTIF(P1970:XX1970,"Orçamento")))))),
ROW(),0)</f>
        <v>0</v>
      </c>
      <c r="K1980" s="66"/>
      <c r="L1980" s="29" t="s">
        <v>41</v>
      </c>
      <c r="M1980" s="30" t="str">
        <f t="shared" ref="M1980" si="6051">IFERROR(_xlfn.QUARTILE.EXC($P1974:$XX1974,1),"")</f>
        <v/>
      </c>
      <c r="N1980" s="71"/>
      <c r="O1980" s="27" t="str">
        <f t="shared" ref="O1980" si="6052">"3 RODADA"</f>
        <v>3 RODADA</v>
      </c>
      <c r="P1980" s="107" t="str">
        <f t="shared" ref="P1980:AI1980" si="6053">IF(P1978="","",IF((_xlfn.STDEV.P($P1977:$XX1978)/AVERAGE($P1977:$XX1978))&lt;=25%,P1978,IF(OR(P1978&gt;(AVERAGE($P1977:$XX1978)+_xlfn.STDEV.P($P1977:$XX1978)),P1978&lt;(AVERAGE($P1977:$XX1978)-_xlfn.STDEV.P($P1977:$XX1978))),"DESCARTADO",P1978)))</f>
        <v/>
      </c>
      <c r="Q1980" s="107" t="str">
        <f t="shared" si="6053"/>
        <v/>
      </c>
      <c r="R1980" s="107" t="str">
        <f t="shared" si="6053"/>
        <v/>
      </c>
      <c r="S1980" s="107" t="str">
        <f t="shared" si="6053"/>
        <v/>
      </c>
      <c r="T1980" s="107" t="str">
        <f t="shared" si="6053"/>
        <v/>
      </c>
      <c r="U1980" s="107" t="str">
        <f t="shared" si="6053"/>
        <v/>
      </c>
      <c r="V1980" s="107" t="str">
        <f t="shared" si="6053"/>
        <v/>
      </c>
      <c r="W1980" s="107" t="str">
        <f t="shared" si="6053"/>
        <v/>
      </c>
      <c r="X1980" s="107" t="str">
        <f t="shared" si="6053"/>
        <v/>
      </c>
      <c r="Y1980" s="107" t="str">
        <f t="shared" si="6053"/>
        <v/>
      </c>
      <c r="Z1980" s="107" t="str">
        <f t="shared" si="6053"/>
        <v/>
      </c>
      <c r="AA1980" s="107" t="str">
        <f t="shared" si="6053"/>
        <v/>
      </c>
      <c r="AB1980" s="107" t="str">
        <f t="shared" si="6053"/>
        <v/>
      </c>
      <c r="AC1980" s="107" t="str">
        <f t="shared" si="6053"/>
        <v/>
      </c>
      <c r="AD1980" s="107" t="str">
        <f t="shared" si="6053"/>
        <v/>
      </c>
      <c r="AE1980" s="107" t="str">
        <f t="shared" si="6053"/>
        <v/>
      </c>
      <c r="AF1980" s="107" t="str">
        <f t="shared" si="6053"/>
        <v/>
      </c>
      <c r="AG1980" s="107" t="str">
        <f t="shared" si="6053"/>
        <v/>
      </c>
      <c r="AH1980" s="107" t="str">
        <f t="shared" si="6053"/>
        <v/>
      </c>
      <c r="AI1980" s="107" t="str">
        <f t="shared" si="6053"/>
        <v/>
      </c>
    </row>
    <row r="1981" spans="1:167" hidden="1" x14ac:dyDescent="0.25">
      <c r="B1981" s="128" t="e">
        <f t="shared" si="5898"/>
        <v>#VALUE!</v>
      </c>
      <c r="C1981" s="128" t="e">
        <f t="shared" ca="1" si="5899"/>
        <v>#NAME?</v>
      </c>
      <c r="D1981" s="127">
        <f t="shared" ca="1" si="5899"/>
        <v>1</v>
      </c>
      <c r="E1981" s="198"/>
      <c r="F1981" s="93"/>
      <c r="G1981" s="200"/>
      <c r="H1981"/>
      <c r="I1981"/>
      <c r="J1981"/>
      <c r="K1981" s="66"/>
      <c r="L1981" s="29" t="s">
        <v>39</v>
      </c>
      <c r="M1981" s="30" t="str">
        <f t="shared" ref="M1981" si="6054">IFERROR(_xlfn.QUARTILE.EXC($P1974:$XX1974,3),"")</f>
        <v/>
      </c>
      <c r="N1981" s="71"/>
      <c r="O1981" s="27" t="str">
        <f t="shared" ref="O1981" si="6055">"4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898"/>
        <v>#VALUE!</v>
      </c>
      <c r="C1982" s="128" t="e">
        <f t="shared" ca="1" si="5899"/>
        <v>#NAME?</v>
      </c>
      <c r="D1982" s="127">
        <f t="shared" ca="1" si="5899"/>
        <v>1</v>
      </c>
      <c r="E1982" s="198"/>
      <c r="F1982" s="93"/>
      <c r="G1982" s="200"/>
      <c r="H1982" s="134">
        <f t="shared" ref="H1982" si="6056">COUNT($P1982:$XX1982)</f>
        <v>0</v>
      </c>
      <c r="I1982" s="132" t="e">
        <f t="shared" ref="I1982" si="6057">_xlfn.STDEV.P($P1981:$XX1982)/AVERAGE($P1981:$XX1982)</f>
        <v>#DIV/0!</v>
      </c>
      <c r="J1982" s="7">
        <f t="shared" ref="J1982" si="6058">IF(AND(H1982&gt;2,
OR(L1968="MÉDIA SANEADA",L1968="MEDIANA SANEADA",
AND(L1968="PREÇO ESTIMADO",NOT(AND(P1970="Orçamento",COUNTA(P1968:XX1968)=COUNTIF(P1970:XX1970,"Orçamento")))))),
ROW(),0)</f>
        <v>0</v>
      </c>
      <c r="K1982" s="66"/>
      <c r="L1982" s="29" t="s">
        <v>42</v>
      </c>
      <c r="M1982" s="30">
        <f t="shared" ref="M1982" si="6059">MIN($P1974:$XX1974)</f>
        <v>0</v>
      </c>
      <c r="N1982" s="71"/>
      <c r="O1982" s="27" t="str">
        <f t="shared" ref="O1982" si="6060">"4 RODADA"</f>
        <v>4 RODADA</v>
      </c>
      <c r="P1982" s="107" t="str">
        <f t="shared" ref="P1982:AI1982" si="6061">IF(P1980="","",IF((_xlfn.STDEV.P($P1979:$XX1980)/AVERAGE($P1979:$XX1980))&lt;=25%,P1980,IF(OR(P1980&gt;(AVERAGE($P1979:$XX1980)+_xlfn.STDEV.P($P1979:$XX1980)),P1980&lt;(AVERAGE($P1979:$XX1980)-_xlfn.STDEV.P($P1979:$XX1980))),"DESCARTADO",P1980)))</f>
        <v/>
      </c>
      <c r="Q1982" s="107" t="str">
        <f t="shared" si="6061"/>
        <v/>
      </c>
      <c r="R1982" s="107" t="str">
        <f t="shared" si="6061"/>
        <v/>
      </c>
      <c r="S1982" s="107" t="str">
        <f t="shared" si="6061"/>
        <v/>
      </c>
      <c r="T1982" s="107" t="str">
        <f t="shared" si="6061"/>
        <v/>
      </c>
      <c r="U1982" s="107" t="str">
        <f t="shared" si="6061"/>
        <v/>
      </c>
      <c r="V1982" s="107" t="str">
        <f t="shared" si="6061"/>
        <v/>
      </c>
      <c r="W1982" s="107" t="str">
        <f t="shared" si="6061"/>
        <v/>
      </c>
      <c r="X1982" s="107" t="str">
        <f t="shared" si="6061"/>
        <v/>
      </c>
      <c r="Y1982" s="107" t="str">
        <f t="shared" si="6061"/>
        <v/>
      </c>
      <c r="Z1982" s="107" t="str">
        <f t="shared" si="6061"/>
        <v/>
      </c>
      <c r="AA1982" s="107" t="str">
        <f t="shared" si="6061"/>
        <v/>
      </c>
      <c r="AB1982" s="107" t="str">
        <f t="shared" si="6061"/>
        <v/>
      </c>
      <c r="AC1982" s="107" t="str">
        <f t="shared" si="6061"/>
        <v/>
      </c>
      <c r="AD1982" s="107" t="str">
        <f t="shared" si="6061"/>
        <v/>
      </c>
      <c r="AE1982" s="107" t="str">
        <f t="shared" si="6061"/>
        <v/>
      </c>
      <c r="AF1982" s="107" t="str">
        <f t="shared" si="6061"/>
        <v/>
      </c>
      <c r="AG1982" s="107" t="str">
        <f t="shared" si="6061"/>
        <v/>
      </c>
      <c r="AH1982" s="107" t="str">
        <f t="shared" si="6061"/>
        <v/>
      </c>
      <c r="AI1982" s="107" t="str">
        <f t="shared" si="6061"/>
        <v/>
      </c>
    </row>
    <row r="1983" spans="1:167" hidden="1" x14ac:dyDescent="0.25">
      <c r="B1983" s="128" t="e">
        <f t="shared" si="5898"/>
        <v>#VALUE!</v>
      </c>
      <c r="C1983" s="128" t="e">
        <f t="shared" ca="1" si="5899"/>
        <v>#NAME?</v>
      </c>
      <c r="D1983" s="127">
        <f t="shared" ca="1" si="5899"/>
        <v>1</v>
      </c>
      <c r="E1983" s="198"/>
      <c r="F1983" s="93"/>
      <c r="G1983" s="200"/>
      <c r="H1983"/>
      <c r="I1983"/>
      <c r="J1983"/>
      <c r="K1983" s="66"/>
      <c r="L1983" s="29" t="s">
        <v>40</v>
      </c>
      <c r="M1983" s="30">
        <f t="shared" ref="M1983" si="6062">MAX($P1974:$XX1974)</f>
        <v>0</v>
      </c>
      <c r="N1983" s="71"/>
      <c r="O1983" s="27" t="str">
        <f t="shared" ref="O1983" si="6063">"5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898"/>
        <v>#VALUE!</v>
      </c>
      <c r="C1984" s="128" t="e">
        <f t="shared" ca="1" si="5899"/>
        <v>#NAME?</v>
      </c>
      <c r="D1984" s="127">
        <f t="shared" ca="1" si="5899"/>
        <v>1</v>
      </c>
      <c r="E1984" s="198"/>
      <c r="F1984" s="93"/>
      <c r="G1984" s="200"/>
      <c r="H1984" s="134">
        <f t="shared" ref="H1984" si="6064">COUNT($P1984:$XX1984)</f>
        <v>0</v>
      </c>
      <c r="I1984" s="132" t="e">
        <f t="shared" ref="I1984" si="6065">_xlfn.STDEV.P($P1983:$XX1984)/AVERAGE($P1983:$XX1984)</f>
        <v>#DIV/0!</v>
      </c>
      <c r="J1984" s="7">
        <f t="shared" ref="J1984" si="6066">IF(AND(H1984&gt;2,
OR(L1968="MÉDIA SANEADA",L1968="MEDIANA SANEADA",
AND(L1968="PREÇO ESTIMADO",NOT(AND(P1970="Orçamento",COUNTA(P1968:XX1968)=COUNTIF(P1970:XX1970,"Orçamento")))))),
ROW(),0)</f>
        <v>0</v>
      </c>
      <c r="K1984" s="66"/>
      <c r="N1984" s="71"/>
      <c r="O1984" s="27" t="str">
        <f t="shared" ref="O1984" si="6067">"5 RODADA"</f>
        <v>5 RODADA</v>
      </c>
      <c r="P1984" s="107" t="str">
        <f t="shared" ref="P1984:AI1984" si="6068">IF(P1982="","",IF((_xlfn.STDEV.P($P1981:$XX1982)/AVERAGE($P1981:$XX1982))&lt;=25%,P1982,IF(OR(P1982&gt;(AVERAGE($P1981:$XX1982)+_xlfn.STDEV.P($P1981:$XX1982)),P1982&lt;(AVERAGE($P1981:$XX1982)-_xlfn.STDEV.P($P1981:$XX1982))),"DESCARTADO",P1982)))</f>
        <v/>
      </c>
      <c r="Q1984" s="107" t="str">
        <f t="shared" si="6068"/>
        <v/>
      </c>
      <c r="R1984" s="107" t="str">
        <f t="shared" si="6068"/>
        <v/>
      </c>
      <c r="S1984" s="107" t="str">
        <f t="shared" si="6068"/>
        <v/>
      </c>
      <c r="T1984" s="107" t="str">
        <f t="shared" si="6068"/>
        <v/>
      </c>
      <c r="U1984" s="107" t="str">
        <f t="shared" si="6068"/>
        <v/>
      </c>
      <c r="V1984" s="107" t="str">
        <f t="shared" si="6068"/>
        <v/>
      </c>
      <c r="W1984" s="107" t="str">
        <f t="shared" si="6068"/>
        <v/>
      </c>
      <c r="X1984" s="107" t="str">
        <f t="shared" si="6068"/>
        <v/>
      </c>
      <c r="Y1984" s="107" t="str">
        <f t="shared" si="6068"/>
        <v/>
      </c>
      <c r="Z1984" s="107" t="str">
        <f t="shared" si="6068"/>
        <v/>
      </c>
      <c r="AA1984" s="107" t="str">
        <f t="shared" si="6068"/>
        <v/>
      </c>
      <c r="AB1984" s="107" t="str">
        <f t="shared" si="6068"/>
        <v/>
      </c>
      <c r="AC1984" s="107" t="str">
        <f t="shared" si="6068"/>
        <v/>
      </c>
      <c r="AD1984" s="107" t="str">
        <f t="shared" si="6068"/>
        <v/>
      </c>
      <c r="AE1984" s="107" t="str">
        <f t="shared" si="6068"/>
        <v/>
      </c>
      <c r="AF1984" s="107" t="str">
        <f t="shared" si="6068"/>
        <v/>
      </c>
      <c r="AG1984" s="107" t="str">
        <f t="shared" si="6068"/>
        <v/>
      </c>
      <c r="AH1984" s="107" t="str">
        <f t="shared" si="6068"/>
        <v/>
      </c>
      <c r="AI1984" s="107" t="str">
        <f t="shared" si="6068"/>
        <v/>
      </c>
    </row>
    <row r="1985" spans="1:167" hidden="1" x14ac:dyDescent="0.25">
      <c r="B1985" s="128" t="e">
        <f t="shared" si="5898"/>
        <v>#VALUE!</v>
      </c>
      <c r="C1985" s="128" t="e">
        <f t="shared" ca="1" si="5899"/>
        <v>#NAME?</v>
      </c>
      <c r="D1985" s="127">
        <f t="shared" ca="1" si="5899"/>
        <v>1</v>
      </c>
      <c r="E1985" s="198"/>
      <c r="F1985" s="93"/>
      <c r="G1985" s="200"/>
      <c r="H1985"/>
      <c r="I1985"/>
      <c r="J1985"/>
      <c r="K1985" s="66"/>
      <c r="L1985" s="22"/>
      <c r="M1985" s="22"/>
      <c r="N1985" s="71"/>
      <c r="O1985" s="27" t="str">
        <f t="shared" ref="O1985" si="6069">"6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898"/>
        <v>#VALUE!</v>
      </c>
      <c r="C1986" s="128" t="e">
        <f t="shared" ca="1" si="5899"/>
        <v>#NAME?</v>
      </c>
      <c r="D1986" s="127">
        <f t="shared" ca="1" si="5899"/>
        <v>1</v>
      </c>
      <c r="E1986" s="198"/>
      <c r="F1986" s="93"/>
      <c r="G1986" s="200"/>
      <c r="H1986" s="134">
        <f t="shared" ref="H1986" si="6070">COUNT($P1986:$XX1986)</f>
        <v>0</v>
      </c>
      <c r="I1986" s="132" t="e">
        <f t="shared" ref="I1986" si="6071">_xlfn.STDEV.P($P1985:$XX1986)/AVERAGE($P1985:$XX1986)</f>
        <v>#DIV/0!</v>
      </c>
      <c r="J1986" s="7">
        <f t="shared" ref="J1986" si="6072">IF(AND(H1986&gt;2,
OR(L1968="MÉDIA SANEADA",L1968="MEDIANA SANEADA",
AND(L1968="PREÇO ESTIMADO",NOT(AND(P1970="Orçamento",COUNTA(P1968:XX1968)=COUNTIF(P1970:XX1970,"Orçamento")))))),
ROW(),0)</f>
        <v>0</v>
      </c>
      <c r="N1986" s="71"/>
      <c r="O1986" s="27" t="str">
        <f t="shared" ref="O1986" si="6073">"6 RODADA"</f>
        <v>6 RODADA</v>
      </c>
      <c r="P1986" s="107" t="str">
        <f t="shared" ref="P1986:AI1986" si="6074">IFERROR(IF(P1984="","",IF((_xlfn.STDEV.P($P1983:$XX1984)/AVERAGE($P1983:$XX1984))&lt;=25%,P1984,IF(OR(P1984&gt;(AVERAGE($P1983:$XX1984)+_xlfn.STDEV.P($P1983:$XX1984)),P1984&lt;(AVERAGE($P1983:$XX1984)-_xlfn.STDEV.P($P1983:$XX1984))),"DESCARTADO",P1984))),)</f>
        <v/>
      </c>
      <c r="Q1986" s="107" t="str">
        <f t="shared" si="6074"/>
        <v/>
      </c>
      <c r="R1986" s="107" t="str">
        <f t="shared" si="6074"/>
        <v/>
      </c>
      <c r="S1986" s="107" t="str">
        <f t="shared" si="6074"/>
        <v/>
      </c>
      <c r="T1986" s="107" t="str">
        <f t="shared" si="6074"/>
        <v/>
      </c>
      <c r="U1986" s="107" t="str">
        <f t="shared" si="6074"/>
        <v/>
      </c>
      <c r="V1986" s="107" t="str">
        <f t="shared" si="6074"/>
        <v/>
      </c>
      <c r="W1986" s="107" t="str">
        <f t="shared" si="6074"/>
        <v/>
      </c>
      <c r="X1986" s="107" t="str">
        <f t="shared" si="6074"/>
        <v/>
      </c>
      <c r="Y1986" s="107" t="str">
        <f t="shared" si="6074"/>
        <v/>
      </c>
      <c r="Z1986" s="107" t="str">
        <f t="shared" si="6074"/>
        <v/>
      </c>
      <c r="AA1986" s="107" t="str">
        <f t="shared" si="6074"/>
        <v/>
      </c>
      <c r="AB1986" s="107" t="str">
        <f t="shared" si="6074"/>
        <v/>
      </c>
      <c r="AC1986" s="107" t="str">
        <f t="shared" si="6074"/>
        <v/>
      </c>
      <c r="AD1986" s="107" t="str">
        <f t="shared" si="6074"/>
        <v/>
      </c>
      <c r="AE1986" s="107" t="str">
        <f t="shared" si="6074"/>
        <v/>
      </c>
      <c r="AF1986" s="107" t="str">
        <f t="shared" si="6074"/>
        <v/>
      </c>
      <c r="AG1986" s="107" t="str">
        <f t="shared" si="6074"/>
        <v/>
      </c>
      <c r="AH1986" s="107" t="str">
        <f t="shared" si="6074"/>
        <v/>
      </c>
      <c r="AI1986" s="107" t="str">
        <f t="shared" si="6074"/>
        <v/>
      </c>
    </row>
    <row r="1987" spans="1:167" x14ac:dyDescent="0.25">
      <c r="B1987" s="128" t="e">
        <f t="shared" si="5898"/>
        <v>#VALUE!</v>
      </c>
      <c r="C1987" s="128" t="e">
        <f t="shared" ca="1" si="5899"/>
        <v>#NAME?</v>
      </c>
      <c r="D1987" s="127">
        <f t="shared" ca="1" si="5899"/>
        <v>1</v>
      </c>
      <c r="E1987" s="198"/>
      <c r="F1987" s="136"/>
      <c r="G1987" s="200"/>
      <c r="H1987" s="203"/>
      <c r="I1987" s="203"/>
      <c r="J1987" s="204"/>
      <c r="K1987" s="67"/>
      <c r="L1987" s="1" t="s">
        <v>43</v>
      </c>
      <c r="M1987" s="143" t="str">
        <f t="shared" ref="M1987" si="6075">IFERROR(ROUND(M1968*M1970,2),"")</f>
        <v/>
      </c>
      <c r="O1987" s="27" t="s">
        <v>363</v>
      </c>
      <c r="P1987" s="107" t="str">
        <f t="shared" ref="P1987:AI2008" si="6076">INDEX(P1974:P1986,MATCH(MAX($J1974:$J1986),$J1974:$J1986,0))</f>
        <v/>
      </c>
      <c r="Q1987" s="107" t="str">
        <f t="shared" si="6076"/>
        <v/>
      </c>
      <c r="R1987" s="107" t="str">
        <f t="shared" si="6076"/>
        <v/>
      </c>
      <c r="S1987" s="107" t="str">
        <f t="shared" si="6076"/>
        <v/>
      </c>
      <c r="T1987" s="107" t="str">
        <f t="shared" si="6076"/>
        <v/>
      </c>
      <c r="U1987" s="107" t="str">
        <f t="shared" si="6076"/>
        <v/>
      </c>
      <c r="V1987" s="107" t="str">
        <f t="shared" si="6076"/>
        <v/>
      </c>
      <c r="W1987" s="107" t="str">
        <f t="shared" si="6076"/>
        <v/>
      </c>
      <c r="X1987" s="107" t="str">
        <f t="shared" si="6076"/>
        <v/>
      </c>
      <c r="Y1987" s="107" t="str">
        <f t="shared" si="6076"/>
        <v/>
      </c>
      <c r="Z1987" s="107" t="str">
        <f t="shared" si="6076"/>
        <v/>
      </c>
      <c r="AA1987" s="107" t="str">
        <f t="shared" si="6076"/>
        <v/>
      </c>
      <c r="AB1987" s="107" t="str">
        <f t="shared" si="6076"/>
        <v/>
      </c>
      <c r="AC1987" s="107" t="str">
        <f t="shared" si="6076"/>
        <v/>
      </c>
      <c r="AD1987" s="107" t="str">
        <f t="shared" si="6076"/>
        <v/>
      </c>
      <c r="AE1987" s="107" t="str">
        <f t="shared" si="6076"/>
        <v/>
      </c>
      <c r="AF1987" s="107" t="str">
        <f t="shared" si="6076"/>
        <v/>
      </c>
      <c r="AG1987" s="107" t="str">
        <f t="shared" si="6076"/>
        <v/>
      </c>
      <c r="AH1987" s="107" t="str">
        <f t="shared" si="6076"/>
        <v/>
      </c>
      <c r="AI1987" s="107" t="str">
        <f t="shared" si="6076"/>
        <v/>
      </c>
    </row>
    <row r="1989" spans="1:167" s="117" customFormat="1" ht="15" customHeight="1" x14ac:dyDescent="0.25">
      <c r="A1989" s="120"/>
      <c r="B1989" s="127" t="e">
        <f t="shared" ref="B1989" si="6077">LARGE(IFERROR(IF(B1987+1&gt;$H$8,"",B1987+1),""),1)</f>
        <v>#VALUE!</v>
      </c>
      <c r="C1989" s="127" t="e">
        <f ca="1">IF(_xlfn.ISFORMULA(E1993),MAX(INDEX('BASE FORMAÇÃO'!A:A,B1989+1),1),E1993)</f>
        <v>#NAME?</v>
      </c>
      <c r="D1989" s="127">
        <f t="shared" ref="D1989" ca="1" si="6078">IFERROR(IF(C1989=C1979,D1979+1,1),1)</f>
        <v>1</v>
      </c>
      <c r="E1989" s="38" t="s">
        <v>9</v>
      </c>
      <c r="F1989" s="73"/>
      <c r="G1989" s="38" t="s">
        <v>15</v>
      </c>
      <c r="H1989" s="135" t="e">
        <f>INDEX('BASE FORMAÇÃO'!B:B,B1989+1)</f>
        <v>#VALUE!</v>
      </c>
      <c r="I1989" s="181" t="s">
        <v>16</v>
      </c>
      <c r="J1989" s="6" t="e">
        <f>INDEX('BASE FORMAÇÃO'!K:K,B1989+1)</f>
        <v>#VALUE!</v>
      </c>
      <c r="K1989" s="65"/>
      <c r="L1989" s="182" t="s">
        <v>10</v>
      </c>
      <c r="M1989" s="184" t="str">
        <f>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079">B1989</f>
        <v>#VALUE!</v>
      </c>
      <c r="C1990" s="128" t="e">
        <f t="shared" ca="1" si="6079"/>
        <v>#NAME?</v>
      </c>
      <c r="D1990" s="127">
        <f t="shared" ca="1" si="6079"/>
        <v>1</v>
      </c>
      <c r="E1990" s="186">
        <f t="shared" ref="E1990" ca="1" si="6080">D1989</f>
        <v>1</v>
      </c>
      <c r="F1990" s="92"/>
      <c r="G1990" s="188" t="s">
        <v>1</v>
      </c>
      <c r="H1990" s="191" t="e">
        <f>INDEX('BASE FORMAÇÃO'!C:C,B1989+1)</f>
        <v>#VALUE!</v>
      </c>
      <c r="I1990" s="191"/>
      <c r="J1990" s="192"/>
      <c r="K1990" s="66"/>
      <c r="L1990" s="183"/>
      <c r="M1990" s="185"/>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081">B1990</f>
        <v>#VALUE!</v>
      </c>
      <c r="C1991" s="128" t="e">
        <f t="shared" ca="1" si="6081"/>
        <v>#NAME?</v>
      </c>
      <c r="D1991" s="127">
        <f t="shared" ca="1" si="6081"/>
        <v>1</v>
      </c>
      <c r="E1991" s="187"/>
      <c r="F1991" s="93"/>
      <c r="G1991" s="189"/>
      <c r="H1991" s="193"/>
      <c r="I1991" s="193"/>
      <c r="J1991" s="194"/>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082">B1991</f>
        <v>#VALUE!</v>
      </c>
      <c r="C1992" s="128" t="e">
        <f t="shared" ca="1" si="6082"/>
        <v>#NAME?</v>
      </c>
      <c r="D1992" s="127">
        <f t="shared" ca="1" si="5899"/>
        <v>1</v>
      </c>
      <c r="E1992" s="38" t="s">
        <v>313</v>
      </c>
      <c r="F1992" s="93"/>
      <c r="G1992" s="190"/>
      <c r="H1992" s="195"/>
      <c r="I1992" s="195"/>
      <c r="J1992" s="196"/>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083">B1991</f>
        <v>#VALUE!</v>
      </c>
      <c r="C1993" s="128" t="e">
        <f t="shared" ca="1" si="6083"/>
        <v>#NAME?</v>
      </c>
      <c r="D1993" s="127">
        <f t="shared" ca="1" si="5899"/>
        <v>1</v>
      </c>
      <c r="E1993" s="197" t="e">
        <f t="shared" ref="E1993" ca="1" si="6084">C1989</f>
        <v>#NAME?</v>
      </c>
      <c r="F1993" s="93"/>
      <c r="G1993" s="199" t="s">
        <v>304</v>
      </c>
      <c r="H1993" s="201"/>
      <c r="I1993" s="202"/>
      <c r="J1993" s="202"/>
      <c r="K1993" s="67"/>
      <c r="L1993" s="28" t="s">
        <v>303</v>
      </c>
      <c r="M1993" s="133" t="str">
        <f t="shared" ref="M1993" si="6085">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086">B1993</f>
        <v>#VALUE!</v>
      </c>
      <c r="C1994" s="128" t="e">
        <f t="shared" ref="C1994" ca="1" si="6087">C1993</f>
        <v>#NAME?</v>
      </c>
      <c r="D1994" s="127">
        <f t="shared" ca="1" si="5899"/>
        <v>1</v>
      </c>
      <c r="E1994" s="198"/>
      <c r="F1994" s="93"/>
      <c r="G1994" s="200"/>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088">B1994</f>
        <v>#VALUE!</v>
      </c>
      <c r="C1995" s="128" t="e">
        <f t="shared" ca="1" si="6088"/>
        <v>#NAME?</v>
      </c>
      <c r="D1995" s="127">
        <f t="shared" ca="1" si="5899"/>
        <v>1</v>
      </c>
      <c r="E1995" s="198"/>
      <c r="F1995" s="93"/>
      <c r="G1995" s="200"/>
      <c r="H1995" s="134">
        <f t="shared" ref="H1995" si="6089">COUNT($P1995:$XX1995)</f>
        <v>0</v>
      </c>
      <c r="I1995" s="132" t="e">
        <f t="shared" ref="I1995" si="6090">_xlfn.STDEV.P($P1994:$XX1995)/AVERAGE($P1994:$XX1995)</f>
        <v>#DIV/0!</v>
      </c>
      <c r="J1995" s="7">
        <f>ROW()</f>
        <v>1995</v>
      </c>
      <c r="K1995" s="67"/>
      <c r="L1995" s="29" t="s">
        <v>10</v>
      </c>
      <c r="M1995" s="30" t="str">
        <f t="shared" ref="M1995" si="6091">IFERROR(
IF(COUNTA(P1989:AI1989)=COUNTIF(P1991:XX1991,"Orçamento"),MIN(M2000,M1997),
IF(M1998&lt;&gt;"",M1998,
IF(M1999&lt;&gt;"",M1999,
M1997
))),"")</f>
        <v/>
      </c>
      <c r="N1995" s="71"/>
      <c r="O1995" s="27" t="s">
        <v>376</v>
      </c>
      <c r="P1995" s="106" t="str">
        <f t="shared" ref="P1995:AI1995" si="6092">IFERROR(IF(P1993="",
            "",
            IF(COUNT($P1993:$XX1993)&lt;=4,
               P1993,
               IF(OR(P1993&gt;(QUARTILE($P1993:$XX1993,3)+(QUARTILE($P1993:$XX1993,3)-QUARTILE($P1993:$XX1993,1))),
                     P1993&lt;(QUARTILE($P1993:$XX1993,1)-(QUARTILE($P1993:$XX1993,3)-QUARTILE($P1993:$XX1993,1)))
                  ),
               "DESCARTADO",P1993)
             )
  ),P1993)</f>
        <v/>
      </c>
      <c r="Q1995" s="106" t="str">
        <f t="shared" si="6092"/>
        <v/>
      </c>
      <c r="R1995" s="106" t="str">
        <f t="shared" si="6092"/>
        <v/>
      </c>
      <c r="S1995" s="106" t="str">
        <f t="shared" si="6092"/>
        <v/>
      </c>
      <c r="T1995" s="106" t="str">
        <f t="shared" si="6092"/>
        <v/>
      </c>
      <c r="U1995" s="106" t="str">
        <f t="shared" si="6092"/>
        <v/>
      </c>
      <c r="V1995" s="106" t="str">
        <f t="shared" si="6092"/>
        <v/>
      </c>
      <c r="W1995" s="106" t="str">
        <f t="shared" si="6092"/>
        <v/>
      </c>
      <c r="X1995" s="106" t="str">
        <f t="shared" si="6092"/>
        <v/>
      </c>
      <c r="Y1995" s="106" t="str">
        <f t="shared" si="6092"/>
        <v/>
      </c>
      <c r="Z1995" s="106" t="str">
        <f t="shared" si="6092"/>
        <v/>
      </c>
      <c r="AA1995" s="106" t="str">
        <f t="shared" si="6092"/>
        <v/>
      </c>
      <c r="AB1995" s="106" t="str">
        <f t="shared" si="6092"/>
        <v/>
      </c>
      <c r="AC1995" s="106" t="str">
        <f t="shared" si="6092"/>
        <v/>
      </c>
      <c r="AD1995" s="106" t="str">
        <f t="shared" si="6092"/>
        <v/>
      </c>
      <c r="AE1995" s="106" t="str">
        <f t="shared" si="6092"/>
        <v/>
      </c>
      <c r="AF1995" s="106" t="str">
        <f t="shared" si="6092"/>
        <v/>
      </c>
      <c r="AG1995" s="106" t="str">
        <f t="shared" si="6092"/>
        <v/>
      </c>
      <c r="AH1995" s="106" t="str">
        <f t="shared" si="6092"/>
        <v/>
      </c>
      <c r="AI1995" s="106" t="str">
        <f t="shared" si="6092"/>
        <v/>
      </c>
    </row>
    <row r="1996" spans="1:167" hidden="1" x14ac:dyDescent="0.25">
      <c r="B1996" s="128" t="e">
        <f t="shared" ref="B1996:D2028" si="6093">B1995</f>
        <v>#VALUE!</v>
      </c>
      <c r="C1996" s="128" t="e">
        <f t="shared" ref="C1996:D2027" ca="1" si="6094">C1995</f>
        <v>#NAME?</v>
      </c>
      <c r="D1996" s="127">
        <f t="shared" ca="1" si="5899"/>
        <v>1</v>
      </c>
      <c r="E1996" s="198"/>
      <c r="F1996" s="93"/>
      <c r="G1996" s="200"/>
      <c r="H1996"/>
      <c r="I1996"/>
      <c r="J1996"/>
      <c r="K1996" s="66"/>
      <c r="L1996" s="29" t="s">
        <v>360</v>
      </c>
      <c r="M1996" s="30" t="e">
        <f t="shared" ref="M1996" si="6095">AVERAGE($P1995:$XX1995)</f>
        <v>#DIV/0!</v>
      </c>
      <c r="N1996" s="71"/>
      <c r="O1996" s="27" t="str">
        <f t="shared" ref="O1996" si="6096">"1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093"/>
        <v>#VALUE!</v>
      </c>
      <c r="C1997" s="128" t="e">
        <f t="shared" ca="1" si="6094"/>
        <v>#NAME?</v>
      </c>
      <c r="D1997" s="127">
        <f t="shared" ca="1" si="6094"/>
        <v>1</v>
      </c>
      <c r="E1997" s="198"/>
      <c r="F1997" s="93"/>
      <c r="G1997" s="200"/>
      <c r="H1997" s="134">
        <f t="shared" ref="H1997" si="6097">COUNT($P1997:$XX1997)</f>
        <v>0</v>
      </c>
      <c r="I1997" s="132" t="e">
        <f t="shared" ref="I1997" si="6098">_xlfn.STDEV.P($P1996:$XX1997)/AVERAGE($P1996:$XX1997)</f>
        <v>#DIV/0!</v>
      </c>
      <c r="J1997" s="7">
        <f t="shared" ref="J1997" si="6099">IF(AND(H1997&gt;2,
OR(L1989="MÉDIA SANEADA",L1989="MEDIANA SANEADA",
AND(L1989="PREÇO ESTIMADO",NOT(AND(P1991="Orçamento",COUNTA(P1989:XX1989)=COUNTIF(P1991:XX1991,"Orçamento")))))),
ROW(),0)</f>
        <v>0</v>
      </c>
      <c r="K1997" s="66"/>
      <c r="L1997" s="29" t="s">
        <v>361</v>
      </c>
      <c r="M1997" s="30" t="e">
        <f t="shared" ref="M1997" si="6100">MEDIAN($P1995:$XX1995)</f>
        <v>#NUM!</v>
      </c>
      <c r="N1997" s="71"/>
      <c r="O1997" s="27" t="str">
        <f t="shared" ref="O1997" si="6101">"1 RODADA"</f>
        <v>1 RODADA</v>
      </c>
      <c r="P1997" s="107" t="str">
        <f t="shared" ref="P1997:AI1997" si="6102">IF(P1995="","",IF((_xlfn.STDEV.P($P1994:$XX1995)/AVERAGE($P1994:$XX1995))&lt;=25%,P1995,IF(OR(P1995&gt;(AVERAGE($P1994:$XX1995)+_xlfn.STDEV.P($P1994:$XX1995)),P1995&lt;(AVERAGE($P1994:$XX1995)-_xlfn.STDEV.P($P1994:$XX1995))),"DESCARTADO",P1995)))</f>
        <v/>
      </c>
      <c r="Q1997" s="107" t="str">
        <f t="shared" si="6102"/>
        <v/>
      </c>
      <c r="R1997" s="107" t="str">
        <f t="shared" si="6102"/>
        <v/>
      </c>
      <c r="S1997" s="107" t="str">
        <f t="shared" si="6102"/>
        <v/>
      </c>
      <c r="T1997" s="107" t="str">
        <f t="shared" si="6102"/>
        <v/>
      </c>
      <c r="U1997" s="107" t="str">
        <f t="shared" si="6102"/>
        <v/>
      </c>
      <c r="V1997" s="107" t="str">
        <f t="shared" si="6102"/>
        <v/>
      </c>
      <c r="W1997" s="107" t="str">
        <f t="shared" si="6102"/>
        <v/>
      </c>
      <c r="X1997" s="107" t="str">
        <f t="shared" si="6102"/>
        <v/>
      </c>
      <c r="Y1997" s="107" t="str">
        <f t="shared" si="6102"/>
        <v/>
      </c>
      <c r="Z1997" s="107" t="str">
        <f t="shared" si="6102"/>
        <v/>
      </c>
      <c r="AA1997" s="107" t="str">
        <f t="shared" si="6102"/>
        <v/>
      </c>
      <c r="AB1997" s="107" t="str">
        <f t="shared" si="6102"/>
        <v/>
      </c>
      <c r="AC1997" s="107" t="str">
        <f t="shared" si="6102"/>
        <v/>
      </c>
      <c r="AD1997" s="107" t="str">
        <f t="shared" si="6102"/>
        <v/>
      </c>
      <c r="AE1997" s="107" t="str">
        <f t="shared" si="6102"/>
        <v/>
      </c>
      <c r="AF1997" s="107" t="str">
        <f t="shared" si="6102"/>
        <v/>
      </c>
      <c r="AG1997" s="107" t="str">
        <f t="shared" si="6102"/>
        <v/>
      </c>
      <c r="AH1997" s="107" t="str">
        <f t="shared" si="6102"/>
        <v/>
      </c>
      <c r="AI1997" s="107" t="str">
        <f t="shared" si="6102"/>
        <v/>
      </c>
    </row>
    <row r="1998" spans="1:167" hidden="1" x14ac:dyDescent="0.25">
      <c r="B1998" s="128" t="e">
        <f t="shared" si="6093"/>
        <v>#VALUE!</v>
      </c>
      <c r="C1998" s="128" t="e">
        <f t="shared" ca="1" si="6094"/>
        <v>#NAME?</v>
      </c>
      <c r="D1998" s="127">
        <f t="shared" ca="1" si="6094"/>
        <v>1</v>
      </c>
      <c r="E1998" s="198"/>
      <c r="F1998" s="93"/>
      <c r="G1998" s="200"/>
      <c r="H1998"/>
      <c r="I1998"/>
      <c r="J1998"/>
      <c r="L1998" s="29" t="s">
        <v>38</v>
      </c>
      <c r="M1998" s="30" t="str">
        <f t="shared" ref="M1998" si="6103">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04">"2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093"/>
        <v>#VALUE!</v>
      </c>
      <c r="C1999" s="128" t="e">
        <f t="shared" ca="1" si="6094"/>
        <v>#NAME?</v>
      </c>
      <c r="D1999" s="127">
        <f t="shared" ca="1" si="6094"/>
        <v>1</v>
      </c>
      <c r="E1999" s="198"/>
      <c r="F1999" s="93"/>
      <c r="G1999" s="200"/>
      <c r="H1999" s="134">
        <f t="shared" ref="H1999" si="6105">COUNT($P1999:$XX1999)</f>
        <v>0</v>
      </c>
      <c r="I1999" s="132" t="e">
        <f t="shared" ref="I1999" si="6106">_xlfn.STDEV.P($P1998:$XX1999)/AVERAGE($P1998:$XX1999)</f>
        <v>#DIV/0!</v>
      </c>
      <c r="J1999" s="7">
        <f t="shared" ref="J1999" si="6107">IF(AND(H1999&gt;2,
OR(L1989="MÉDIA SANEADA",L1989="MEDIANA SANEADA",
AND(L1989="PREÇO ESTIMADO",NOT(AND(P1991="Orçamento",COUNTA(P1989:XX1989)=COUNTIF(P1991:XX1991,"Orçamento")))))),
ROW(),0)</f>
        <v>0</v>
      </c>
      <c r="K1999" s="66"/>
      <c r="L1999" s="29" t="s">
        <v>362</v>
      </c>
      <c r="M1999" s="30" t="e">
        <f t="shared" ref="M1999" si="6108" xml:space="preserve">
IF(H1997&gt;2,MEDIAN(P1996:XX1997),
IF(H1999&gt;2,MEDIAN(P1998:XX1999),
IF(H2001&gt;2,MEDIAN(P2000:XX2001),
IF(H2003&gt;2,MEDIAN(P2002:XX2003),
IF(H2005&gt;2,MEDIAN(P2004:XX2005),
IF(H2007&gt;2,MEDIAN(P2006:XX2007),
MEDIAN(P1994:XX1995)))))))</f>
        <v>#NUM!</v>
      </c>
      <c r="N1999" s="71"/>
      <c r="O1999" s="27" t="str">
        <f t="shared" ref="O1999" si="6109">"2 RODADA"</f>
        <v>2 RODADA</v>
      </c>
      <c r="P1999" s="107" t="str">
        <f t="shared" ref="P1999:AI1999" si="6110">IF(P1997="","",IF((_xlfn.STDEV.P($P1996:$XX1997)/AVERAGE($P1996:$XX1997))&lt;=25%,P1997,IF(OR(P1997&gt;(AVERAGE($P1996:$XX1997)+_xlfn.STDEV.P($P1996:$XX1997)),P1997&lt;(AVERAGE($P1996:$XX1997)-_xlfn.STDEV.P($P1996:$XX1997))),"DESCARTADO",P1997)))</f>
        <v/>
      </c>
      <c r="Q1999" s="107" t="str">
        <f t="shared" si="6110"/>
        <v/>
      </c>
      <c r="R1999" s="107" t="str">
        <f t="shared" si="6110"/>
        <v/>
      </c>
      <c r="S1999" s="107" t="str">
        <f t="shared" si="6110"/>
        <v/>
      </c>
      <c r="T1999" s="107" t="str">
        <f t="shared" si="6110"/>
        <v/>
      </c>
      <c r="U1999" s="107" t="str">
        <f t="shared" si="6110"/>
        <v/>
      </c>
      <c r="V1999" s="107" t="str">
        <f t="shared" si="6110"/>
        <v/>
      </c>
      <c r="W1999" s="107" t="str">
        <f t="shared" si="6110"/>
        <v/>
      </c>
      <c r="X1999" s="107" t="str">
        <f t="shared" si="6110"/>
        <v/>
      </c>
      <c r="Y1999" s="107" t="str">
        <f t="shared" si="6110"/>
        <v/>
      </c>
      <c r="Z1999" s="107" t="str">
        <f t="shared" si="6110"/>
        <v/>
      </c>
      <c r="AA1999" s="107" t="str">
        <f t="shared" si="6110"/>
        <v/>
      </c>
      <c r="AB1999" s="107" t="str">
        <f t="shared" si="6110"/>
        <v/>
      </c>
      <c r="AC1999" s="107" t="str">
        <f t="shared" si="6110"/>
        <v/>
      </c>
      <c r="AD1999" s="107" t="str">
        <f t="shared" si="6110"/>
        <v/>
      </c>
      <c r="AE1999" s="107" t="str">
        <f t="shared" si="6110"/>
        <v/>
      </c>
      <c r="AF1999" s="107" t="str">
        <f t="shared" si="6110"/>
        <v/>
      </c>
      <c r="AG1999" s="107" t="str">
        <f t="shared" si="6110"/>
        <v/>
      </c>
      <c r="AH1999" s="107" t="str">
        <f t="shared" si="6110"/>
        <v/>
      </c>
      <c r="AI1999" s="107" t="str">
        <f t="shared" si="6110"/>
        <v/>
      </c>
    </row>
    <row r="2000" spans="1:167" hidden="1" x14ac:dyDescent="0.25">
      <c r="B2000" s="128" t="e">
        <f t="shared" si="6093"/>
        <v>#VALUE!</v>
      </c>
      <c r="C2000" s="128" t="e">
        <f t="shared" ca="1" si="6094"/>
        <v>#NAME?</v>
      </c>
      <c r="D2000" s="127">
        <f t="shared" ca="1" si="6094"/>
        <v>1</v>
      </c>
      <c r="E2000" s="198"/>
      <c r="F2000" s="93"/>
      <c r="G2000" s="200"/>
      <c r="H2000"/>
      <c r="I2000"/>
      <c r="J2000"/>
      <c r="K2000" s="66"/>
      <c r="L2000" s="29" t="s">
        <v>359</v>
      </c>
      <c r="M2000" s="30" t="e">
        <f t="shared" ref="M2000" si="6111">HARMEAN($P1994:$XX1995)</f>
        <v>#N/A</v>
      </c>
      <c r="N2000" s="71"/>
      <c r="O2000" s="27" t="str">
        <f t="shared" ref="O2000" si="6112">"3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093"/>
        <v>#VALUE!</v>
      </c>
      <c r="C2001" s="128" t="e">
        <f t="shared" ca="1" si="6094"/>
        <v>#NAME?</v>
      </c>
      <c r="D2001" s="127">
        <f t="shared" ca="1" si="6094"/>
        <v>1</v>
      </c>
      <c r="E2001" s="198"/>
      <c r="F2001" s="93"/>
      <c r="G2001" s="200"/>
      <c r="H2001" s="134">
        <f t="shared" ref="H2001" si="6113">COUNT($P2001:$XX2001)</f>
        <v>0</v>
      </c>
      <c r="I2001" s="132" t="e">
        <f t="shared" ref="I2001" si="6114">_xlfn.STDEV.P($P2000:$XX2001)/AVERAGE($P2000:$XX2001)</f>
        <v>#DIV/0!</v>
      </c>
      <c r="J2001" s="7">
        <f t="shared" ref="J2001" si="6115">IF(AND(H2001&gt;2,
OR(L1989="MÉDIA SANEADA",L1989="MEDIANA SANEADA",
AND(L1989="PREÇO ESTIMADO",NOT(AND(P1991="Orçamento",COUNTA(P1989:XX1989)=COUNTIF(P1991:XX1991,"Orçamento")))))),
ROW(),0)</f>
        <v>0</v>
      </c>
      <c r="K2001" s="66"/>
      <c r="L2001" s="29" t="s">
        <v>41</v>
      </c>
      <c r="M2001" s="30" t="str">
        <f t="shared" ref="M2001" si="6116">IFERROR(_xlfn.QUARTILE.EXC($P1995:$XX1995,1),"")</f>
        <v/>
      </c>
      <c r="N2001" s="71"/>
      <c r="O2001" s="27" t="str">
        <f t="shared" ref="O2001" si="6117">"3 RODADA"</f>
        <v>3 RODADA</v>
      </c>
      <c r="P2001" s="107" t="str">
        <f t="shared" ref="P2001:AI2001" si="6118">IF(P1999="","",IF((_xlfn.STDEV.P($P1998:$XX1999)/AVERAGE($P1998:$XX1999))&lt;=25%,P1999,IF(OR(P1999&gt;(AVERAGE($P1998:$XX1999)+_xlfn.STDEV.P($P1998:$XX1999)),P1999&lt;(AVERAGE($P1998:$XX1999)-_xlfn.STDEV.P($P1998:$XX1999))),"DESCARTADO",P1999)))</f>
        <v/>
      </c>
      <c r="Q2001" s="107" t="str">
        <f t="shared" si="6118"/>
        <v/>
      </c>
      <c r="R2001" s="107" t="str">
        <f t="shared" si="6118"/>
        <v/>
      </c>
      <c r="S2001" s="107" t="str">
        <f t="shared" si="6118"/>
        <v/>
      </c>
      <c r="T2001" s="107" t="str">
        <f t="shared" si="6118"/>
        <v/>
      </c>
      <c r="U2001" s="107" t="str">
        <f t="shared" si="6118"/>
        <v/>
      </c>
      <c r="V2001" s="107" t="str">
        <f t="shared" si="6118"/>
        <v/>
      </c>
      <c r="W2001" s="107" t="str">
        <f t="shared" si="6118"/>
        <v/>
      </c>
      <c r="X2001" s="107" t="str">
        <f t="shared" si="6118"/>
        <v/>
      </c>
      <c r="Y2001" s="107" t="str">
        <f t="shared" si="6118"/>
        <v/>
      </c>
      <c r="Z2001" s="107" t="str">
        <f t="shared" si="6118"/>
        <v/>
      </c>
      <c r="AA2001" s="107" t="str">
        <f t="shared" si="6118"/>
        <v/>
      </c>
      <c r="AB2001" s="107" t="str">
        <f t="shared" si="6118"/>
        <v/>
      </c>
      <c r="AC2001" s="107" t="str">
        <f t="shared" si="6118"/>
        <v/>
      </c>
      <c r="AD2001" s="107" t="str">
        <f t="shared" si="6118"/>
        <v/>
      </c>
      <c r="AE2001" s="107" t="str">
        <f t="shared" si="6118"/>
        <v/>
      </c>
      <c r="AF2001" s="107" t="str">
        <f t="shared" si="6118"/>
        <v/>
      </c>
      <c r="AG2001" s="107" t="str">
        <f t="shared" si="6118"/>
        <v/>
      </c>
      <c r="AH2001" s="107" t="str">
        <f t="shared" si="6118"/>
        <v/>
      </c>
      <c r="AI2001" s="107" t="str">
        <f t="shared" si="6118"/>
        <v/>
      </c>
    </row>
    <row r="2002" spans="1:167" hidden="1" x14ac:dyDescent="0.25">
      <c r="B2002" s="128" t="e">
        <f t="shared" si="6093"/>
        <v>#VALUE!</v>
      </c>
      <c r="C2002" s="128" t="e">
        <f t="shared" ca="1" si="6094"/>
        <v>#NAME?</v>
      </c>
      <c r="D2002" s="127">
        <f t="shared" ca="1" si="6094"/>
        <v>1</v>
      </c>
      <c r="E2002" s="198"/>
      <c r="F2002" s="93"/>
      <c r="G2002" s="200"/>
      <c r="H2002"/>
      <c r="I2002"/>
      <c r="J2002"/>
      <c r="K2002" s="66"/>
      <c r="L2002" s="29" t="s">
        <v>39</v>
      </c>
      <c r="M2002" s="30" t="str">
        <f t="shared" ref="M2002" si="6119">IFERROR(_xlfn.QUARTILE.EXC($P1995:$XX1995,3),"")</f>
        <v/>
      </c>
      <c r="N2002" s="71"/>
      <c r="O2002" s="27" t="str">
        <f t="shared" ref="O2002" si="6120">"4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093"/>
        <v>#VALUE!</v>
      </c>
      <c r="C2003" s="128" t="e">
        <f t="shared" ca="1" si="6094"/>
        <v>#NAME?</v>
      </c>
      <c r="D2003" s="127">
        <f t="shared" ca="1" si="6094"/>
        <v>1</v>
      </c>
      <c r="E2003" s="198"/>
      <c r="F2003" s="93"/>
      <c r="G2003" s="200"/>
      <c r="H2003" s="134">
        <f t="shared" ref="H2003" si="6121">COUNT($P2003:$XX2003)</f>
        <v>0</v>
      </c>
      <c r="I2003" s="132" t="e">
        <f t="shared" ref="I2003" si="6122">_xlfn.STDEV.P($P2002:$XX2003)/AVERAGE($P2002:$XX2003)</f>
        <v>#DIV/0!</v>
      </c>
      <c r="J2003" s="7">
        <f t="shared" ref="J2003" si="6123">IF(AND(H2003&gt;2,
OR(L1989="MÉDIA SANEADA",L1989="MEDIANA SANEADA",
AND(L1989="PREÇO ESTIMADO",NOT(AND(P1991="Orçamento",COUNTA(P1989:XX1989)=COUNTIF(P1991:XX1991,"Orçamento")))))),
ROW(),0)</f>
        <v>0</v>
      </c>
      <c r="K2003" s="66"/>
      <c r="L2003" s="29" t="s">
        <v>42</v>
      </c>
      <c r="M2003" s="30">
        <f t="shared" ref="M2003" si="6124">MIN($P1995:$XX1995)</f>
        <v>0</v>
      </c>
      <c r="N2003" s="71"/>
      <c r="O2003" s="27" t="str">
        <f t="shared" ref="O2003" si="6125">"4 RODADA"</f>
        <v>4 RODADA</v>
      </c>
      <c r="P2003" s="107" t="str">
        <f t="shared" ref="P2003:AI2003" si="6126">IF(P2001="","",IF((_xlfn.STDEV.P($P2000:$XX2001)/AVERAGE($P2000:$XX2001))&lt;=25%,P2001,IF(OR(P2001&gt;(AVERAGE($P2000:$XX2001)+_xlfn.STDEV.P($P2000:$XX2001)),P2001&lt;(AVERAGE($P2000:$XX2001)-_xlfn.STDEV.P($P2000:$XX2001))),"DESCARTADO",P2001)))</f>
        <v/>
      </c>
      <c r="Q2003" s="107" t="str">
        <f t="shared" si="6126"/>
        <v/>
      </c>
      <c r="R2003" s="107" t="str">
        <f t="shared" si="6126"/>
        <v/>
      </c>
      <c r="S2003" s="107" t="str">
        <f t="shared" si="6126"/>
        <v/>
      </c>
      <c r="T2003" s="107" t="str">
        <f t="shared" si="6126"/>
        <v/>
      </c>
      <c r="U2003" s="107" t="str">
        <f t="shared" si="6126"/>
        <v/>
      </c>
      <c r="V2003" s="107" t="str">
        <f t="shared" si="6126"/>
        <v/>
      </c>
      <c r="W2003" s="107" t="str">
        <f t="shared" si="6126"/>
        <v/>
      </c>
      <c r="X2003" s="107" t="str">
        <f t="shared" si="6126"/>
        <v/>
      </c>
      <c r="Y2003" s="107" t="str">
        <f t="shared" si="6126"/>
        <v/>
      </c>
      <c r="Z2003" s="107" t="str">
        <f t="shared" si="6126"/>
        <v/>
      </c>
      <c r="AA2003" s="107" t="str">
        <f t="shared" si="6126"/>
        <v/>
      </c>
      <c r="AB2003" s="107" t="str">
        <f t="shared" si="6126"/>
        <v/>
      </c>
      <c r="AC2003" s="107" t="str">
        <f t="shared" si="6126"/>
        <v/>
      </c>
      <c r="AD2003" s="107" t="str">
        <f t="shared" si="6126"/>
        <v/>
      </c>
      <c r="AE2003" s="107" t="str">
        <f t="shared" si="6126"/>
        <v/>
      </c>
      <c r="AF2003" s="107" t="str">
        <f t="shared" si="6126"/>
        <v/>
      </c>
      <c r="AG2003" s="107" t="str">
        <f t="shared" si="6126"/>
        <v/>
      </c>
      <c r="AH2003" s="107" t="str">
        <f t="shared" si="6126"/>
        <v/>
      </c>
      <c r="AI2003" s="107" t="str">
        <f t="shared" si="6126"/>
        <v/>
      </c>
    </row>
    <row r="2004" spans="1:167" hidden="1" x14ac:dyDescent="0.25">
      <c r="B2004" s="128" t="e">
        <f t="shared" si="6093"/>
        <v>#VALUE!</v>
      </c>
      <c r="C2004" s="128" t="e">
        <f t="shared" ca="1" si="6094"/>
        <v>#NAME?</v>
      </c>
      <c r="D2004" s="127">
        <f t="shared" ca="1" si="6094"/>
        <v>1</v>
      </c>
      <c r="E2004" s="198"/>
      <c r="F2004" s="93"/>
      <c r="G2004" s="200"/>
      <c r="H2004"/>
      <c r="I2004"/>
      <c r="J2004"/>
      <c r="K2004" s="66"/>
      <c r="L2004" s="29" t="s">
        <v>40</v>
      </c>
      <c r="M2004" s="30">
        <f t="shared" ref="M2004" si="6127">MAX($P1995:$XX1995)</f>
        <v>0</v>
      </c>
      <c r="N2004" s="71"/>
      <c r="O2004" s="27" t="str">
        <f t="shared" ref="O2004" si="6128">"5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093"/>
        <v>#VALUE!</v>
      </c>
      <c r="C2005" s="128" t="e">
        <f t="shared" ca="1" si="6094"/>
        <v>#NAME?</v>
      </c>
      <c r="D2005" s="127">
        <f t="shared" ca="1" si="6094"/>
        <v>1</v>
      </c>
      <c r="E2005" s="198"/>
      <c r="F2005" s="93"/>
      <c r="G2005" s="200"/>
      <c r="H2005" s="134">
        <f t="shared" ref="H2005" si="6129">COUNT($P2005:$XX2005)</f>
        <v>0</v>
      </c>
      <c r="I2005" s="132" t="e">
        <f t="shared" ref="I2005" si="6130">_xlfn.STDEV.P($P2004:$XX2005)/AVERAGE($P2004:$XX2005)</f>
        <v>#DIV/0!</v>
      </c>
      <c r="J2005" s="7">
        <f t="shared" ref="J2005" si="6131">IF(AND(H2005&gt;2,
OR(L1989="MÉDIA SANEADA",L1989="MEDIANA SANEADA",
AND(L1989="PREÇO ESTIMADO",NOT(AND(P1991="Orçamento",COUNTA(P1989:XX1989)=COUNTIF(P1991:XX1991,"Orçamento")))))),
ROW(),0)</f>
        <v>0</v>
      </c>
      <c r="K2005" s="66"/>
      <c r="N2005" s="71"/>
      <c r="O2005" s="27" t="str">
        <f t="shared" ref="O2005" si="6132">"5 RODADA"</f>
        <v>5 RODADA</v>
      </c>
      <c r="P2005" s="107" t="str">
        <f t="shared" ref="P2005:AI2005" si="6133">IF(P2003="","",IF((_xlfn.STDEV.P($P2002:$XX2003)/AVERAGE($P2002:$XX2003))&lt;=25%,P2003,IF(OR(P2003&gt;(AVERAGE($P2002:$XX2003)+_xlfn.STDEV.P($P2002:$XX2003)),P2003&lt;(AVERAGE($P2002:$XX2003)-_xlfn.STDEV.P($P2002:$XX2003))),"DESCARTADO",P2003)))</f>
        <v/>
      </c>
      <c r="Q2005" s="107" t="str">
        <f t="shared" si="6133"/>
        <v/>
      </c>
      <c r="R2005" s="107" t="str">
        <f t="shared" si="6133"/>
        <v/>
      </c>
      <c r="S2005" s="107" t="str">
        <f t="shared" si="6133"/>
        <v/>
      </c>
      <c r="T2005" s="107" t="str">
        <f t="shared" si="6133"/>
        <v/>
      </c>
      <c r="U2005" s="107" t="str">
        <f t="shared" si="6133"/>
        <v/>
      </c>
      <c r="V2005" s="107" t="str">
        <f t="shared" si="6133"/>
        <v/>
      </c>
      <c r="W2005" s="107" t="str">
        <f t="shared" si="6133"/>
        <v/>
      </c>
      <c r="X2005" s="107" t="str">
        <f t="shared" si="6133"/>
        <v/>
      </c>
      <c r="Y2005" s="107" t="str">
        <f t="shared" si="6133"/>
        <v/>
      </c>
      <c r="Z2005" s="107" t="str">
        <f t="shared" si="6133"/>
        <v/>
      </c>
      <c r="AA2005" s="107" t="str">
        <f t="shared" si="6133"/>
        <v/>
      </c>
      <c r="AB2005" s="107" t="str">
        <f t="shared" si="6133"/>
        <v/>
      </c>
      <c r="AC2005" s="107" t="str">
        <f t="shared" si="6133"/>
        <v/>
      </c>
      <c r="AD2005" s="107" t="str">
        <f t="shared" si="6133"/>
        <v/>
      </c>
      <c r="AE2005" s="107" t="str">
        <f t="shared" si="6133"/>
        <v/>
      </c>
      <c r="AF2005" s="107" t="str">
        <f t="shared" si="6133"/>
        <v/>
      </c>
      <c r="AG2005" s="107" t="str">
        <f t="shared" si="6133"/>
        <v/>
      </c>
      <c r="AH2005" s="107" t="str">
        <f t="shared" si="6133"/>
        <v/>
      </c>
      <c r="AI2005" s="107" t="str">
        <f t="shared" si="6133"/>
        <v/>
      </c>
    </row>
    <row r="2006" spans="1:167" hidden="1" x14ac:dyDescent="0.25">
      <c r="B2006" s="128" t="e">
        <f t="shared" si="6093"/>
        <v>#VALUE!</v>
      </c>
      <c r="C2006" s="128" t="e">
        <f t="shared" ca="1" si="6094"/>
        <v>#NAME?</v>
      </c>
      <c r="D2006" s="127">
        <f t="shared" ca="1" si="6094"/>
        <v>1</v>
      </c>
      <c r="E2006" s="198"/>
      <c r="F2006" s="93"/>
      <c r="G2006" s="200"/>
      <c r="H2006"/>
      <c r="I2006"/>
      <c r="J2006"/>
      <c r="K2006" s="66"/>
      <c r="L2006" s="22"/>
      <c r="M2006" s="22"/>
      <c r="N2006" s="71"/>
      <c r="O2006" s="27" t="str">
        <f t="shared" ref="O2006" si="6134">"6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093"/>
        <v>#VALUE!</v>
      </c>
      <c r="C2007" s="128" t="e">
        <f t="shared" ca="1" si="6094"/>
        <v>#NAME?</v>
      </c>
      <c r="D2007" s="127">
        <f t="shared" ca="1" si="6094"/>
        <v>1</v>
      </c>
      <c r="E2007" s="198"/>
      <c r="F2007" s="93"/>
      <c r="G2007" s="200"/>
      <c r="H2007" s="134">
        <f t="shared" ref="H2007" si="6135">COUNT($P2007:$XX2007)</f>
        <v>0</v>
      </c>
      <c r="I2007" s="132" t="e">
        <f t="shared" ref="I2007" si="6136">_xlfn.STDEV.P($P2006:$XX2007)/AVERAGE($P2006:$XX2007)</f>
        <v>#DIV/0!</v>
      </c>
      <c r="J2007" s="7">
        <f t="shared" ref="J2007" si="6137">IF(AND(H2007&gt;2,
OR(L1989="MÉDIA SANEADA",L1989="MEDIANA SANEADA",
AND(L1989="PREÇO ESTIMADO",NOT(AND(P1991="Orçamento",COUNTA(P1989:XX1989)=COUNTIF(P1991:XX1991,"Orçamento")))))),
ROW(),0)</f>
        <v>0</v>
      </c>
      <c r="N2007" s="71"/>
      <c r="O2007" s="27" t="str">
        <f t="shared" ref="O2007" si="6138">"6 RODADA"</f>
        <v>6 RODADA</v>
      </c>
      <c r="P2007" s="107" t="str">
        <f t="shared" ref="P2007:AI2007" si="6139">IFERROR(IF(P2005="","",IF((_xlfn.STDEV.P($P2004:$XX2005)/AVERAGE($P2004:$XX2005))&lt;=25%,P2005,IF(OR(P2005&gt;(AVERAGE($P2004:$XX2005)+_xlfn.STDEV.P($P2004:$XX2005)),P2005&lt;(AVERAGE($P2004:$XX2005)-_xlfn.STDEV.P($P2004:$XX2005))),"DESCARTADO",P2005))),)</f>
        <v/>
      </c>
      <c r="Q2007" s="107" t="str">
        <f t="shared" si="6139"/>
        <v/>
      </c>
      <c r="R2007" s="107" t="str">
        <f t="shared" si="6139"/>
        <v/>
      </c>
      <c r="S2007" s="107" t="str">
        <f t="shared" si="6139"/>
        <v/>
      </c>
      <c r="T2007" s="107" t="str">
        <f t="shared" si="6139"/>
        <v/>
      </c>
      <c r="U2007" s="107" t="str">
        <f t="shared" si="6139"/>
        <v/>
      </c>
      <c r="V2007" s="107" t="str">
        <f t="shared" si="6139"/>
        <v/>
      </c>
      <c r="W2007" s="107" t="str">
        <f t="shared" si="6139"/>
        <v/>
      </c>
      <c r="X2007" s="107" t="str">
        <f t="shared" si="6139"/>
        <v/>
      </c>
      <c r="Y2007" s="107" t="str">
        <f t="shared" si="6139"/>
        <v/>
      </c>
      <c r="Z2007" s="107" t="str">
        <f t="shared" si="6139"/>
        <v/>
      </c>
      <c r="AA2007" s="107" t="str">
        <f t="shared" si="6139"/>
        <v/>
      </c>
      <c r="AB2007" s="107" t="str">
        <f t="shared" si="6139"/>
        <v/>
      </c>
      <c r="AC2007" s="107" t="str">
        <f t="shared" si="6139"/>
        <v/>
      </c>
      <c r="AD2007" s="107" t="str">
        <f t="shared" si="6139"/>
        <v/>
      </c>
      <c r="AE2007" s="107" t="str">
        <f t="shared" si="6139"/>
        <v/>
      </c>
      <c r="AF2007" s="107" t="str">
        <f t="shared" si="6139"/>
        <v/>
      </c>
      <c r="AG2007" s="107" t="str">
        <f t="shared" si="6139"/>
        <v/>
      </c>
      <c r="AH2007" s="107" t="str">
        <f t="shared" si="6139"/>
        <v/>
      </c>
      <c r="AI2007" s="107" t="str">
        <f t="shared" si="6139"/>
        <v/>
      </c>
    </row>
    <row r="2008" spans="1:167" x14ac:dyDescent="0.25">
      <c r="B2008" s="128" t="e">
        <f t="shared" si="6093"/>
        <v>#VALUE!</v>
      </c>
      <c r="C2008" s="128" t="e">
        <f t="shared" ca="1" si="6094"/>
        <v>#NAME?</v>
      </c>
      <c r="D2008" s="127">
        <f t="shared" ca="1" si="6094"/>
        <v>1</v>
      </c>
      <c r="E2008" s="198"/>
      <c r="F2008" s="136"/>
      <c r="G2008" s="200"/>
      <c r="H2008" s="203"/>
      <c r="I2008" s="203"/>
      <c r="J2008" s="204"/>
      <c r="K2008" s="67"/>
      <c r="L2008" s="1" t="s">
        <v>43</v>
      </c>
      <c r="M2008" s="143" t="str">
        <f t="shared" ref="M2008" si="6140">IFERROR(ROUND(M1989*M1991,2),"")</f>
        <v/>
      </c>
      <c r="O2008" s="27" t="s">
        <v>363</v>
      </c>
      <c r="P2008" s="107" t="str">
        <f t="shared" ref="P2008:R2008" si="6141">INDEX(P1995:P2007,MATCH(MAX($J1995:$J2007),$J1995:$J2007,0))</f>
        <v/>
      </c>
      <c r="Q2008" s="107" t="str">
        <f t="shared" si="6141"/>
        <v/>
      </c>
      <c r="R2008" s="107" t="str">
        <f t="shared" si="6141"/>
        <v/>
      </c>
      <c r="S2008" s="107" t="str">
        <f t="shared" si="6076"/>
        <v/>
      </c>
      <c r="T2008" s="107" t="str">
        <f t="shared" si="6076"/>
        <v/>
      </c>
      <c r="U2008" s="107" t="str">
        <f t="shared" si="6076"/>
        <v/>
      </c>
      <c r="V2008" s="107" t="str">
        <f t="shared" si="6076"/>
        <v/>
      </c>
      <c r="W2008" s="107" t="str">
        <f t="shared" si="6076"/>
        <v/>
      </c>
      <c r="X2008" s="107" t="str">
        <f t="shared" si="6076"/>
        <v/>
      </c>
      <c r="Y2008" s="107" t="str">
        <f t="shared" si="6076"/>
        <v/>
      </c>
      <c r="Z2008" s="107" t="str">
        <f t="shared" si="6076"/>
        <v/>
      </c>
      <c r="AA2008" s="107" t="str">
        <f t="shared" si="6076"/>
        <v/>
      </c>
      <c r="AB2008" s="107" t="str">
        <f t="shared" si="6076"/>
        <v/>
      </c>
      <c r="AC2008" s="107" t="str">
        <f t="shared" si="6076"/>
        <v/>
      </c>
      <c r="AD2008" s="107" t="str">
        <f t="shared" si="6076"/>
        <v/>
      </c>
      <c r="AE2008" s="107" t="str">
        <f t="shared" si="6076"/>
        <v/>
      </c>
      <c r="AF2008" s="107" t="str">
        <f t="shared" si="6076"/>
        <v/>
      </c>
      <c r="AG2008" s="107" t="str">
        <f t="shared" si="6076"/>
        <v/>
      </c>
      <c r="AH2008" s="107" t="str">
        <f t="shared" si="6076"/>
        <v/>
      </c>
      <c r="AI2008" s="107" t="str">
        <f t="shared" si="6076"/>
        <v/>
      </c>
    </row>
    <row r="2010" spans="1:167" s="117" customFormat="1" ht="15" customHeight="1" x14ac:dyDescent="0.25">
      <c r="A2010" s="120"/>
      <c r="B2010" s="127" t="e">
        <f t="shared" ref="B2010" si="6142">LARGE(IFERROR(IF(B2008+1&gt;$H$8,"",B2008+1),""),1)</f>
        <v>#VALUE!</v>
      </c>
      <c r="C2010" s="127" t="e">
        <f ca="1">IF(_xlfn.ISFORMULA(E2014),MAX(INDEX('BASE FORMAÇÃO'!A:A,B2010+1),1),E2014)</f>
        <v>#NAME?</v>
      </c>
      <c r="D2010" s="127">
        <f t="shared" ref="D2010" ca="1" si="6143">IFERROR(IF(C2010=C2000,D2000+1,1),1)</f>
        <v>1</v>
      </c>
      <c r="E2010" s="38" t="s">
        <v>9</v>
      </c>
      <c r="F2010" s="73"/>
      <c r="G2010" s="38" t="s">
        <v>15</v>
      </c>
      <c r="H2010" s="135" t="e">
        <f>INDEX('BASE FORMAÇÃO'!B:B,B2010+1)</f>
        <v>#VALUE!</v>
      </c>
      <c r="I2010" s="181" t="s">
        <v>16</v>
      </c>
      <c r="J2010" s="6" t="e">
        <f>INDEX('BASE FORMAÇÃO'!K:K,B2010+1)</f>
        <v>#VALUE!</v>
      </c>
      <c r="K2010" s="65"/>
      <c r="L2010" s="182" t="s">
        <v>10</v>
      </c>
      <c r="M2010" s="184" t="str">
        <f>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144">B2010</f>
        <v>#VALUE!</v>
      </c>
      <c r="C2011" s="128" t="e">
        <f t="shared" ca="1" si="6144"/>
        <v>#NAME?</v>
      </c>
      <c r="D2011" s="127">
        <f t="shared" ca="1" si="6144"/>
        <v>1</v>
      </c>
      <c r="E2011" s="186">
        <f t="shared" ref="E2011" ca="1" si="6145">D2010</f>
        <v>1</v>
      </c>
      <c r="F2011" s="92"/>
      <c r="G2011" s="188" t="s">
        <v>1</v>
      </c>
      <c r="H2011" s="191" t="e">
        <f>INDEX('BASE FORMAÇÃO'!C:C,B2010+1)</f>
        <v>#VALUE!</v>
      </c>
      <c r="I2011" s="191"/>
      <c r="J2011" s="192"/>
      <c r="K2011" s="66"/>
      <c r="L2011" s="183"/>
      <c r="M2011" s="185"/>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146">B2011</f>
        <v>#VALUE!</v>
      </c>
      <c r="C2012" s="128" t="e">
        <f t="shared" ca="1" si="6146"/>
        <v>#NAME?</v>
      </c>
      <c r="D2012" s="127">
        <f t="shared" ca="1" si="6146"/>
        <v>1</v>
      </c>
      <c r="E2012" s="187"/>
      <c r="F2012" s="93"/>
      <c r="G2012" s="189"/>
      <c r="H2012" s="193"/>
      <c r="I2012" s="193"/>
      <c r="J2012" s="194"/>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147">B2012</f>
        <v>#VALUE!</v>
      </c>
      <c r="C2013" s="128" t="e">
        <f t="shared" ca="1" si="6147"/>
        <v>#NAME?</v>
      </c>
      <c r="D2013" s="127">
        <f t="shared" ca="1" si="6094"/>
        <v>1</v>
      </c>
      <c r="E2013" s="38" t="s">
        <v>313</v>
      </c>
      <c r="F2013" s="93"/>
      <c r="G2013" s="190"/>
      <c r="H2013" s="195"/>
      <c r="I2013" s="195"/>
      <c r="J2013" s="196"/>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148">B2012</f>
        <v>#VALUE!</v>
      </c>
      <c r="C2014" s="128" t="e">
        <f t="shared" ca="1" si="6148"/>
        <v>#NAME?</v>
      </c>
      <c r="D2014" s="127">
        <f t="shared" ca="1" si="6094"/>
        <v>1</v>
      </c>
      <c r="E2014" s="197" t="e">
        <f t="shared" ref="E2014" ca="1" si="6149">C2010</f>
        <v>#NAME?</v>
      </c>
      <c r="F2014" s="93"/>
      <c r="G2014" s="199" t="s">
        <v>304</v>
      </c>
      <c r="H2014" s="201"/>
      <c r="I2014" s="202"/>
      <c r="J2014" s="202"/>
      <c r="K2014" s="67"/>
      <c r="L2014" s="28" t="s">
        <v>303</v>
      </c>
      <c r="M2014" s="133" t="str">
        <f t="shared" ref="M2014" si="6150">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151">B2014</f>
        <v>#VALUE!</v>
      </c>
      <c r="C2015" s="128" t="e">
        <f t="shared" ref="C2015" ca="1" si="6152">C2014</f>
        <v>#NAME?</v>
      </c>
      <c r="D2015" s="127">
        <f t="shared" ca="1" si="6094"/>
        <v>1</v>
      </c>
      <c r="E2015" s="198"/>
      <c r="F2015" s="93"/>
      <c r="G2015" s="200"/>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153">B2015</f>
        <v>#VALUE!</v>
      </c>
      <c r="C2016" s="128" t="e">
        <f t="shared" ca="1" si="6153"/>
        <v>#NAME?</v>
      </c>
      <c r="D2016" s="127">
        <f t="shared" ca="1" si="6094"/>
        <v>1</v>
      </c>
      <c r="E2016" s="198"/>
      <c r="F2016" s="93"/>
      <c r="G2016" s="200"/>
      <c r="H2016" s="134">
        <f t="shared" ref="H2016" si="6154">COUNT($P2016:$XX2016)</f>
        <v>0</v>
      </c>
      <c r="I2016" s="132" t="e">
        <f t="shared" ref="I2016" si="6155">_xlfn.STDEV.P($P2015:$XX2016)/AVERAGE($P2015:$XX2016)</f>
        <v>#DIV/0!</v>
      </c>
      <c r="J2016" s="7">
        <f>ROW()</f>
        <v>2016</v>
      </c>
      <c r="K2016" s="67"/>
      <c r="L2016" s="29" t="s">
        <v>10</v>
      </c>
      <c r="M2016" s="30" t="str">
        <f t="shared" ref="M2016" si="6156">IFERROR(
IF(COUNTA(P2010:AI2010)=COUNTIF(P2012:XX2012,"Orçamento"),MIN(M2021,M2018),
IF(M2019&lt;&gt;"",M2019,
IF(M2020&lt;&gt;"",M2020,
M2018
))),"")</f>
        <v/>
      </c>
      <c r="N2016" s="71"/>
      <c r="O2016" s="27" t="s">
        <v>376</v>
      </c>
      <c r="P2016" s="106" t="str">
        <f t="shared" ref="P2016:AI2016" si="6157">IFERROR(IF(P2014="",
            "",
            IF(COUNT($P2014:$XX2014)&lt;=4,
               P2014,
               IF(OR(P2014&gt;(QUARTILE($P2014:$XX2014,3)+(QUARTILE($P2014:$XX2014,3)-QUARTILE($P2014:$XX2014,1))),
                     P2014&lt;(QUARTILE($P2014:$XX2014,1)-(QUARTILE($P2014:$XX2014,3)-QUARTILE($P2014:$XX2014,1)))
                  ),
               "DESCARTADO",P2014)
             )
  ),P2014)</f>
        <v/>
      </c>
      <c r="Q2016" s="106" t="str">
        <f t="shared" si="6157"/>
        <v/>
      </c>
      <c r="R2016" s="106" t="str">
        <f t="shared" si="6157"/>
        <v/>
      </c>
      <c r="S2016" s="106" t="str">
        <f t="shared" si="6157"/>
        <v/>
      </c>
      <c r="T2016" s="106" t="str">
        <f t="shared" si="6157"/>
        <v/>
      </c>
      <c r="U2016" s="106" t="str">
        <f t="shared" si="6157"/>
        <v/>
      </c>
      <c r="V2016" s="106" t="str">
        <f t="shared" si="6157"/>
        <v/>
      </c>
      <c r="W2016" s="106" t="str">
        <f t="shared" si="6157"/>
        <v/>
      </c>
      <c r="X2016" s="106" t="str">
        <f t="shared" si="6157"/>
        <v/>
      </c>
      <c r="Y2016" s="106" t="str">
        <f t="shared" si="6157"/>
        <v/>
      </c>
      <c r="Z2016" s="106" t="str">
        <f t="shared" si="6157"/>
        <v/>
      </c>
      <c r="AA2016" s="106" t="str">
        <f t="shared" si="6157"/>
        <v/>
      </c>
      <c r="AB2016" s="106" t="str">
        <f t="shared" si="6157"/>
        <v/>
      </c>
      <c r="AC2016" s="106" t="str">
        <f t="shared" si="6157"/>
        <v/>
      </c>
      <c r="AD2016" s="106" t="str">
        <f t="shared" si="6157"/>
        <v/>
      </c>
      <c r="AE2016" s="106" t="str">
        <f t="shared" si="6157"/>
        <v/>
      </c>
      <c r="AF2016" s="106" t="str">
        <f t="shared" si="6157"/>
        <v/>
      </c>
      <c r="AG2016" s="106" t="str">
        <f t="shared" si="6157"/>
        <v/>
      </c>
      <c r="AH2016" s="106" t="str">
        <f t="shared" si="6157"/>
        <v/>
      </c>
      <c r="AI2016" s="106" t="str">
        <f t="shared" si="6157"/>
        <v/>
      </c>
    </row>
    <row r="2017" spans="1:167" hidden="1" x14ac:dyDescent="0.25">
      <c r="B2017" s="128" t="e">
        <f t="shared" ref="B2017" si="6158">B2016</f>
        <v>#VALUE!</v>
      </c>
      <c r="C2017" s="128" t="e">
        <f t="shared" ref="C2017" ca="1" si="6159">C2016</f>
        <v>#NAME?</v>
      </c>
      <c r="D2017" s="127">
        <f t="shared" ca="1" si="6094"/>
        <v>1</v>
      </c>
      <c r="E2017" s="198"/>
      <c r="F2017" s="93"/>
      <c r="G2017" s="200"/>
      <c r="H2017"/>
      <c r="I2017"/>
      <c r="J2017"/>
      <c r="K2017" s="66"/>
      <c r="L2017" s="29" t="s">
        <v>360</v>
      </c>
      <c r="M2017" s="30" t="e">
        <f t="shared" ref="M2017" si="6160">AVERAGE($P2016:$XX2016)</f>
        <v>#DIV/0!</v>
      </c>
      <c r="N2017" s="71"/>
      <c r="O2017" s="27" t="str">
        <f t="shared" ref="O2017" si="6161">"1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093"/>
        <v>#VALUE!</v>
      </c>
      <c r="C2018" s="128" t="e">
        <f t="shared" ca="1" si="6094"/>
        <v>#NAME?</v>
      </c>
      <c r="D2018" s="127">
        <f t="shared" ca="1" si="6094"/>
        <v>1</v>
      </c>
      <c r="E2018" s="198"/>
      <c r="F2018" s="93"/>
      <c r="G2018" s="200"/>
      <c r="H2018" s="134">
        <f t="shared" ref="H2018" si="6162">COUNT($P2018:$XX2018)</f>
        <v>0</v>
      </c>
      <c r="I2018" s="132" t="e">
        <f t="shared" ref="I2018" si="6163">_xlfn.STDEV.P($P2017:$XX2018)/AVERAGE($P2017:$XX2018)</f>
        <v>#DIV/0!</v>
      </c>
      <c r="J2018" s="7">
        <f t="shared" ref="J2018" si="6164">IF(AND(H2018&gt;2,
OR(L2010="MÉDIA SANEADA",L2010="MEDIANA SANEADA",
AND(L2010="PREÇO ESTIMADO",NOT(AND(P2012="Orçamento",COUNTA(P2010:XX2010)=COUNTIF(P2012:XX2012,"Orçamento")))))),
ROW(),0)</f>
        <v>0</v>
      </c>
      <c r="K2018" s="66"/>
      <c r="L2018" s="29" t="s">
        <v>361</v>
      </c>
      <c r="M2018" s="30" t="e">
        <f t="shared" ref="M2018" si="6165">MEDIAN($P2016:$XX2016)</f>
        <v>#NUM!</v>
      </c>
      <c r="N2018" s="71"/>
      <c r="O2018" s="27" t="str">
        <f t="shared" ref="O2018" si="6166">"1 RODADA"</f>
        <v>1 RODADA</v>
      </c>
      <c r="P2018" s="107" t="str">
        <f t="shared" ref="P2018:AI2018" si="6167">IF(P2016="","",IF((_xlfn.STDEV.P($P2015:$XX2016)/AVERAGE($P2015:$XX2016))&lt;=25%,P2016,IF(OR(P2016&gt;(AVERAGE($P2015:$XX2016)+_xlfn.STDEV.P($P2015:$XX2016)),P2016&lt;(AVERAGE($P2015:$XX2016)-_xlfn.STDEV.P($P2015:$XX2016))),"DESCARTADO",P2016)))</f>
        <v/>
      </c>
      <c r="Q2018" s="107" t="str">
        <f t="shared" si="6167"/>
        <v/>
      </c>
      <c r="R2018" s="107" t="str">
        <f t="shared" si="6167"/>
        <v/>
      </c>
      <c r="S2018" s="107" t="str">
        <f t="shared" si="6167"/>
        <v/>
      </c>
      <c r="T2018" s="107" t="str">
        <f t="shared" si="6167"/>
        <v/>
      </c>
      <c r="U2018" s="107" t="str">
        <f t="shared" si="6167"/>
        <v/>
      </c>
      <c r="V2018" s="107" t="str">
        <f t="shared" si="6167"/>
        <v/>
      </c>
      <c r="W2018" s="107" t="str">
        <f t="shared" si="6167"/>
        <v/>
      </c>
      <c r="X2018" s="107" t="str">
        <f t="shared" si="6167"/>
        <v/>
      </c>
      <c r="Y2018" s="107" t="str">
        <f t="shared" si="6167"/>
        <v/>
      </c>
      <c r="Z2018" s="107" t="str">
        <f t="shared" si="6167"/>
        <v/>
      </c>
      <c r="AA2018" s="107" t="str">
        <f t="shared" si="6167"/>
        <v/>
      </c>
      <c r="AB2018" s="107" t="str">
        <f t="shared" si="6167"/>
        <v/>
      </c>
      <c r="AC2018" s="107" t="str">
        <f t="shared" si="6167"/>
        <v/>
      </c>
      <c r="AD2018" s="107" t="str">
        <f t="shared" si="6167"/>
        <v/>
      </c>
      <c r="AE2018" s="107" t="str">
        <f t="shared" si="6167"/>
        <v/>
      </c>
      <c r="AF2018" s="107" t="str">
        <f t="shared" si="6167"/>
        <v/>
      </c>
      <c r="AG2018" s="107" t="str">
        <f t="shared" si="6167"/>
        <v/>
      </c>
      <c r="AH2018" s="107" t="str">
        <f t="shared" si="6167"/>
        <v/>
      </c>
      <c r="AI2018" s="107" t="str">
        <f t="shared" si="6167"/>
        <v/>
      </c>
    </row>
    <row r="2019" spans="1:167" hidden="1" x14ac:dyDescent="0.25">
      <c r="B2019" s="128" t="e">
        <f t="shared" si="6093"/>
        <v>#VALUE!</v>
      </c>
      <c r="C2019" s="128" t="e">
        <f t="shared" ca="1" si="6094"/>
        <v>#NAME?</v>
      </c>
      <c r="D2019" s="127">
        <f t="shared" ca="1" si="6094"/>
        <v>1</v>
      </c>
      <c r="E2019" s="198"/>
      <c r="F2019" s="93"/>
      <c r="G2019" s="200"/>
      <c r="H2019"/>
      <c r="I2019"/>
      <c r="J2019"/>
      <c r="L2019" s="29" t="s">
        <v>38</v>
      </c>
      <c r="M2019" s="30" t="str">
        <f t="shared" ref="M2019" si="6168">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169">"2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093"/>
        <v>#VALUE!</v>
      </c>
      <c r="C2020" s="128" t="e">
        <f t="shared" ca="1" si="6094"/>
        <v>#NAME?</v>
      </c>
      <c r="D2020" s="127">
        <f t="shared" ca="1" si="6094"/>
        <v>1</v>
      </c>
      <c r="E2020" s="198"/>
      <c r="F2020" s="93"/>
      <c r="G2020" s="200"/>
      <c r="H2020" s="134">
        <f t="shared" ref="H2020" si="6170">COUNT($P2020:$XX2020)</f>
        <v>0</v>
      </c>
      <c r="I2020" s="132" t="e">
        <f t="shared" ref="I2020" si="6171">_xlfn.STDEV.P($P2019:$XX2020)/AVERAGE($P2019:$XX2020)</f>
        <v>#DIV/0!</v>
      </c>
      <c r="J2020" s="7">
        <f t="shared" ref="J2020" si="6172">IF(AND(H2020&gt;2,
OR(L2010="MÉDIA SANEADA",L2010="MEDIANA SANEADA",
AND(L2010="PREÇO ESTIMADO",NOT(AND(P2012="Orçamento",COUNTA(P2010:XX2010)=COUNTIF(P2012:XX2012,"Orçamento")))))),
ROW(),0)</f>
        <v>0</v>
      </c>
      <c r="K2020" s="66"/>
      <c r="L2020" s="29" t="s">
        <v>362</v>
      </c>
      <c r="M2020" s="30" t="e">
        <f t="shared" ref="M2020" si="6173" xml:space="preserve">
IF(H2018&gt;2,MEDIAN(P2017:XX2018),
IF(H2020&gt;2,MEDIAN(P2019:XX2020),
IF(H2022&gt;2,MEDIAN(P2021:XX2022),
IF(H2024&gt;2,MEDIAN(P2023:XX2024),
IF(H2026&gt;2,MEDIAN(P2025:XX2026),
IF(H2028&gt;2,MEDIAN(P2027:XX2028),
MEDIAN(P2015:XX2016)))))))</f>
        <v>#NUM!</v>
      </c>
      <c r="N2020" s="71"/>
      <c r="O2020" s="27" t="str">
        <f t="shared" ref="O2020" si="6174">"2 RODADA"</f>
        <v>2 RODADA</v>
      </c>
      <c r="P2020" s="107" t="str">
        <f t="shared" ref="P2020:AI2020" si="6175">IF(P2018="","",IF((_xlfn.STDEV.P($P2017:$XX2018)/AVERAGE($P2017:$XX2018))&lt;=25%,P2018,IF(OR(P2018&gt;(AVERAGE($P2017:$XX2018)+_xlfn.STDEV.P($P2017:$XX2018)),P2018&lt;(AVERAGE($P2017:$XX2018)-_xlfn.STDEV.P($P2017:$XX2018))),"DESCARTADO",P2018)))</f>
        <v/>
      </c>
      <c r="Q2020" s="107" t="str">
        <f t="shared" si="6175"/>
        <v/>
      </c>
      <c r="R2020" s="107" t="str">
        <f t="shared" si="6175"/>
        <v/>
      </c>
      <c r="S2020" s="107" t="str">
        <f t="shared" si="6175"/>
        <v/>
      </c>
      <c r="T2020" s="107" t="str">
        <f t="shared" si="6175"/>
        <v/>
      </c>
      <c r="U2020" s="107" t="str">
        <f t="shared" si="6175"/>
        <v/>
      </c>
      <c r="V2020" s="107" t="str">
        <f t="shared" si="6175"/>
        <v/>
      </c>
      <c r="W2020" s="107" t="str">
        <f t="shared" si="6175"/>
        <v/>
      </c>
      <c r="X2020" s="107" t="str">
        <f t="shared" si="6175"/>
        <v/>
      </c>
      <c r="Y2020" s="107" t="str">
        <f t="shared" si="6175"/>
        <v/>
      </c>
      <c r="Z2020" s="107" t="str">
        <f t="shared" si="6175"/>
        <v/>
      </c>
      <c r="AA2020" s="107" t="str">
        <f t="shared" si="6175"/>
        <v/>
      </c>
      <c r="AB2020" s="107" t="str">
        <f t="shared" si="6175"/>
        <v/>
      </c>
      <c r="AC2020" s="107" t="str">
        <f t="shared" si="6175"/>
        <v/>
      </c>
      <c r="AD2020" s="107" t="str">
        <f t="shared" si="6175"/>
        <v/>
      </c>
      <c r="AE2020" s="107" t="str">
        <f t="shared" si="6175"/>
        <v/>
      </c>
      <c r="AF2020" s="107" t="str">
        <f t="shared" si="6175"/>
        <v/>
      </c>
      <c r="AG2020" s="107" t="str">
        <f t="shared" si="6175"/>
        <v/>
      </c>
      <c r="AH2020" s="107" t="str">
        <f t="shared" si="6175"/>
        <v/>
      </c>
      <c r="AI2020" s="107" t="str">
        <f t="shared" si="6175"/>
        <v/>
      </c>
    </row>
    <row r="2021" spans="1:167" hidden="1" x14ac:dyDescent="0.25">
      <c r="B2021" s="128" t="e">
        <f t="shared" si="6093"/>
        <v>#VALUE!</v>
      </c>
      <c r="C2021" s="128" t="e">
        <f t="shared" ca="1" si="6094"/>
        <v>#NAME?</v>
      </c>
      <c r="D2021" s="127">
        <f t="shared" ca="1" si="6094"/>
        <v>1</v>
      </c>
      <c r="E2021" s="198"/>
      <c r="F2021" s="93"/>
      <c r="G2021" s="200"/>
      <c r="H2021"/>
      <c r="I2021"/>
      <c r="J2021"/>
      <c r="K2021" s="66"/>
      <c r="L2021" s="29" t="s">
        <v>359</v>
      </c>
      <c r="M2021" s="30" t="e">
        <f t="shared" ref="M2021" si="6176">HARMEAN($P2015:$XX2016)</f>
        <v>#N/A</v>
      </c>
      <c r="N2021" s="71"/>
      <c r="O2021" s="27" t="str">
        <f t="shared" ref="O2021" si="6177">"3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093"/>
        <v>#VALUE!</v>
      </c>
      <c r="C2022" s="128" t="e">
        <f t="shared" ca="1" si="6094"/>
        <v>#NAME?</v>
      </c>
      <c r="D2022" s="127">
        <f t="shared" ca="1" si="6094"/>
        <v>1</v>
      </c>
      <c r="E2022" s="198"/>
      <c r="F2022" s="93"/>
      <c r="G2022" s="200"/>
      <c r="H2022" s="134">
        <f t="shared" ref="H2022" si="6178">COUNT($P2022:$XX2022)</f>
        <v>0</v>
      </c>
      <c r="I2022" s="132" t="e">
        <f t="shared" ref="I2022" si="6179">_xlfn.STDEV.P($P2021:$XX2022)/AVERAGE($P2021:$XX2022)</f>
        <v>#DIV/0!</v>
      </c>
      <c r="J2022" s="7">
        <f t="shared" ref="J2022" si="6180">IF(AND(H2022&gt;2,
OR(L2010="MÉDIA SANEADA",L2010="MEDIANA SANEADA",
AND(L2010="PREÇO ESTIMADO",NOT(AND(P2012="Orçamento",COUNTA(P2010:XX2010)=COUNTIF(P2012:XX2012,"Orçamento")))))),
ROW(),0)</f>
        <v>0</v>
      </c>
      <c r="K2022" s="66"/>
      <c r="L2022" s="29" t="s">
        <v>41</v>
      </c>
      <c r="M2022" s="30" t="str">
        <f t="shared" ref="M2022" si="6181">IFERROR(_xlfn.QUARTILE.EXC($P2016:$XX2016,1),"")</f>
        <v/>
      </c>
      <c r="N2022" s="71"/>
      <c r="O2022" s="27" t="str">
        <f t="shared" ref="O2022" si="6182">"3 RODADA"</f>
        <v>3 RODADA</v>
      </c>
      <c r="P2022" s="107" t="str">
        <f t="shared" ref="P2022:AI2022" si="6183">IF(P2020="","",IF((_xlfn.STDEV.P($P2019:$XX2020)/AVERAGE($P2019:$XX2020))&lt;=25%,P2020,IF(OR(P2020&gt;(AVERAGE($P2019:$XX2020)+_xlfn.STDEV.P($P2019:$XX2020)),P2020&lt;(AVERAGE($P2019:$XX2020)-_xlfn.STDEV.P($P2019:$XX2020))),"DESCARTADO",P2020)))</f>
        <v/>
      </c>
      <c r="Q2022" s="107" t="str">
        <f t="shared" si="6183"/>
        <v/>
      </c>
      <c r="R2022" s="107" t="str">
        <f t="shared" si="6183"/>
        <v/>
      </c>
      <c r="S2022" s="107" t="str">
        <f t="shared" si="6183"/>
        <v/>
      </c>
      <c r="T2022" s="107" t="str">
        <f t="shared" si="6183"/>
        <v/>
      </c>
      <c r="U2022" s="107" t="str">
        <f t="shared" si="6183"/>
        <v/>
      </c>
      <c r="V2022" s="107" t="str">
        <f t="shared" si="6183"/>
        <v/>
      </c>
      <c r="W2022" s="107" t="str">
        <f t="shared" si="6183"/>
        <v/>
      </c>
      <c r="X2022" s="107" t="str">
        <f t="shared" si="6183"/>
        <v/>
      </c>
      <c r="Y2022" s="107" t="str">
        <f t="shared" si="6183"/>
        <v/>
      </c>
      <c r="Z2022" s="107" t="str">
        <f t="shared" si="6183"/>
        <v/>
      </c>
      <c r="AA2022" s="107" t="str">
        <f t="shared" si="6183"/>
        <v/>
      </c>
      <c r="AB2022" s="107" t="str">
        <f t="shared" si="6183"/>
        <v/>
      </c>
      <c r="AC2022" s="107" t="str">
        <f t="shared" si="6183"/>
        <v/>
      </c>
      <c r="AD2022" s="107" t="str">
        <f t="shared" si="6183"/>
        <v/>
      </c>
      <c r="AE2022" s="107" t="str">
        <f t="shared" si="6183"/>
        <v/>
      </c>
      <c r="AF2022" s="107" t="str">
        <f t="shared" si="6183"/>
        <v/>
      </c>
      <c r="AG2022" s="107" t="str">
        <f t="shared" si="6183"/>
        <v/>
      </c>
      <c r="AH2022" s="107" t="str">
        <f t="shared" si="6183"/>
        <v/>
      </c>
      <c r="AI2022" s="107" t="str">
        <f t="shared" si="6183"/>
        <v/>
      </c>
    </row>
    <row r="2023" spans="1:167" hidden="1" x14ac:dyDescent="0.25">
      <c r="B2023" s="128" t="e">
        <f t="shared" si="6093"/>
        <v>#VALUE!</v>
      </c>
      <c r="C2023" s="128" t="e">
        <f t="shared" ca="1" si="6094"/>
        <v>#NAME?</v>
      </c>
      <c r="D2023" s="127">
        <f t="shared" ca="1" si="6094"/>
        <v>1</v>
      </c>
      <c r="E2023" s="198"/>
      <c r="F2023" s="93"/>
      <c r="G2023" s="200"/>
      <c r="H2023"/>
      <c r="I2023"/>
      <c r="J2023"/>
      <c r="K2023" s="66"/>
      <c r="L2023" s="29" t="s">
        <v>39</v>
      </c>
      <c r="M2023" s="30" t="str">
        <f t="shared" ref="M2023" si="6184">IFERROR(_xlfn.QUARTILE.EXC($P2016:$XX2016,3),"")</f>
        <v/>
      </c>
      <c r="N2023" s="71"/>
      <c r="O2023" s="27" t="str">
        <f t="shared" ref="O2023" si="6185">"4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093"/>
        <v>#VALUE!</v>
      </c>
      <c r="C2024" s="128" t="e">
        <f t="shared" ca="1" si="6094"/>
        <v>#NAME?</v>
      </c>
      <c r="D2024" s="127">
        <f t="shared" ca="1" si="6094"/>
        <v>1</v>
      </c>
      <c r="E2024" s="198"/>
      <c r="F2024" s="93"/>
      <c r="G2024" s="200"/>
      <c r="H2024" s="134">
        <f t="shared" ref="H2024" si="6186">COUNT($P2024:$XX2024)</f>
        <v>0</v>
      </c>
      <c r="I2024" s="132" t="e">
        <f t="shared" ref="I2024" si="6187">_xlfn.STDEV.P($P2023:$XX2024)/AVERAGE($P2023:$XX2024)</f>
        <v>#DIV/0!</v>
      </c>
      <c r="J2024" s="7">
        <f t="shared" ref="J2024" si="6188">IF(AND(H2024&gt;2,
OR(L2010="MÉDIA SANEADA",L2010="MEDIANA SANEADA",
AND(L2010="PREÇO ESTIMADO",NOT(AND(P2012="Orçamento",COUNTA(P2010:XX2010)=COUNTIF(P2012:XX2012,"Orçamento")))))),
ROW(),0)</f>
        <v>0</v>
      </c>
      <c r="K2024" s="66"/>
      <c r="L2024" s="29" t="s">
        <v>42</v>
      </c>
      <c r="M2024" s="30">
        <f t="shared" ref="M2024" si="6189">MIN($P2016:$XX2016)</f>
        <v>0</v>
      </c>
      <c r="N2024" s="71"/>
      <c r="O2024" s="27" t="str">
        <f t="shared" ref="O2024" si="6190">"4 RODADA"</f>
        <v>4 RODADA</v>
      </c>
      <c r="P2024" s="107" t="str">
        <f t="shared" ref="P2024:AI2024" si="6191">IF(P2022="","",IF((_xlfn.STDEV.P($P2021:$XX2022)/AVERAGE($P2021:$XX2022))&lt;=25%,P2022,IF(OR(P2022&gt;(AVERAGE($P2021:$XX2022)+_xlfn.STDEV.P($P2021:$XX2022)),P2022&lt;(AVERAGE($P2021:$XX2022)-_xlfn.STDEV.P($P2021:$XX2022))),"DESCARTADO",P2022)))</f>
        <v/>
      </c>
      <c r="Q2024" s="107" t="str">
        <f t="shared" si="6191"/>
        <v/>
      </c>
      <c r="R2024" s="107" t="str">
        <f t="shared" si="6191"/>
        <v/>
      </c>
      <c r="S2024" s="107" t="str">
        <f t="shared" si="6191"/>
        <v/>
      </c>
      <c r="T2024" s="107" t="str">
        <f t="shared" si="6191"/>
        <v/>
      </c>
      <c r="U2024" s="107" t="str">
        <f t="shared" si="6191"/>
        <v/>
      </c>
      <c r="V2024" s="107" t="str">
        <f t="shared" si="6191"/>
        <v/>
      </c>
      <c r="W2024" s="107" t="str">
        <f t="shared" si="6191"/>
        <v/>
      </c>
      <c r="X2024" s="107" t="str">
        <f t="shared" si="6191"/>
        <v/>
      </c>
      <c r="Y2024" s="107" t="str">
        <f t="shared" si="6191"/>
        <v/>
      </c>
      <c r="Z2024" s="107" t="str">
        <f t="shared" si="6191"/>
        <v/>
      </c>
      <c r="AA2024" s="107" t="str">
        <f t="shared" si="6191"/>
        <v/>
      </c>
      <c r="AB2024" s="107" t="str">
        <f t="shared" si="6191"/>
        <v/>
      </c>
      <c r="AC2024" s="107" t="str">
        <f t="shared" si="6191"/>
        <v/>
      </c>
      <c r="AD2024" s="107" t="str">
        <f t="shared" si="6191"/>
        <v/>
      </c>
      <c r="AE2024" s="107" t="str">
        <f t="shared" si="6191"/>
        <v/>
      </c>
      <c r="AF2024" s="107" t="str">
        <f t="shared" si="6191"/>
        <v/>
      </c>
      <c r="AG2024" s="107" t="str">
        <f t="shared" si="6191"/>
        <v/>
      </c>
      <c r="AH2024" s="107" t="str">
        <f t="shared" si="6191"/>
        <v/>
      </c>
      <c r="AI2024" s="107" t="str">
        <f t="shared" si="6191"/>
        <v/>
      </c>
    </row>
    <row r="2025" spans="1:167" hidden="1" x14ac:dyDescent="0.25">
      <c r="B2025" s="128" t="e">
        <f t="shared" si="6093"/>
        <v>#VALUE!</v>
      </c>
      <c r="C2025" s="128" t="e">
        <f t="shared" ca="1" si="6094"/>
        <v>#NAME?</v>
      </c>
      <c r="D2025" s="127">
        <f t="shared" ca="1" si="6094"/>
        <v>1</v>
      </c>
      <c r="E2025" s="198"/>
      <c r="F2025" s="93"/>
      <c r="G2025" s="200"/>
      <c r="H2025"/>
      <c r="I2025"/>
      <c r="J2025"/>
      <c r="K2025" s="66"/>
      <c r="L2025" s="29" t="s">
        <v>40</v>
      </c>
      <c r="M2025" s="30">
        <f t="shared" ref="M2025" si="6192">MAX($P2016:$XX2016)</f>
        <v>0</v>
      </c>
      <c r="N2025" s="71"/>
      <c r="O2025" s="27" t="str">
        <f t="shared" ref="O2025" si="6193">"5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093"/>
        <v>#VALUE!</v>
      </c>
      <c r="C2026" s="128" t="e">
        <f t="shared" ca="1" si="6094"/>
        <v>#NAME?</v>
      </c>
      <c r="D2026" s="127">
        <f t="shared" ca="1" si="6094"/>
        <v>1</v>
      </c>
      <c r="E2026" s="198"/>
      <c r="F2026" s="93"/>
      <c r="G2026" s="200"/>
      <c r="H2026" s="134">
        <f t="shared" ref="H2026" si="6194">COUNT($P2026:$XX2026)</f>
        <v>0</v>
      </c>
      <c r="I2026" s="132" t="e">
        <f t="shared" ref="I2026" si="6195">_xlfn.STDEV.P($P2025:$XX2026)/AVERAGE($P2025:$XX2026)</f>
        <v>#DIV/0!</v>
      </c>
      <c r="J2026" s="7">
        <f t="shared" ref="J2026" si="6196">IF(AND(H2026&gt;2,
OR(L2010="MÉDIA SANEADA",L2010="MEDIANA SANEADA",
AND(L2010="PREÇO ESTIMADO",NOT(AND(P2012="Orçamento",COUNTA(P2010:XX2010)=COUNTIF(P2012:XX2012,"Orçamento")))))),
ROW(),0)</f>
        <v>0</v>
      </c>
      <c r="K2026" s="66"/>
      <c r="N2026" s="71"/>
      <c r="O2026" s="27" t="str">
        <f t="shared" ref="O2026" si="6197">"5 RODADA"</f>
        <v>5 RODADA</v>
      </c>
      <c r="P2026" s="107" t="str">
        <f t="shared" ref="P2026:AI2026" si="6198">IF(P2024="","",IF((_xlfn.STDEV.P($P2023:$XX2024)/AVERAGE($P2023:$XX2024))&lt;=25%,P2024,IF(OR(P2024&gt;(AVERAGE($P2023:$XX2024)+_xlfn.STDEV.P($P2023:$XX2024)),P2024&lt;(AVERAGE($P2023:$XX2024)-_xlfn.STDEV.P($P2023:$XX2024))),"DESCARTADO",P2024)))</f>
        <v/>
      </c>
      <c r="Q2026" s="107" t="str">
        <f t="shared" si="6198"/>
        <v/>
      </c>
      <c r="R2026" s="107" t="str">
        <f t="shared" si="6198"/>
        <v/>
      </c>
      <c r="S2026" s="107" t="str">
        <f t="shared" si="6198"/>
        <v/>
      </c>
      <c r="T2026" s="107" t="str">
        <f t="shared" si="6198"/>
        <v/>
      </c>
      <c r="U2026" s="107" t="str">
        <f t="shared" si="6198"/>
        <v/>
      </c>
      <c r="V2026" s="107" t="str">
        <f t="shared" si="6198"/>
        <v/>
      </c>
      <c r="W2026" s="107" t="str">
        <f t="shared" si="6198"/>
        <v/>
      </c>
      <c r="X2026" s="107" t="str">
        <f t="shared" si="6198"/>
        <v/>
      </c>
      <c r="Y2026" s="107" t="str">
        <f t="shared" si="6198"/>
        <v/>
      </c>
      <c r="Z2026" s="107" t="str">
        <f t="shared" si="6198"/>
        <v/>
      </c>
      <c r="AA2026" s="107" t="str">
        <f t="shared" si="6198"/>
        <v/>
      </c>
      <c r="AB2026" s="107" t="str">
        <f t="shared" si="6198"/>
        <v/>
      </c>
      <c r="AC2026" s="107" t="str">
        <f t="shared" si="6198"/>
        <v/>
      </c>
      <c r="AD2026" s="107" t="str">
        <f t="shared" si="6198"/>
        <v/>
      </c>
      <c r="AE2026" s="107" t="str">
        <f t="shared" si="6198"/>
        <v/>
      </c>
      <c r="AF2026" s="107" t="str">
        <f t="shared" si="6198"/>
        <v/>
      </c>
      <c r="AG2026" s="107" t="str">
        <f t="shared" si="6198"/>
        <v/>
      </c>
      <c r="AH2026" s="107" t="str">
        <f t="shared" si="6198"/>
        <v/>
      </c>
      <c r="AI2026" s="107" t="str">
        <f t="shared" si="6198"/>
        <v/>
      </c>
    </row>
    <row r="2027" spans="1:167" hidden="1" x14ac:dyDescent="0.25">
      <c r="B2027" s="128" t="e">
        <f t="shared" si="6093"/>
        <v>#VALUE!</v>
      </c>
      <c r="C2027" s="128" t="e">
        <f t="shared" ca="1" si="6094"/>
        <v>#NAME?</v>
      </c>
      <c r="D2027" s="127">
        <f t="shared" ca="1" si="6094"/>
        <v>1</v>
      </c>
      <c r="E2027" s="198"/>
      <c r="F2027" s="93"/>
      <c r="G2027" s="200"/>
      <c r="H2027"/>
      <c r="I2027"/>
      <c r="J2027"/>
      <c r="K2027" s="66"/>
      <c r="L2027" s="22"/>
      <c r="M2027" s="22"/>
      <c r="N2027" s="71"/>
      <c r="O2027" s="27" t="str">
        <f t="shared" ref="O2027" si="6199">"6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093"/>
        <v>#VALUE!</v>
      </c>
      <c r="C2028" s="128" t="e">
        <f t="shared" ca="1" si="6093"/>
        <v>#NAME?</v>
      </c>
      <c r="D2028" s="127">
        <f t="shared" ca="1" si="6093"/>
        <v>1</v>
      </c>
      <c r="E2028" s="198"/>
      <c r="F2028" s="93"/>
      <c r="G2028" s="200"/>
      <c r="H2028" s="134">
        <f t="shared" ref="H2028" si="6200">COUNT($P2028:$XX2028)</f>
        <v>0</v>
      </c>
      <c r="I2028" s="132" t="e">
        <f t="shared" ref="I2028" si="6201">_xlfn.STDEV.P($P2027:$XX2028)/AVERAGE($P2027:$XX2028)</f>
        <v>#DIV/0!</v>
      </c>
      <c r="J2028" s="7">
        <f t="shared" ref="J2028" si="6202">IF(AND(H2028&gt;2,
OR(L2010="MÉDIA SANEADA",L2010="MEDIANA SANEADA",
AND(L2010="PREÇO ESTIMADO",NOT(AND(P2012="Orçamento",COUNTA(P2010:XX2010)=COUNTIF(P2012:XX2012,"Orçamento")))))),
ROW(),0)</f>
        <v>0</v>
      </c>
      <c r="N2028" s="71"/>
      <c r="O2028" s="27" t="str">
        <f t="shared" ref="O2028" si="6203">"6 RODADA"</f>
        <v>6 RODADA</v>
      </c>
      <c r="P2028" s="107" t="str">
        <f t="shared" ref="P2028:AI2028" si="6204">IFERROR(IF(P2026="","",IF((_xlfn.STDEV.P($P2025:$XX2026)/AVERAGE($P2025:$XX2026))&lt;=25%,P2026,IF(OR(P2026&gt;(AVERAGE($P2025:$XX2026)+_xlfn.STDEV.P($P2025:$XX2026)),P2026&lt;(AVERAGE($P2025:$XX2026)-_xlfn.STDEV.P($P2025:$XX2026))),"DESCARTADO",P2026))),)</f>
        <v/>
      </c>
      <c r="Q2028" s="107" t="str">
        <f t="shared" si="6204"/>
        <v/>
      </c>
      <c r="R2028" s="107" t="str">
        <f t="shared" si="6204"/>
        <v/>
      </c>
      <c r="S2028" s="107" t="str">
        <f t="shared" si="6204"/>
        <v/>
      </c>
      <c r="T2028" s="107" t="str">
        <f t="shared" si="6204"/>
        <v/>
      </c>
      <c r="U2028" s="107" t="str">
        <f t="shared" si="6204"/>
        <v/>
      </c>
      <c r="V2028" s="107" t="str">
        <f t="shared" si="6204"/>
        <v/>
      </c>
      <c r="W2028" s="107" t="str">
        <f t="shared" si="6204"/>
        <v/>
      </c>
      <c r="X2028" s="107" t="str">
        <f t="shared" si="6204"/>
        <v/>
      </c>
      <c r="Y2028" s="107" t="str">
        <f t="shared" si="6204"/>
        <v/>
      </c>
      <c r="Z2028" s="107" t="str">
        <f t="shared" si="6204"/>
        <v/>
      </c>
      <c r="AA2028" s="107" t="str">
        <f t="shared" si="6204"/>
        <v/>
      </c>
      <c r="AB2028" s="107" t="str">
        <f t="shared" si="6204"/>
        <v/>
      </c>
      <c r="AC2028" s="107" t="str">
        <f t="shared" si="6204"/>
        <v/>
      </c>
      <c r="AD2028" s="107" t="str">
        <f t="shared" si="6204"/>
        <v/>
      </c>
      <c r="AE2028" s="107" t="str">
        <f t="shared" si="6204"/>
        <v/>
      </c>
      <c r="AF2028" s="107" t="str">
        <f t="shared" si="6204"/>
        <v/>
      </c>
      <c r="AG2028" s="107" t="str">
        <f t="shared" si="6204"/>
        <v/>
      </c>
      <c r="AH2028" s="107" t="str">
        <f t="shared" si="6204"/>
        <v/>
      </c>
      <c r="AI2028" s="107" t="str">
        <f t="shared" si="6204"/>
        <v/>
      </c>
    </row>
    <row r="2029" spans="1:167" x14ac:dyDescent="0.25">
      <c r="B2029" s="128" t="e">
        <f t="shared" ref="B2029:D2044" si="6205">B2028</f>
        <v>#VALUE!</v>
      </c>
      <c r="C2029" s="128" t="e">
        <f t="shared" ca="1" si="6205"/>
        <v>#NAME?</v>
      </c>
      <c r="D2029" s="127">
        <f t="shared" ca="1" si="6205"/>
        <v>1</v>
      </c>
      <c r="E2029" s="198"/>
      <c r="F2029" s="136"/>
      <c r="G2029" s="200"/>
      <c r="H2029" s="203"/>
      <c r="I2029" s="203"/>
      <c r="J2029" s="204"/>
      <c r="K2029" s="67"/>
      <c r="L2029" s="1" t="s">
        <v>43</v>
      </c>
      <c r="M2029" s="143" t="str">
        <f t="shared" ref="M2029" si="6206">IFERROR(ROUND(M2010*M2012,2),"")</f>
        <v/>
      </c>
      <c r="O2029" s="27" t="s">
        <v>363</v>
      </c>
      <c r="P2029" s="107" t="str">
        <f t="shared" ref="P2029:AI2050" si="6207">INDEX(P2016:P2028,MATCH(MAX($J2016:$J2028),$J2016:$J2028,0))</f>
        <v/>
      </c>
      <c r="Q2029" s="107" t="str">
        <f t="shared" si="6207"/>
        <v/>
      </c>
      <c r="R2029" s="107" t="str">
        <f t="shared" si="6207"/>
        <v/>
      </c>
      <c r="S2029" s="107" t="str">
        <f t="shared" si="6207"/>
        <v/>
      </c>
      <c r="T2029" s="107" t="str">
        <f t="shared" si="6207"/>
        <v/>
      </c>
      <c r="U2029" s="107" t="str">
        <f t="shared" si="6207"/>
        <v/>
      </c>
      <c r="V2029" s="107" t="str">
        <f t="shared" si="6207"/>
        <v/>
      </c>
      <c r="W2029" s="107" t="str">
        <f t="shared" si="6207"/>
        <v/>
      </c>
      <c r="X2029" s="107" t="str">
        <f t="shared" si="6207"/>
        <v/>
      </c>
      <c r="Y2029" s="107" t="str">
        <f t="shared" si="6207"/>
        <v/>
      </c>
      <c r="Z2029" s="107" t="str">
        <f t="shared" si="6207"/>
        <v/>
      </c>
      <c r="AA2029" s="107" t="str">
        <f t="shared" si="6207"/>
        <v/>
      </c>
      <c r="AB2029" s="107" t="str">
        <f t="shared" si="6207"/>
        <v/>
      </c>
      <c r="AC2029" s="107" t="str">
        <f t="shared" si="6207"/>
        <v/>
      </c>
      <c r="AD2029" s="107" t="str">
        <f t="shared" si="6207"/>
        <v/>
      </c>
      <c r="AE2029" s="107" t="str">
        <f t="shared" si="6207"/>
        <v/>
      </c>
      <c r="AF2029" s="107" t="str">
        <f t="shared" si="6207"/>
        <v/>
      </c>
      <c r="AG2029" s="107" t="str">
        <f t="shared" si="6207"/>
        <v/>
      </c>
      <c r="AH2029" s="107" t="str">
        <f t="shared" si="6207"/>
        <v/>
      </c>
      <c r="AI2029" s="107" t="str">
        <f t="shared" si="6207"/>
        <v/>
      </c>
    </row>
    <row r="2031" spans="1:167" s="117" customFormat="1" ht="15" customHeight="1" x14ac:dyDescent="0.25">
      <c r="A2031" s="120"/>
      <c r="B2031" s="127" t="e">
        <f t="shared" ref="B2031" si="6208">LARGE(IFERROR(IF(B2029+1&gt;$H$8,"",B2029+1),""),1)</f>
        <v>#VALUE!</v>
      </c>
      <c r="C2031" s="127" t="e">
        <f ca="1">IF(_xlfn.ISFORMULA(E2035),MAX(INDEX('BASE FORMAÇÃO'!A:A,B2031+1),1),E2035)</f>
        <v>#NAME?</v>
      </c>
      <c r="D2031" s="127">
        <f t="shared" ref="D2031" ca="1" si="6209">IFERROR(IF(C2031=C2021,D2021+1,1),1)</f>
        <v>1</v>
      </c>
      <c r="E2031" s="38" t="s">
        <v>9</v>
      </c>
      <c r="F2031" s="73"/>
      <c r="G2031" s="38" t="s">
        <v>15</v>
      </c>
      <c r="H2031" s="135" t="e">
        <f>INDEX('BASE FORMAÇÃO'!B:B,B2031+1)</f>
        <v>#VALUE!</v>
      </c>
      <c r="I2031" s="181" t="s">
        <v>16</v>
      </c>
      <c r="J2031" s="6" t="e">
        <f>INDEX('BASE FORMAÇÃO'!K:K,B2031+1)</f>
        <v>#VALUE!</v>
      </c>
      <c r="K2031" s="65"/>
      <c r="L2031" s="182" t="s">
        <v>10</v>
      </c>
      <c r="M2031" s="184" t="str">
        <f>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210">B2031</f>
        <v>#VALUE!</v>
      </c>
      <c r="C2032" s="128" t="e">
        <f t="shared" ca="1" si="6210"/>
        <v>#NAME?</v>
      </c>
      <c r="D2032" s="127">
        <f t="shared" ca="1" si="6210"/>
        <v>1</v>
      </c>
      <c r="E2032" s="186">
        <f t="shared" ref="E2032" ca="1" si="6211">D2031</f>
        <v>1</v>
      </c>
      <c r="F2032" s="92"/>
      <c r="G2032" s="188" t="s">
        <v>1</v>
      </c>
      <c r="H2032" s="191" t="e">
        <f>INDEX('BASE FORMAÇÃO'!C:C,B2031+1)</f>
        <v>#VALUE!</v>
      </c>
      <c r="I2032" s="191"/>
      <c r="J2032" s="192"/>
      <c r="K2032" s="66"/>
      <c r="L2032" s="183"/>
      <c r="M2032" s="185"/>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212">B2032</f>
        <v>#VALUE!</v>
      </c>
      <c r="C2033" s="128" t="e">
        <f t="shared" ca="1" si="6212"/>
        <v>#NAME?</v>
      </c>
      <c r="D2033" s="127">
        <f t="shared" ca="1" si="6212"/>
        <v>1</v>
      </c>
      <c r="E2033" s="187"/>
      <c r="F2033" s="93"/>
      <c r="G2033" s="189"/>
      <c r="H2033" s="193"/>
      <c r="I2033" s="193"/>
      <c r="J2033" s="194"/>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213">B2033</f>
        <v>#VALUE!</v>
      </c>
      <c r="C2034" s="128" t="e">
        <f t="shared" ca="1" si="6213"/>
        <v>#NAME?</v>
      </c>
      <c r="D2034" s="127">
        <f t="shared" ca="1" si="6205"/>
        <v>1</v>
      </c>
      <c r="E2034" s="38" t="s">
        <v>313</v>
      </c>
      <c r="F2034" s="93"/>
      <c r="G2034" s="190"/>
      <c r="H2034" s="195"/>
      <c r="I2034" s="195"/>
      <c r="J2034" s="196"/>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214">B2033</f>
        <v>#VALUE!</v>
      </c>
      <c r="C2035" s="128" t="e">
        <f t="shared" ca="1" si="6214"/>
        <v>#NAME?</v>
      </c>
      <c r="D2035" s="127">
        <f t="shared" ca="1" si="6205"/>
        <v>1</v>
      </c>
      <c r="E2035" s="197" t="e">
        <f t="shared" ref="E2035" ca="1" si="6215">C2031</f>
        <v>#NAME?</v>
      </c>
      <c r="F2035" s="93"/>
      <c r="G2035" s="199" t="s">
        <v>304</v>
      </c>
      <c r="H2035" s="201"/>
      <c r="I2035" s="202"/>
      <c r="J2035" s="202"/>
      <c r="K2035" s="67"/>
      <c r="L2035" s="28" t="s">
        <v>303</v>
      </c>
      <c r="M2035" s="133" t="str">
        <f t="shared" ref="M2035" si="6216">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217">B2035</f>
        <v>#VALUE!</v>
      </c>
      <c r="C2036" s="128" t="e">
        <f t="shared" ref="C2036" ca="1" si="6218">C2035</f>
        <v>#NAME?</v>
      </c>
      <c r="D2036" s="127">
        <f t="shared" ref="D2036" ca="1" si="6219">D2035</f>
        <v>1</v>
      </c>
      <c r="E2036" s="198"/>
      <c r="F2036" s="93"/>
      <c r="G2036" s="200"/>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220">B2036</f>
        <v>#VALUE!</v>
      </c>
      <c r="C2037" s="128" t="e">
        <f t="shared" ca="1" si="6220"/>
        <v>#NAME?</v>
      </c>
      <c r="D2037" s="127">
        <f t="shared" ca="1" si="6205"/>
        <v>1</v>
      </c>
      <c r="E2037" s="198"/>
      <c r="F2037" s="93"/>
      <c r="G2037" s="200"/>
      <c r="H2037" s="134">
        <f t="shared" ref="H2037" si="6221">COUNT($P2037:$XX2037)</f>
        <v>0</v>
      </c>
      <c r="I2037" s="132" t="e">
        <f t="shared" ref="I2037" si="6222">_xlfn.STDEV.P($P2036:$XX2037)/AVERAGE($P2036:$XX2037)</f>
        <v>#DIV/0!</v>
      </c>
      <c r="J2037" s="7">
        <f>ROW()</f>
        <v>2037</v>
      </c>
      <c r="K2037" s="67"/>
      <c r="L2037" s="29" t="s">
        <v>10</v>
      </c>
      <c r="M2037" s="30" t="str">
        <f t="shared" ref="M2037" si="6223">IFERROR(
IF(COUNTA(P2031:AI2031)=COUNTIF(P2033:XX2033,"Orçamento"),MIN(M2042,M2039),
IF(M2040&lt;&gt;"",M2040,
IF(M2041&lt;&gt;"",M2041,
M2039
))),"")</f>
        <v/>
      </c>
      <c r="N2037" s="71"/>
      <c r="O2037" s="27" t="s">
        <v>376</v>
      </c>
      <c r="P2037" s="106" t="str">
        <f t="shared" ref="P2037:AI2037" si="6224">IFERROR(IF(P2035="",
            "",
            IF(COUNT($P2035:$XX2035)&lt;=4,
               P2035,
               IF(OR(P2035&gt;(QUARTILE($P2035:$XX2035,3)+(QUARTILE($P2035:$XX2035,3)-QUARTILE($P2035:$XX2035,1))),
                     P2035&lt;(QUARTILE($P2035:$XX2035,1)-(QUARTILE($P2035:$XX2035,3)-QUARTILE($P2035:$XX2035,1)))
                  ),
               "DESCARTADO",P2035)
             )
  ),P2035)</f>
        <v/>
      </c>
      <c r="Q2037" s="106" t="str">
        <f t="shared" si="6224"/>
        <v/>
      </c>
      <c r="R2037" s="106" t="str">
        <f t="shared" si="6224"/>
        <v/>
      </c>
      <c r="S2037" s="106" t="str">
        <f t="shared" si="6224"/>
        <v/>
      </c>
      <c r="T2037" s="106" t="str">
        <f t="shared" si="6224"/>
        <v/>
      </c>
      <c r="U2037" s="106" t="str">
        <f t="shared" si="6224"/>
        <v/>
      </c>
      <c r="V2037" s="106" t="str">
        <f t="shared" si="6224"/>
        <v/>
      </c>
      <c r="W2037" s="106" t="str">
        <f t="shared" si="6224"/>
        <v/>
      </c>
      <c r="X2037" s="106" t="str">
        <f t="shared" si="6224"/>
        <v/>
      </c>
      <c r="Y2037" s="106" t="str">
        <f t="shared" si="6224"/>
        <v/>
      </c>
      <c r="Z2037" s="106" t="str">
        <f t="shared" si="6224"/>
        <v/>
      </c>
      <c r="AA2037" s="106" t="str">
        <f t="shared" si="6224"/>
        <v/>
      </c>
      <c r="AB2037" s="106" t="str">
        <f t="shared" si="6224"/>
        <v/>
      </c>
      <c r="AC2037" s="106" t="str">
        <f t="shared" si="6224"/>
        <v/>
      </c>
      <c r="AD2037" s="106" t="str">
        <f t="shared" si="6224"/>
        <v/>
      </c>
      <c r="AE2037" s="106" t="str">
        <f t="shared" si="6224"/>
        <v/>
      </c>
      <c r="AF2037" s="106" t="str">
        <f t="shared" si="6224"/>
        <v/>
      </c>
      <c r="AG2037" s="106" t="str">
        <f t="shared" si="6224"/>
        <v/>
      </c>
      <c r="AH2037" s="106" t="str">
        <f t="shared" si="6224"/>
        <v/>
      </c>
      <c r="AI2037" s="106" t="str">
        <f t="shared" si="6224"/>
        <v/>
      </c>
    </row>
    <row r="2038" spans="1:35" hidden="1" x14ac:dyDescent="0.25">
      <c r="B2038" s="128" t="e">
        <f t="shared" ref="B2038" si="6225">B2037</f>
        <v>#VALUE!</v>
      </c>
      <c r="C2038" s="128" t="e">
        <f t="shared" ref="C2038" ca="1" si="6226">C2037</f>
        <v>#NAME?</v>
      </c>
      <c r="D2038" s="127">
        <f t="shared" ref="D2038" ca="1" si="6227">D2037</f>
        <v>1</v>
      </c>
      <c r="E2038" s="198"/>
      <c r="F2038" s="93"/>
      <c r="G2038" s="200"/>
      <c r="H2038"/>
      <c r="I2038"/>
      <c r="J2038"/>
      <c r="K2038" s="66"/>
      <c r="L2038" s="29" t="s">
        <v>360</v>
      </c>
      <c r="M2038" s="30" t="e">
        <f t="shared" ref="M2038" si="6228">AVERAGE($P2037:$XX2037)</f>
        <v>#DIV/0!</v>
      </c>
      <c r="N2038" s="71"/>
      <c r="O2038" s="27" t="str">
        <f t="shared" ref="O2038" si="6229">"1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205"/>
        <v>#VALUE!</v>
      </c>
      <c r="C2039" s="128" t="e">
        <f t="shared" ca="1" si="6205"/>
        <v>#NAME?</v>
      </c>
      <c r="D2039" s="127">
        <f t="shared" ca="1" si="6205"/>
        <v>1</v>
      </c>
      <c r="E2039" s="198"/>
      <c r="F2039" s="93"/>
      <c r="G2039" s="200"/>
      <c r="H2039" s="134">
        <f t="shared" ref="H2039" si="6230">COUNT($P2039:$XX2039)</f>
        <v>0</v>
      </c>
      <c r="I2039" s="132" t="e">
        <f t="shared" ref="I2039" si="6231">_xlfn.STDEV.P($P2038:$XX2039)/AVERAGE($P2038:$XX2039)</f>
        <v>#DIV/0!</v>
      </c>
      <c r="J2039" s="7">
        <f t="shared" ref="J2039" si="6232">IF(AND(H2039&gt;2,
OR(L2031="MÉDIA SANEADA",L2031="MEDIANA SANEADA",
AND(L2031="PREÇO ESTIMADO",NOT(AND(P2033="Orçamento",COUNTA(P2031:XX2031)=COUNTIF(P2033:XX2033,"Orçamento")))))),
ROW(),0)</f>
        <v>0</v>
      </c>
      <c r="K2039" s="66"/>
      <c r="L2039" s="29" t="s">
        <v>361</v>
      </c>
      <c r="M2039" s="30" t="e">
        <f t="shared" ref="M2039" si="6233">MEDIAN($P2037:$XX2037)</f>
        <v>#NUM!</v>
      </c>
      <c r="N2039" s="71"/>
      <c r="O2039" s="27" t="str">
        <f t="shared" ref="O2039" si="6234">"1 RODADA"</f>
        <v>1 RODADA</v>
      </c>
      <c r="P2039" s="107" t="str">
        <f t="shared" ref="P2039:AI2039" si="6235">IF(P2037="","",IF((_xlfn.STDEV.P($P2036:$XX2037)/AVERAGE($P2036:$XX2037))&lt;=25%,P2037,IF(OR(P2037&gt;(AVERAGE($P2036:$XX2037)+_xlfn.STDEV.P($P2036:$XX2037)),P2037&lt;(AVERAGE($P2036:$XX2037)-_xlfn.STDEV.P($P2036:$XX2037))),"DESCARTADO",P2037)))</f>
        <v/>
      </c>
      <c r="Q2039" s="107" t="str">
        <f t="shared" si="6235"/>
        <v/>
      </c>
      <c r="R2039" s="107" t="str">
        <f t="shared" si="6235"/>
        <v/>
      </c>
      <c r="S2039" s="107" t="str">
        <f t="shared" si="6235"/>
        <v/>
      </c>
      <c r="T2039" s="107" t="str">
        <f t="shared" si="6235"/>
        <v/>
      </c>
      <c r="U2039" s="107" t="str">
        <f t="shared" si="6235"/>
        <v/>
      </c>
      <c r="V2039" s="107" t="str">
        <f t="shared" si="6235"/>
        <v/>
      </c>
      <c r="W2039" s="107" t="str">
        <f t="shared" si="6235"/>
        <v/>
      </c>
      <c r="X2039" s="107" t="str">
        <f t="shared" si="6235"/>
        <v/>
      </c>
      <c r="Y2039" s="107" t="str">
        <f t="shared" si="6235"/>
        <v/>
      </c>
      <c r="Z2039" s="107" t="str">
        <f t="shared" si="6235"/>
        <v/>
      </c>
      <c r="AA2039" s="107" t="str">
        <f t="shared" si="6235"/>
        <v/>
      </c>
      <c r="AB2039" s="107" t="str">
        <f t="shared" si="6235"/>
        <v/>
      </c>
      <c r="AC2039" s="107" t="str">
        <f t="shared" si="6235"/>
        <v/>
      </c>
      <c r="AD2039" s="107" t="str">
        <f t="shared" si="6235"/>
        <v/>
      </c>
      <c r="AE2039" s="107" t="str">
        <f t="shared" si="6235"/>
        <v/>
      </c>
      <c r="AF2039" s="107" t="str">
        <f t="shared" si="6235"/>
        <v/>
      </c>
      <c r="AG2039" s="107" t="str">
        <f t="shared" si="6235"/>
        <v/>
      </c>
      <c r="AH2039" s="107" t="str">
        <f t="shared" si="6235"/>
        <v/>
      </c>
      <c r="AI2039" s="107" t="str">
        <f t="shared" si="6235"/>
        <v/>
      </c>
    </row>
    <row r="2040" spans="1:35" hidden="1" x14ac:dyDescent="0.25">
      <c r="B2040" s="128" t="e">
        <f t="shared" si="6205"/>
        <v>#VALUE!</v>
      </c>
      <c r="C2040" s="128" t="e">
        <f t="shared" ca="1" si="6205"/>
        <v>#NAME?</v>
      </c>
      <c r="D2040" s="127">
        <f t="shared" ca="1" si="6205"/>
        <v>1</v>
      </c>
      <c r="E2040" s="198"/>
      <c r="F2040" s="93"/>
      <c r="G2040" s="200"/>
      <c r="H2040"/>
      <c r="I2040"/>
      <c r="J2040"/>
      <c r="L2040" s="29" t="s">
        <v>38</v>
      </c>
      <c r="M2040" s="30" t="str">
        <f t="shared" ref="M2040" si="6236">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237">"2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205"/>
        <v>#VALUE!</v>
      </c>
      <c r="C2041" s="128" t="e">
        <f t="shared" ca="1" si="6205"/>
        <v>#NAME?</v>
      </c>
      <c r="D2041" s="127">
        <f t="shared" ca="1" si="6205"/>
        <v>1</v>
      </c>
      <c r="E2041" s="198"/>
      <c r="F2041" s="93"/>
      <c r="G2041" s="200"/>
      <c r="H2041" s="134">
        <f t="shared" ref="H2041" si="6238">COUNT($P2041:$XX2041)</f>
        <v>0</v>
      </c>
      <c r="I2041" s="132" t="e">
        <f t="shared" ref="I2041" si="6239">_xlfn.STDEV.P($P2040:$XX2041)/AVERAGE($P2040:$XX2041)</f>
        <v>#DIV/0!</v>
      </c>
      <c r="J2041" s="7">
        <f t="shared" ref="J2041" si="6240">IF(AND(H2041&gt;2,
OR(L2031="MÉDIA SANEADA",L2031="MEDIANA SANEADA",
AND(L2031="PREÇO ESTIMADO",NOT(AND(P2033="Orçamento",COUNTA(P2031:XX2031)=COUNTIF(P2033:XX2033,"Orçamento")))))),
ROW(),0)</f>
        <v>0</v>
      </c>
      <c r="K2041" s="66"/>
      <c r="L2041" s="29" t="s">
        <v>362</v>
      </c>
      <c r="M2041" s="30" t="e">
        <f t="shared" ref="M2041" si="6241" xml:space="preserve">
IF(H2039&gt;2,MEDIAN(P2038:XX2039),
IF(H2041&gt;2,MEDIAN(P2040:XX2041),
IF(H2043&gt;2,MEDIAN(P2042:XX2043),
IF(H2045&gt;2,MEDIAN(P2044:XX2045),
IF(H2047&gt;2,MEDIAN(P2046:XX2047),
IF(H2049&gt;2,MEDIAN(P2048:XX2049),
MEDIAN(P2036:XX2037)))))))</f>
        <v>#NUM!</v>
      </c>
      <c r="N2041" s="71"/>
      <c r="O2041" s="27" t="str">
        <f t="shared" ref="O2041" si="6242">"2 RODADA"</f>
        <v>2 RODADA</v>
      </c>
      <c r="P2041" s="107" t="str">
        <f t="shared" ref="P2041:AI2041" si="6243">IF(P2039="","",IF((_xlfn.STDEV.P($P2038:$XX2039)/AVERAGE($P2038:$XX2039))&lt;=25%,P2039,IF(OR(P2039&gt;(AVERAGE($P2038:$XX2039)+_xlfn.STDEV.P($P2038:$XX2039)),P2039&lt;(AVERAGE($P2038:$XX2039)-_xlfn.STDEV.P($P2038:$XX2039))),"DESCARTADO",P2039)))</f>
        <v/>
      </c>
      <c r="Q2041" s="107" t="str">
        <f t="shared" si="6243"/>
        <v/>
      </c>
      <c r="R2041" s="107" t="str">
        <f t="shared" si="6243"/>
        <v/>
      </c>
      <c r="S2041" s="107" t="str">
        <f t="shared" si="6243"/>
        <v/>
      </c>
      <c r="T2041" s="107" t="str">
        <f t="shared" si="6243"/>
        <v/>
      </c>
      <c r="U2041" s="107" t="str">
        <f t="shared" si="6243"/>
        <v/>
      </c>
      <c r="V2041" s="107" t="str">
        <f t="shared" si="6243"/>
        <v/>
      </c>
      <c r="W2041" s="107" t="str">
        <f t="shared" si="6243"/>
        <v/>
      </c>
      <c r="X2041" s="107" t="str">
        <f t="shared" si="6243"/>
        <v/>
      </c>
      <c r="Y2041" s="107" t="str">
        <f t="shared" si="6243"/>
        <v/>
      </c>
      <c r="Z2041" s="107" t="str">
        <f t="shared" si="6243"/>
        <v/>
      </c>
      <c r="AA2041" s="107" t="str">
        <f t="shared" si="6243"/>
        <v/>
      </c>
      <c r="AB2041" s="107" t="str">
        <f t="shared" si="6243"/>
        <v/>
      </c>
      <c r="AC2041" s="107" t="str">
        <f t="shared" si="6243"/>
        <v/>
      </c>
      <c r="AD2041" s="107" t="str">
        <f t="shared" si="6243"/>
        <v/>
      </c>
      <c r="AE2041" s="107" t="str">
        <f t="shared" si="6243"/>
        <v/>
      </c>
      <c r="AF2041" s="107" t="str">
        <f t="shared" si="6243"/>
        <v/>
      </c>
      <c r="AG2041" s="107" t="str">
        <f t="shared" si="6243"/>
        <v/>
      </c>
      <c r="AH2041" s="107" t="str">
        <f t="shared" si="6243"/>
        <v/>
      </c>
      <c r="AI2041" s="107" t="str">
        <f t="shared" si="6243"/>
        <v/>
      </c>
    </row>
    <row r="2042" spans="1:35" hidden="1" x14ac:dyDescent="0.25">
      <c r="B2042" s="128" t="e">
        <f t="shared" si="6205"/>
        <v>#VALUE!</v>
      </c>
      <c r="C2042" s="128" t="e">
        <f t="shared" ca="1" si="6205"/>
        <v>#NAME?</v>
      </c>
      <c r="D2042" s="127">
        <f t="shared" ca="1" si="6205"/>
        <v>1</v>
      </c>
      <c r="E2042" s="198"/>
      <c r="F2042" s="93"/>
      <c r="G2042" s="200"/>
      <c r="H2042"/>
      <c r="I2042"/>
      <c r="J2042"/>
      <c r="K2042" s="66"/>
      <c r="L2042" s="29" t="s">
        <v>359</v>
      </c>
      <c r="M2042" s="30" t="e">
        <f t="shared" ref="M2042" si="6244">HARMEAN($P2036:$XX2037)</f>
        <v>#N/A</v>
      </c>
      <c r="N2042" s="71"/>
      <c r="O2042" s="27" t="str">
        <f t="shared" ref="O2042" si="6245">"3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205"/>
        <v>#VALUE!</v>
      </c>
      <c r="C2043" s="128" t="e">
        <f t="shared" ca="1" si="6205"/>
        <v>#NAME?</v>
      </c>
      <c r="D2043" s="127">
        <f t="shared" ca="1" si="6205"/>
        <v>1</v>
      </c>
      <c r="E2043" s="198"/>
      <c r="F2043" s="93"/>
      <c r="G2043" s="200"/>
      <c r="H2043" s="134">
        <f t="shared" ref="H2043" si="6246">COUNT($P2043:$XX2043)</f>
        <v>0</v>
      </c>
      <c r="I2043" s="132" t="e">
        <f t="shared" ref="I2043" si="6247">_xlfn.STDEV.P($P2042:$XX2043)/AVERAGE($P2042:$XX2043)</f>
        <v>#DIV/0!</v>
      </c>
      <c r="J2043" s="7">
        <f t="shared" ref="J2043" si="6248">IF(AND(H2043&gt;2,
OR(L2031="MÉDIA SANEADA",L2031="MEDIANA SANEADA",
AND(L2031="PREÇO ESTIMADO",NOT(AND(P2033="Orçamento",COUNTA(P2031:XX2031)=COUNTIF(P2033:XX2033,"Orçamento")))))),
ROW(),0)</f>
        <v>0</v>
      </c>
      <c r="K2043" s="66"/>
      <c r="L2043" s="29" t="s">
        <v>41</v>
      </c>
      <c r="M2043" s="30" t="str">
        <f t="shared" ref="M2043" si="6249">IFERROR(_xlfn.QUARTILE.EXC($P2037:$XX2037,1),"")</f>
        <v/>
      </c>
      <c r="N2043" s="71"/>
      <c r="O2043" s="27" t="str">
        <f t="shared" ref="O2043" si="6250">"3 RODADA"</f>
        <v>3 RODADA</v>
      </c>
      <c r="P2043" s="107" t="str">
        <f t="shared" ref="P2043:AI2043" si="6251">IF(P2041="","",IF((_xlfn.STDEV.P($P2040:$XX2041)/AVERAGE($P2040:$XX2041))&lt;=25%,P2041,IF(OR(P2041&gt;(AVERAGE($P2040:$XX2041)+_xlfn.STDEV.P($P2040:$XX2041)),P2041&lt;(AVERAGE($P2040:$XX2041)-_xlfn.STDEV.P($P2040:$XX2041))),"DESCARTADO",P2041)))</f>
        <v/>
      </c>
      <c r="Q2043" s="107" t="str">
        <f t="shared" si="6251"/>
        <v/>
      </c>
      <c r="R2043" s="107" t="str">
        <f t="shared" si="6251"/>
        <v/>
      </c>
      <c r="S2043" s="107" t="str">
        <f t="shared" si="6251"/>
        <v/>
      </c>
      <c r="T2043" s="107" t="str">
        <f t="shared" si="6251"/>
        <v/>
      </c>
      <c r="U2043" s="107" t="str">
        <f t="shared" si="6251"/>
        <v/>
      </c>
      <c r="V2043" s="107" t="str">
        <f t="shared" si="6251"/>
        <v/>
      </c>
      <c r="W2043" s="107" t="str">
        <f t="shared" si="6251"/>
        <v/>
      </c>
      <c r="X2043" s="107" t="str">
        <f t="shared" si="6251"/>
        <v/>
      </c>
      <c r="Y2043" s="107" t="str">
        <f t="shared" si="6251"/>
        <v/>
      </c>
      <c r="Z2043" s="107" t="str">
        <f t="shared" si="6251"/>
        <v/>
      </c>
      <c r="AA2043" s="107" t="str">
        <f t="shared" si="6251"/>
        <v/>
      </c>
      <c r="AB2043" s="107" t="str">
        <f t="shared" si="6251"/>
        <v/>
      </c>
      <c r="AC2043" s="107" t="str">
        <f t="shared" si="6251"/>
        <v/>
      </c>
      <c r="AD2043" s="107" t="str">
        <f t="shared" si="6251"/>
        <v/>
      </c>
      <c r="AE2043" s="107" t="str">
        <f t="shared" si="6251"/>
        <v/>
      </c>
      <c r="AF2043" s="107" t="str">
        <f t="shared" si="6251"/>
        <v/>
      </c>
      <c r="AG2043" s="107" t="str">
        <f t="shared" si="6251"/>
        <v/>
      </c>
      <c r="AH2043" s="107" t="str">
        <f t="shared" si="6251"/>
        <v/>
      </c>
      <c r="AI2043" s="107" t="str">
        <f t="shared" si="6251"/>
        <v/>
      </c>
    </row>
    <row r="2044" spans="1:35" hidden="1" x14ac:dyDescent="0.25">
      <c r="B2044" s="128" t="e">
        <f t="shared" si="6205"/>
        <v>#VALUE!</v>
      </c>
      <c r="C2044" s="128" t="e">
        <f t="shared" ca="1" si="6205"/>
        <v>#NAME?</v>
      </c>
      <c r="D2044" s="127">
        <f t="shared" ca="1" si="6205"/>
        <v>1</v>
      </c>
      <c r="E2044" s="198"/>
      <c r="F2044" s="93"/>
      <c r="G2044" s="200"/>
      <c r="H2044"/>
      <c r="I2044"/>
      <c r="J2044"/>
      <c r="K2044" s="66"/>
      <c r="L2044" s="29" t="s">
        <v>39</v>
      </c>
      <c r="M2044" s="30" t="str">
        <f t="shared" ref="M2044" si="6252">IFERROR(_xlfn.QUARTILE.EXC($P2037:$XX2037,3),"")</f>
        <v/>
      </c>
      <c r="N2044" s="71"/>
      <c r="O2044" s="27" t="str">
        <f t="shared" ref="O2044" si="6253">"4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254">B2044</f>
        <v>#VALUE!</v>
      </c>
      <c r="C2045" s="128" t="e">
        <f t="shared" ca="1" si="6254"/>
        <v>#NAME?</v>
      </c>
      <c r="D2045" s="127">
        <f t="shared" ca="1" si="6254"/>
        <v>1</v>
      </c>
      <c r="E2045" s="198"/>
      <c r="F2045" s="93"/>
      <c r="G2045" s="200"/>
      <c r="H2045" s="134">
        <f t="shared" ref="H2045" si="6255">COUNT($P2045:$XX2045)</f>
        <v>0</v>
      </c>
      <c r="I2045" s="132" t="e">
        <f t="shared" ref="I2045" si="6256">_xlfn.STDEV.P($P2044:$XX2045)/AVERAGE($P2044:$XX2045)</f>
        <v>#DIV/0!</v>
      </c>
      <c r="J2045" s="7">
        <f t="shared" ref="J2045" si="6257">IF(AND(H2045&gt;2,
OR(L2031="MÉDIA SANEADA",L2031="MEDIANA SANEADA",
AND(L2031="PREÇO ESTIMADO",NOT(AND(P2033="Orçamento",COUNTA(P2031:XX2031)=COUNTIF(P2033:XX2033,"Orçamento")))))),
ROW(),0)</f>
        <v>0</v>
      </c>
      <c r="K2045" s="66"/>
      <c r="L2045" s="29" t="s">
        <v>42</v>
      </c>
      <c r="M2045" s="30">
        <f t="shared" ref="M2045" si="6258">MIN($P2037:$XX2037)</f>
        <v>0</v>
      </c>
      <c r="N2045" s="71"/>
      <c r="O2045" s="27" t="str">
        <f t="shared" ref="O2045" si="6259">"4 RODADA"</f>
        <v>4 RODADA</v>
      </c>
      <c r="P2045" s="107" t="str">
        <f t="shared" ref="P2045:AI2045" si="6260">IF(P2043="","",IF((_xlfn.STDEV.P($P2042:$XX2043)/AVERAGE($P2042:$XX2043))&lt;=25%,P2043,IF(OR(P2043&gt;(AVERAGE($P2042:$XX2043)+_xlfn.STDEV.P($P2042:$XX2043)),P2043&lt;(AVERAGE($P2042:$XX2043)-_xlfn.STDEV.P($P2042:$XX2043))),"DESCARTADO",P2043)))</f>
        <v/>
      </c>
      <c r="Q2045" s="107" t="str">
        <f t="shared" si="6260"/>
        <v/>
      </c>
      <c r="R2045" s="107" t="str">
        <f t="shared" si="6260"/>
        <v/>
      </c>
      <c r="S2045" s="107" t="str">
        <f t="shared" si="6260"/>
        <v/>
      </c>
      <c r="T2045" s="107" t="str">
        <f t="shared" si="6260"/>
        <v/>
      </c>
      <c r="U2045" s="107" t="str">
        <f t="shared" si="6260"/>
        <v/>
      </c>
      <c r="V2045" s="107" t="str">
        <f t="shared" si="6260"/>
        <v/>
      </c>
      <c r="W2045" s="107" t="str">
        <f t="shared" si="6260"/>
        <v/>
      </c>
      <c r="X2045" s="107" t="str">
        <f t="shared" si="6260"/>
        <v/>
      </c>
      <c r="Y2045" s="107" t="str">
        <f t="shared" si="6260"/>
        <v/>
      </c>
      <c r="Z2045" s="107" t="str">
        <f t="shared" si="6260"/>
        <v/>
      </c>
      <c r="AA2045" s="107" t="str">
        <f t="shared" si="6260"/>
        <v/>
      </c>
      <c r="AB2045" s="107" t="str">
        <f t="shared" si="6260"/>
        <v/>
      </c>
      <c r="AC2045" s="107" t="str">
        <f t="shared" si="6260"/>
        <v/>
      </c>
      <c r="AD2045" s="107" t="str">
        <f t="shared" si="6260"/>
        <v/>
      </c>
      <c r="AE2045" s="107" t="str">
        <f t="shared" si="6260"/>
        <v/>
      </c>
      <c r="AF2045" s="107" t="str">
        <f t="shared" si="6260"/>
        <v/>
      </c>
      <c r="AG2045" s="107" t="str">
        <f t="shared" si="6260"/>
        <v/>
      </c>
      <c r="AH2045" s="107" t="str">
        <f t="shared" si="6260"/>
        <v/>
      </c>
      <c r="AI2045" s="107" t="str">
        <f t="shared" si="6260"/>
        <v/>
      </c>
    </row>
    <row r="2046" spans="1:35" hidden="1" x14ac:dyDescent="0.25">
      <c r="B2046" s="128" t="e">
        <f t="shared" si="6254"/>
        <v>#VALUE!</v>
      </c>
      <c r="C2046" s="128" t="e">
        <f t="shared" ca="1" si="6254"/>
        <v>#NAME?</v>
      </c>
      <c r="D2046" s="127">
        <f t="shared" ca="1" si="6254"/>
        <v>1</v>
      </c>
      <c r="E2046" s="198"/>
      <c r="F2046" s="93"/>
      <c r="G2046" s="200"/>
      <c r="H2046"/>
      <c r="I2046"/>
      <c r="J2046"/>
      <c r="K2046" s="66"/>
      <c r="L2046" s="29" t="s">
        <v>40</v>
      </c>
      <c r="M2046" s="30">
        <f t="shared" ref="M2046" si="6261">MAX($P2037:$XX2037)</f>
        <v>0</v>
      </c>
      <c r="N2046" s="71"/>
      <c r="O2046" s="27" t="str">
        <f t="shared" ref="O2046" si="6262">"5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254"/>
        <v>#VALUE!</v>
      </c>
      <c r="C2047" s="128" t="e">
        <f t="shared" ca="1" si="6254"/>
        <v>#NAME?</v>
      </c>
      <c r="D2047" s="127">
        <f t="shared" ca="1" si="6254"/>
        <v>1</v>
      </c>
      <c r="E2047" s="198"/>
      <c r="F2047" s="93"/>
      <c r="G2047" s="200"/>
      <c r="H2047" s="134">
        <f t="shared" ref="H2047" si="6263">COUNT($P2047:$XX2047)</f>
        <v>0</v>
      </c>
      <c r="I2047" s="132" t="e">
        <f t="shared" ref="I2047" si="6264">_xlfn.STDEV.P($P2046:$XX2047)/AVERAGE($P2046:$XX2047)</f>
        <v>#DIV/0!</v>
      </c>
      <c r="J2047" s="7">
        <f t="shared" ref="J2047" si="6265">IF(AND(H2047&gt;2,
OR(L2031="MÉDIA SANEADA",L2031="MEDIANA SANEADA",
AND(L2031="PREÇO ESTIMADO",NOT(AND(P2033="Orçamento",COUNTA(P2031:XX2031)=COUNTIF(P2033:XX2033,"Orçamento")))))),
ROW(),0)</f>
        <v>0</v>
      </c>
      <c r="K2047" s="66"/>
      <c r="N2047" s="71"/>
      <c r="O2047" s="27" t="str">
        <f t="shared" ref="O2047" si="6266">"5 RODADA"</f>
        <v>5 RODADA</v>
      </c>
      <c r="P2047" s="107" t="str">
        <f t="shared" ref="P2047:AI2047" si="6267">IF(P2045="","",IF((_xlfn.STDEV.P($P2044:$XX2045)/AVERAGE($P2044:$XX2045))&lt;=25%,P2045,IF(OR(P2045&gt;(AVERAGE($P2044:$XX2045)+_xlfn.STDEV.P($P2044:$XX2045)),P2045&lt;(AVERAGE($P2044:$XX2045)-_xlfn.STDEV.P($P2044:$XX2045))),"DESCARTADO",P2045)))</f>
        <v/>
      </c>
      <c r="Q2047" s="107" t="str">
        <f t="shared" si="6267"/>
        <v/>
      </c>
      <c r="R2047" s="107" t="str">
        <f t="shared" si="6267"/>
        <v/>
      </c>
      <c r="S2047" s="107" t="str">
        <f t="shared" si="6267"/>
        <v/>
      </c>
      <c r="T2047" s="107" t="str">
        <f t="shared" si="6267"/>
        <v/>
      </c>
      <c r="U2047" s="107" t="str">
        <f t="shared" si="6267"/>
        <v/>
      </c>
      <c r="V2047" s="107" t="str">
        <f t="shared" si="6267"/>
        <v/>
      </c>
      <c r="W2047" s="107" t="str">
        <f t="shared" si="6267"/>
        <v/>
      </c>
      <c r="X2047" s="107" t="str">
        <f t="shared" si="6267"/>
        <v/>
      </c>
      <c r="Y2047" s="107" t="str">
        <f t="shared" si="6267"/>
        <v/>
      </c>
      <c r="Z2047" s="107" t="str">
        <f t="shared" si="6267"/>
        <v/>
      </c>
      <c r="AA2047" s="107" t="str">
        <f t="shared" si="6267"/>
        <v/>
      </c>
      <c r="AB2047" s="107" t="str">
        <f t="shared" si="6267"/>
        <v/>
      </c>
      <c r="AC2047" s="107" t="str">
        <f t="shared" si="6267"/>
        <v/>
      </c>
      <c r="AD2047" s="107" t="str">
        <f t="shared" si="6267"/>
        <v/>
      </c>
      <c r="AE2047" s="107" t="str">
        <f t="shared" si="6267"/>
        <v/>
      </c>
      <c r="AF2047" s="107" t="str">
        <f t="shared" si="6267"/>
        <v/>
      </c>
      <c r="AG2047" s="107" t="str">
        <f t="shared" si="6267"/>
        <v/>
      </c>
      <c r="AH2047" s="107" t="str">
        <f t="shared" si="6267"/>
        <v/>
      </c>
      <c r="AI2047" s="107" t="str">
        <f t="shared" si="6267"/>
        <v/>
      </c>
    </row>
    <row r="2048" spans="1:35" hidden="1" x14ac:dyDescent="0.25">
      <c r="B2048" s="128" t="e">
        <f t="shared" si="6254"/>
        <v>#VALUE!</v>
      </c>
      <c r="C2048" s="128" t="e">
        <f t="shared" ca="1" si="6254"/>
        <v>#NAME?</v>
      </c>
      <c r="D2048" s="127">
        <f t="shared" ca="1" si="6254"/>
        <v>1</v>
      </c>
      <c r="E2048" s="198"/>
      <c r="F2048" s="93"/>
      <c r="G2048" s="200"/>
      <c r="H2048"/>
      <c r="I2048"/>
      <c r="J2048"/>
      <c r="K2048" s="66"/>
      <c r="L2048" s="22"/>
      <c r="M2048" s="22"/>
      <c r="N2048" s="71"/>
      <c r="O2048" s="27" t="str">
        <f t="shared" ref="O2048" si="6268">"6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254"/>
        <v>#VALUE!</v>
      </c>
      <c r="C2049" s="128" t="e">
        <f t="shared" ca="1" si="6254"/>
        <v>#NAME?</v>
      </c>
      <c r="D2049" s="127">
        <f t="shared" ca="1" si="6254"/>
        <v>1</v>
      </c>
      <c r="E2049" s="198"/>
      <c r="F2049" s="93"/>
      <c r="G2049" s="200"/>
      <c r="H2049" s="134">
        <f t="shared" ref="H2049" si="6269">COUNT($P2049:$XX2049)</f>
        <v>0</v>
      </c>
      <c r="I2049" s="132" t="e">
        <f t="shared" ref="I2049" si="6270">_xlfn.STDEV.P($P2048:$XX2049)/AVERAGE($P2048:$XX2049)</f>
        <v>#DIV/0!</v>
      </c>
      <c r="J2049" s="7">
        <f t="shared" ref="J2049" si="6271">IF(AND(H2049&gt;2,
OR(L2031="MÉDIA SANEADA",L2031="MEDIANA SANEADA",
AND(L2031="PREÇO ESTIMADO",NOT(AND(P2033="Orçamento",COUNTA(P2031:XX2031)=COUNTIF(P2033:XX2033,"Orçamento")))))),
ROW(),0)</f>
        <v>0</v>
      </c>
      <c r="N2049" s="71"/>
      <c r="O2049" s="27" t="str">
        <f t="shared" ref="O2049" si="6272">"6 RODADA"</f>
        <v>6 RODADA</v>
      </c>
      <c r="P2049" s="107" t="str">
        <f t="shared" ref="P2049:AI2049" si="6273">IFERROR(IF(P2047="","",IF((_xlfn.STDEV.P($P2046:$XX2047)/AVERAGE($P2046:$XX2047))&lt;=25%,P2047,IF(OR(P2047&gt;(AVERAGE($P2046:$XX2047)+_xlfn.STDEV.P($P2046:$XX2047)),P2047&lt;(AVERAGE($P2046:$XX2047)-_xlfn.STDEV.P($P2046:$XX2047))),"DESCARTADO",P2047))),)</f>
        <v/>
      </c>
      <c r="Q2049" s="107" t="str">
        <f t="shared" si="6273"/>
        <v/>
      </c>
      <c r="R2049" s="107" t="str">
        <f t="shared" si="6273"/>
        <v/>
      </c>
      <c r="S2049" s="107" t="str">
        <f t="shared" si="6273"/>
        <v/>
      </c>
      <c r="T2049" s="107" t="str">
        <f t="shared" si="6273"/>
        <v/>
      </c>
      <c r="U2049" s="107" t="str">
        <f t="shared" si="6273"/>
        <v/>
      </c>
      <c r="V2049" s="107" t="str">
        <f t="shared" si="6273"/>
        <v/>
      </c>
      <c r="W2049" s="107" t="str">
        <f t="shared" si="6273"/>
        <v/>
      </c>
      <c r="X2049" s="107" t="str">
        <f t="shared" si="6273"/>
        <v/>
      </c>
      <c r="Y2049" s="107" t="str">
        <f t="shared" si="6273"/>
        <v/>
      </c>
      <c r="Z2049" s="107" t="str">
        <f t="shared" si="6273"/>
        <v/>
      </c>
      <c r="AA2049" s="107" t="str">
        <f t="shared" si="6273"/>
        <v/>
      </c>
      <c r="AB2049" s="107" t="str">
        <f t="shared" si="6273"/>
        <v/>
      </c>
      <c r="AC2049" s="107" t="str">
        <f t="shared" si="6273"/>
        <v/>
      </c>
      <c r="AD2049" s="107" t="str">
        <f t="shared" si="6273"/>
        <v/>
      </c>
      <c r="AE2049" s="107" t="str">
        <f t="shared" si="6273"/>
        <v/>
      </c>
      <c r="AF2049" s="107" t="str">
        <f t="shared" si="6273"/>
        <v/>
      </c>
      <c r="AG2049" s="107" t="str">
        <f t="shared" si="6273"/>
        <v/>
      </c>
      <c r="AH2049" s="107" t="str">
        <f t="shared" si="6273"/>
        <v/>
      </c>
      <c r="AI2049" s="107" t="str">
        <f t="shared" si="6273"/>
        <v/>
      </c>
    </row>
    <row r="2050" spans="1:167" x14ac:dyDescent="0.25">
      <c r="B2050" s="128" t="e">
        <f t="shared" si="6254"/>
        <v>#VALUE!</v>
      </c>
      <c r="C2050" s="128" t="e">
        <f t="shared" ca="1" si="6254"/>
        <v>#NAME?</v>
      </c>
      <c r="D2050" s="127">
        <f t="shared" ca="1" si="6254"/>
        <v>1</v>
      </c>
      <c r="E2050" s="198"/>
      <c r="F2050" s="136"/>
      <c r="G2050" s="200"/>
      <c r="H2050" s="203"/>
      <c r="I2050" s="203"/>
      <c r="J2050" s="204"/>
      <c r="K2050" s="67"/>
      <c r="L2050" s="1" t="s">
        <v>43</v>
      </c>
      <c r="M2050" s="143" t="str">
        <f t="shared" ref="M2050" si="6274">IFERROR(ROUND(M2031*M2033,2),"")</f>
        <v/>
      </c>
      <c r="O2050" s="27" t="s">
        <v>363</v>
      </c>
      <c r="P2050" s="107" t="str">
        <f t="shared" ref="P2050:R2050" si="6275">INDEX(P2037:P2049,MATCH(MAX($J2037:$J2049),$J2037:$J2049,0))</f>
        <v/>
      </c>
      <c r="Q2050" s="107" t="str">
        <f t="shared" si="6275"/>
        <v/>
      </c>
      <c r="R2050" s="107" t="str">
        <f t="shared" si="6275"/>
        <v/>
      </c>
      <c r="S2050" s="107" t="str">
        <f t="shared" si="6207"/>
        <v/>
      </c>
      <c r="T2050" s="107" t="str">
        <f t="shared" si="6207"/>
        <v/>
      </c>
      <c r="U2050" s="107" t="str">
        <f t="shared" si="6207"/>
        <v/>
      </c>
      <c r="V2050" s="107" t="str">
        <f t="shared" si="6207"/>
        <v/>
      </c>
      <c r="W2050" s="107" t="str">
        <f t="shared" si="6207"/>
        <v/>
      </c>
      <c r="X2050" s="107" t="str">
        <f t="shared" si="6207"/>
        <v/>
      </c>
      <c r="Y2050" s="107" t="str">
        <f t="shared" si="6207"/>
        <v/>
      </c>
      <c r="Z2050" s="107" t="str">
        <f t="shared" si="6207"/>
        <v/>
      </c>
      <c r="AA2050" s="107" t="str">
        <f t="shared" si="6207"/>
        <v/>
      </c>
      <c r="AB2050" s="107" t="str">
        <f t="shared" si="6207"/>
        <v/>
      </c>
      <c r="AC2050" s="107" t="str">
        <f t="shared" si="6207"/>
        <v/>
      </c>
      <c r="AD2050" s="107" t="str">
        <f t="shared" si="6207"/>
        <v/>
      </c>
      <c r="AE2050" s="107" t="str">
        <f t="shared" si="6207"/>
        <v/>
      </c>
      <c r="AF2050" s="107" t="str">
        <f t="shared" si="6207"/>
        <v/>
      </c>
      <c r="AG2050" s="107" t="str">
        <f t="shared" si="6207"/>
        <v/>
      </c>
      <c r="AH2050" s="107" t="str">
        <f t="shared" si="6207"/>
        <v/>
      </c>
      <c r="AI2050" s="107" t="str">
        <f t="shared" si="6207"/>
        <v/>
      </c>
    </row>
    <row r="2052" spans="1:167" s="117" customFormat="1" ht="15" customHeight="1" x14ac:dyDescent="0.25">
      <c r="A2052" s="120"/>
      <c r="B2052" s="127" t="e">
        <f t="shared" ref="B2052" si="6276">LARGE(IFERROR(IF(B2050+1&gt;$H$8,"",B2050+1),""),1)</f>
        <v>#VALUE!</v>
      </c>
      <c r="C2052" s="127" t="e">
        <f ca="1">IF(_xlfn.ISFORMULA(E2056),MAX(INDEX('BASE FORMAÇÃO'!A:A,B2052+1),1),E2056)</f>
        <v>#NAME?</v>
      </c>
      <c r="D2052" s="127">
        <f t="shared" ref="D2052" ca="1" si="6277">IFERROR(IF(C2052=C2042,D2042+1,1),1)</f>
        <v>1</v>
      </c>
      <c r="E2052" s="38" t="s">
        <v>9</v>
      </c>
      <c r="F2052" s="73"/>
      <c r="G2052" s="38" t="s">
        <v>15</v>
      </c>
      <c r="H2052" s="135" t="e">
        <f>INDEX('BASE FORMAÇÃO'!B:B,B2052+1)</f>
        <v>#VALUE!</v>
      </c>
      <c r="I2052" s="181" t="s">
        <v>16</v>
      </c>
      <c r="J2052" s="6" t="e">
        <f>INDEX('BASE FORMAÇÃO'!K:K,B2052+1)</f>
        <v>#VALUE!</v>
      </c>
      <c r="K2052" s="65"/>
      <c r="L2052" s="182" t="s">
        <v>10</v>
      </c>
      <c r="M2052" s="184" t="str">
        <f>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278">B2052</f>
        <v>#VALUE!</v>
      </c>
      <c r="C2053" s="128" t="e">
        <f t="shared" ca="1" si="6278"/>
        <v>#NAME?</v>
      </c>
      <c r="D2053" s="127">
        <f t="shared" ca="1" si="6278"/>
        <v>1</v>
      </c>
      <c r="E2053" s="186">
        <f t="shared" ref="E2053" ca="1" si="6279">D2052</f>
        <v>1</v>
      </c>
      <c r="F2053" s="92"/>
      <c r="G2053" s="188" t="s">
        <v>1</v>
      </c>
      <c r="H2053" s="191" t="e">
        <f>INDEX('BASE FORMAÇÃO'!C:C,B2052+1)</f>
        <v>#VALUE!</v>
      </c>
      <c r="I2053" s="191"/>
      <c r="J2053" s="192"/>
      <c r="K2053" s="66"/>
      <c r="L2053" s="183"/>
      <c r="M2053" s="185"/>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280">B2053</f>
        <v>#VALUE!</v>
      </c>
      <c r="C2054" s="128" t="e">
        <f t="shared" ca="1" si="6280"/>
        <v>#NAME?</v>
      </c>
      <c r="D2054" s="127">
        <f t="shared" ca="1" si="6280"/>
        <v>1</v>
      </c>
      <c r="E2054" s="187"/>
      <c r="F2054" s="93"/>
      <c r="G2054" s="189"/>
      <c r="H2054" s="193"/>
      <c r="I2054" s="193"/>
      <c r="J2054" s="194"/>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281">B2054</f>
        <v>#VALUE!</v>
      </c>
      <c r="C2055" s="128" t="e">
        <f t="shared" ca="1" si="6281"/>
        <v>#NAME?</v>
      </c>
      <c r="D2055" s="127">
        <f t="shared" ca="1" si="6254"/>
        <v>1</v>
      </c>
      <c r="E2055" s="38" t="s">
        <v>313</v>
      </c>
      <c r="F2055" s="93"/>
      <c r="G2055" s="190"/>
      <c r="H2055" s="195"/>
      <c r="I2055" s="195"/>
      <c r="J2055" s="196"/>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282">B2054</f>
        <v>#VALUE!</v>
      </c>
      <c r="C2056" s="128" t="e">
        <f t="shared" ca="1" si="6282"/>
        <v>#NAME?</v>
      </c>
      <c r="D2056" s="127">
        <f t="shared" ca="1" si="6254"/>
        <v>1</v>
      </c>
      <c r="E2056" s="197" t="e">
        <f t="shared" ref="E2056" ca="1" si="6283">C2052</f>
        <v>#NAME?</v>
      </c>
      <c r="F2056" s="93"/>
      <c r="G2056" s="199" t="s">
        <v>304</v>
      </c>
      <c r="H2056" s="201"/>
      <c r="I2056" s="202"/>
      <c r="J2056" s="202"/>
      <c r="K2056" s="67"/>
      <c r="L2056" s="28" t="s">
        <v>303</v>
      </c>
      <c r="M2056" s="133" t="str">
        <f t="shared" ref="M2056" si="6284">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285">B2056</f>
        <v>#VALUE!</v>
      </c>
      <c r="C2057" s="128" t="e">
        <f t="shared" ref="C2057" ca="1" si="6286">C2056</f>
        <v>#NAME?</v>
      </c>
      <c r="D2057" s="127">
        <f t="shared" ref="D2057" ca="1" si="6287">D2056</f>
        <v>1</v>
      </c>
      <c r="E2057" s="198"/>
      <c r="F2057" s="93"/>
      <c r="G2057" s="200"/>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288">B2057</f>
        <v>#VALUE!</v>
      </c>
      <c r="C2058" s="128" t="e">
        <f t="shared" ca="1" si="6288"/>
        <v>#NAME?</v>
      </c>
      <c r="D2058" s="127">
        <f t="shared" ca="1" si="6254"/>
        <v>1</v>
      </c>
      <c r="E2058" s="198"/>
      <c r="F2058" s="93"/>
      <c r="G2058" s="200"/>
      <c r="H2058" s="134">
        <f t="shared" ref="H2058" si="6289">COUNT($P2058:$XX2058)</f>
        <v>0</v>
      </c>
      <c r="I2058" s="132" t="e">
        <f t="shared" ref="I2058" si="6290">_xlfn.STDEV.P($P2057:$XX2058)/AVERAGE($P2057:$XX2058)</f>
        <v>#DIV/0!</v>
      </c>
      <c r="J2058" s="7">
        <f>ROW()</f>
        <v>2058</v>
      </c>
      <c r="K2058" s="67"/>
      <c r="L2058" s="29" t="s">
        <v>10</v>
      </c>
      <c r="M2058" s="30" t="str">
        <f t="shared" ref="M2058" si="6291">IFERROR(
IF(COUNTA(P2052:AI2052)=COUNTIF(P2054:XX2054,"Orçamento"),MIN(M2063,M2060),
IF(M2061&lt;&gt;"",M2061,
IF(M2062&lt;&gt;"",M2062,
M2060
))),"")</f>
        <v/>
      </c>
      <c r="N2058" s="71"/>
      <c r="O2058" s="27" t="s">
        <v>376</v>
      </c>
      <c r="P2058" s="106" t="str">
        <f t="shared" ref="P2058:AI2058" si="6292">IFERROR(IF(P2056="",
            "",
            IF(COUNT($P2056:$XX2056)&lt;=4,
               P2056,
               IF(OR(P2056&gt;(QUARTILE($P2056:$XX2056,3)+(QUARTILE($P2056:$XX2056,3)-QUARTILE($P2056:$XX2056,1))),
                     P2056&lt;(QUARTILE($P2056:$XX2056,1)-(QUARTILE($P2056:$XX2056,3)-QUARTILE($P2056:$XX2056,1)))
                  ),
               "DESCARTADO",P2056)
             )
  ),P2056)</f>
        <v/>
      </c>
      <c r="Q2058" s="106" t="str">
        <f t="shared" si="6292"/>
        <v/>
      </c>
      <c r="R2058" s="106" t="str">
        <f t="shared" si="6292"/>
        <v/>
      </c>
      <c r="S2058" s="106" t="str">
        <f t="shared" si="6292"/>
        <v/>
      </c>
      <c r="T2058" s="106" t="str">
        <f t="shared" si="6292"/>
        <v/>
      </c>
      <c r="U2058" s="106" t="str">
        <f t="shared" si="6292"/>
        <v/>
      </c>
      <c r="V2058" s="106" t="str">
        <f t="shared" si="6292"/>
        <v/>
      </c>
      <c r="W2058" s="106" t="str">
        <f t="shared" si="6292"/>
        <v/>
      </c>
      <c r="X2058" s="106" t="str">
        <f t="shared" si="6292"/>
        <v/>
      </c>
      <c r="Y2058" s="106" t="str">
        <f t="shared" si="6292"/>
        <v/>
      </c>
      <c r="Z2058" s="106" t="str">
        <f t="shared" si="6292"/>
        <v/>
      </c>
      <c r="AA2058" s="106" t="str">
        <f t="shared" si="6292"/>
        <v/>
      </c>
      <c r="AB2058" s="106" t="str">
        <f t="shared" si="6292"/>
        <v/>
      </c>
      <c r="AC2058" s="106" t="str">
        <f t="shared" si="6292"/>
        <v/>
      </c>
      <c r="AD2058" s="106" t="str">
        <f t="shared" si="6292"/>
        <v/>
      </c>
      <c r="AE2058" s="106" t="str">
        <f t="shared" si="6292"/>
        <v/>
      </c>
      <c r="AF2058" s="106" t="str">
        <f t="shared" si="6292"/>
        <v/>
      </c>
      <c r="AG2058" s="106" t="str">
        <f t="shared" si="6292"/>
        <v/>
      </c>
      <c r="AH2058" s="106" t="str">
        <f t="shared" si="6292"/>
        <v/>
      </c>
      <c r="AI2058" s="106" t="str">
        <f t="shared" si="6292"/>
        <v/>
      </c>
    </row>
    <row r="2059" spans="1:167" hidden="1" x14ac:dyDescent="0.25">
      <c r="B2059" s="128" t="e">
        <f t="shared" ref="B2059" si="6293">B2058</f>
        <v>#VALUE!</v>
      </c>
      <c r="C2059" s="128" t="e">
        <f t="shared" ref="C2059" ca="1" si="6294">C2058</f>
        <v>#NAME?</v>
      </c>
      <c r="D2059" s="127">
        <f t="shared" ref="D2059" ca="1" si="6295">D2058</f>
        <v>1</v>
      </c>
      <c r="E2059" s="198"/>
      <c r="F2059" s="93"/>
      <c r="G2059" s="200"/>
      <c r="H2059"/>
      <c r="I2059"/>
      <c r="J2059"/>
      <c r="K2059" s="66"/>
      <c r="L2059" s="29" t="s">
        <v>360</v>
      </c>
      <c r="M2059" s="30" t="e">
        <f t="shared" ref="M2059" si="6296">AVERAGE($P2058:$XX2058)</f>
        <v>#DIV/0!</v>
      </c>
      <c r="N2059" s="71"/>
      <c r="O2059" s="27" t="str">
        <f t="shared" ref="O2059" si="6297">"1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254"/>
        <v>#VALUE!</v>
      </c>
      <c r="C2060" s="128" t="e">
        <f t="shared" ca="1" si="6254"/>
        <v>#NAME?</v>
      </c>
      <c r="D2060" s="127">
        <f t="shared" ca="1" si="6254"/>
        <v>1</v>
      </c>
      <c r="E2060" s="198"/>
      <c r="F2060" s="93"/>
      <c r="G2060" s="200"/>
      <c r="H2060" s="134">
        <f t="shared" ref="H2060" si="6298">COUNT($P2060:$XX2060)</f>
        <v>0</v>
      </c>
      <c r="I2060" s="132" t="e">
        <f t="shared" ref="I2060" si="6299">_xlfn.STDEV.P($P2059:$XX2060)/AVERAGE($P2059:$XX2060)</f>
        <v>#DIV/0!</v>
      </c>
      <c r="J2060" s="7">
        <f t="shared" ref="J2060" si="6300">IF(AND(H2060&gt;2,
OR(L2052="MÉDIA SANEADA",L2052="MEDIANA SANEADA",
AND(L2052="PREÇO ESTIMADO",NOT(AND(P2054="Orçamento",COUNTA(P2052:XX2052)=COUNTIF(P2054:XX2054,"Orçamento")))))),
ROW(),0)</f>
        <v>0</v>
      </c>
      <c r="K2060" s="66"/>
      <c r="L2060" s="29" t="s">
        <v>361</v>
      </c>
      <c r="M2060" s="30" t="e">
        <f t="shared" ref="M2060" si="6301">MEDIAN($P2058:$XX2058)</f>
        <v>#NUM!</v>
      </c>
      <c r="N2060" s="71"/>
      <c r="O2060" s="27" t="str">
        <f t="shared" ref="O2060" si="6302">"1 RODADA"</f>
        <v>1 RODADA</v>
      </c>
      <c r="P2060" s="107" t="str">
        <f t="shared" ref="P2060:AI2060" si="6303">IF(P2058="","",IF((_xlfn.STDEV.P($P2057:$XX2058)/AVERAGE($P2057:$XX2058))&lt;=25%,P2058,IF(OR(P2058&gt;(AVERAGE($P2057:$XX2058)+_xlfn.STDEV.P($P2057:$XX2058)),P2058&lt;(AVERAGE($P2057:$XX2058)-_xlfn.STDEV.P($P2057:$XX2058))),"DESCARTADO",P2058)))</f>
        <v/>
      </c>
      <c r="Q2060" s="107" t="str">
        <f t="shared" si="6303"/>
        <v/>
      </c>
      <c r="R2060" s="107" t="str">
        <f t="shared" si="6303"/>
        <v/>
      </c>
      <c r="S2060" s="107" t="str">
        <f t="shared" si="6303"/>
        <v/>
      </c>
      <c r="T2060" s="107" t="str">
        <f t="shared" si="6303"/>
        <v/>
      </c>
      <c r="U2060" s="107" t="str">
        <f t="shared" si="6303"/>
        <v/>
      </c>
      <c r="V2060" s="107" t="str">
        <f t="shared" si="6303"/>
        <v/>
      </c>
      <c r="W2060" s="107" t="str">
        <f t="shared" si="6303"/>
        <v/>
      </c>
      <c r="X2060" s="107" t="str">
        <f t="shared" si="6303"/>
        <v/>
      </c>
      <c r="Y2060" s="107" t="str">
        <f t="shared" si="6303"/>
        <v/>
      </c>
      <c r="Z2060" s="107" t="str">
        <f t="shared" si="6303"/>
        <v/>
      </c>
      <c r="AA2060" s="107" t="str">
        <f t="shared" si="6303"/>
        <v/>
      </c>
      <c r="AB2060" s="107" t="str">
        <f t="shared" si="6303"/>
        <v/>
      </c>
      <c r="AC2060" s="107" t="str">
        <f t="shared" si="6303"/>
        <v/>
      </c>
      <c r="AD2060" s="107" t="str">
        <f t="shared" si="6303"/>
        <v/>
      </c>
      <c r="AE2060" s="107" t="str">
        <f t="shared" si="6303"/>
        <v/>
      </c>
      <c r="AF2060" s="107" t="str">
        <f t="shared" si="6303"/>
        <v/>
      </c>
      <c r="AG2060" s="107" t="str">
        <f t="shared" si="6303"/>
        <v/>
      </c>
      <c r="AH2060" s="107" t="str">
        <f t="shared" si="6303"/>
        <v/>
      </c>
      <c r="AI2060" s="107" t="str">
        <f t="shared" si="6303"/>
        <v/>
      </c>
    </row>
    <row r="2061" spans="1:167" hidden="1" x14ac:dyDescent="0.25">
      <c r="B2061" s="128" t="e">
        <f t="shared" ref="B2061:D2076" si="6304">B2060</f>
        <v>#VALUE!</v>
      </c>
      <c r="C2061" s="128" t="e">
        <f t="shared" ca="1" si="6304"/>
        <v>#NAME?</v>
      </c>
      <c r="D2061" s="127">
        <f t="shared" ca="1" si="6304"/>
        <v>1</v>
      </c>
      <c r="E2061" s="198"/>
      <c r="F2061" s="93"/>
      <c r="G2061" s="200"/>
      <c r="H2061"/>
      <c r="I2061"/>
      <c r="J2061"/>
      <c r="L2061" s="29" t="s">
        <v>38</v>
      </c>
      <c r="M2061" s="30" t="str">
        <f t="shared" ref="M2061" si="6305">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306">"2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304"/>
        <v>#VALUE!</v>
      </c>
      <c r="C2062" s="128" t="e">
        <f t="shared" ca="1" si="6304"/>
        <v>#NAME?</v>
      </c>
      <c r="D2062" s="127">
        <f t="shared" ca="1" si="6304"/>
        <v>1</v>
      </c>
      <c r="E2062" s="198"/>
      <c r="F2062" s="93"/>
      <c r="G2062" s="200"/>
      <c r="H2062" s="134">
        <f t="shared" ref="H2062" si="6307">COUNT($P2062:$XX2062)</f>
        <v>0</v>
      </c>
      <c r="I2062" s="132" t="e">
        <f t="shared" ref="I2062" si="6308">_xlfn.STDEV.P($P2061:$XX2062)/AVERAGE($P2061:$XX2062)</f>
        <v>#DIV/0!</v>
      </c>
      <c r="J2062" s="7">
        <f t="shared" ref="J2062" si="6309">IF(AND(H2062&gt;2,
OR(L2052="MÉDIA SANEADA",L2052="MEDIANA SANEADA",
AND(L2052="PREÇO ESTIMADO",NOT(AND(P2054="Orçamento",COUNTA(P2052:XX2052)=COUNTIF(P2054:XX2054,"Orçamento")))))),
ROW(),0)</f>
        <v>0</v>
      </c>
      <c r="K2062" s="66"/>
      <c r="L2062" s="29" t="s">
        <v>362</v>
      </c>
      <c r="M2062" s="30" t="e">
        <f t="shared" ref="M2062" si="6310" xml:space="preserve">
IF(H2060&gt;2,MEDIAN(P2059:XX2060),
IF(H2062&gt;2,MEDIAN(P2061:XX2062),
IF(H2064&gt;2,MEDIAN(P2063:XX2064),
IF(H2066&gt;2,MEDIAN(P2065:XX2066),
IF(H2068&gt;2,MEDIAN(P2067:XX2068),
IF(H2070&gt;2,MEDIAN(P2069:XX2070),
MEDIAN(P2057:XX2058)))))))</f>
        <v>#NUM!</v>
      </c>
      <c r="N2062" s="71"/>
      <c r="O2062" s="27" t="str">
        <f t="shared" ref="O2062" si="6311">"2 RODADA"</f>
        <v>2 RODADA</v>
      </c>
      <c r="P2062" s="107" t="str">
        <f t="shared" ref="P2062:AI2062" si="6312">IF(P2060="","",IF((_xlfn.STDEV.P($P2059:$XX2060)/AVERAGE($P2059:$XX2060))&lt;=25%,P2060,IF(OR(P2060&gt;(AVERAGE($P2059:$XX2060)+_xlfn.STDEV.P($P2059:$XX2060)),P2060&lt;(AVERAGE($P2059:$XX2060)-_xlfn.STDEV.P($P2059:$XX2060))),"DESCARTADO",P2060)))</f>
        <v/>
      </c>
      <c r="Q2062" s="107" t="str">
        <f t="shared" si="6312"/>
        <v/>
      </c>
      <c r="R2062" s="107" t="str">
        <f t="shared" si="6312"/>
        <v/>
      </c>
      <c r="S2062" s="107" t="str">
        <f t="shared" si="6312"/>
        <v/>
      </c>
      <c r="T2062" s="107" t="str">
        <f t="shared" si="6312"/>
        <v/>
      </c>
      <c r="U2062" s="107" t="str">
        <f t="shared" si="6312"/>
        <v/>
      </c>
      <c r="V2062" s="107" t="str">
        <f t="shared" si="6312"/>
        <v/>
      </c>
      <c r="W2062" s="107" t="str">
        <f t="shared" si="6312"/>
        <v/>
      </c>
      <c r="X2062" s="107" t="str">
        <f t="shared" si="6312"/>
        <v/>
      </c>
      <c r="Y2062" s="107" t="str">
        <f t="shared" si="6312"/>
        <v/>
      </c>
      <c r="Z2062" s="107" t="str">
        <f t="shared" si="6312"/>
        <v/>
      </c>
      <c r="AA2062" s="107" t="str">
        <f t="shared" si="6312"/>
        <v/>
      </c>
      <c r="AB2062" s="107" t="str">
        <f t="shared" si="6312"/>
        <v/>
      </c>
      <c r="AC2062" s="107" t="str">
        <f t="shared" si="6312"/>
        <v/>
      </c>
      <c r="AD2062" s="107" t="str">
        <f t="shared" si="6312"/>
        <v/>
      </c>
      <c r="AE2062" s="107" t="str">
        <f t="shared" si="6312"/>
        <v/>
      </c>
      <c r="AF2062" s="107" t="str">
        <f t="shared" si="6312"/>
        <v/>
      </c>
      <c r="AG2062" s="107" t="str">
        <f t="shared" si="6312"/>
        <v/>
      </c>
      <c r="AH2062" s="107" t="str">
        <f t="shared" si="6312"/>
        <v/>
      </c>
      <c r="AI2062" s="107" t="str">
        <f t="shared" si="6312"/>
        <v/>
      </c>
    </row>
    <row r="2063" spans="1:167" hidden="1" x14ac:dyDescent="0.25">
      <c r="B2063" s="128" t="e">
        <f t="shared" si="6304"/>
        <v>#VALUE!</v>
      </c>
      <c r="C2063" s="128" t="e">
        <f t="shared" ca="1" si="6304"/>
        <v>#NAME?</v>
      </c>
      <c r="D2063" s="127">
        <f t="shared" ca="1" si="6304"/>
        <v>1</v>
      </c>
      <c r="E2063" s="198"/>
      <c r="F2063" s="93"/>
      <c r="G2063" s="200"/>
      <c r="H2063"/>
      <c r="I2063"/>
      <c r="J2063"/>
      <c r="K2063" s="66"/>
      <c r="L2063" s="29" t="s">
        <v>359</v>
      </c>
      <c r="M2063" s="30" t="e">
        <f t="shared" ref="M2063" si="6313">HARMEAN($P2057:$XX2058)</f>
        <v>#N/A</v>
      </c>
      <c r="N2063" s="71"/>
      <c r="O2063" s="27" t="str">
        <f t="shared" ref="O2063" si="6314">"3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304"/>
        <v>#VALUE!</v>
      </c>
      <c r="C2064" s="128" t="e">
        <f t="shared" ca="1" si="6304"/>
        <v>#NAME?</v>
      </c>
      <c r="D2064" s="127">
        <f t="shared" ca="1" si="6304"/>
        <v>1</v>
      </c>
      <c r="E2064" s="198"/>
      <c r="F2064" s="93"/>
      <c r="G2064" s="200"/>
      <c r="H2064" s="134">
        <f t="shared" ref="H2064" si="6315">COUNT($P2064:$XX2064)</f>
        <v>0</v>
      </c>
      <c r="I2064" s="132" t="e">
        <f t="shared" ref="I2064" si="6316">_xlfn.STDEV.P($P2063:$XX2064)/AVERAGE($P2063:$XX2064)</f>
        <v>#DIV/0!</v>
      </c>
      <c r="J2064" s="7">
        <f t="shared" ref="J2064" si="6317">IF(AND(H2064&gt;2,
OR(L2052="MÉDIA SANEADA",L2052="MEDIANA SANEADA",
AND(L2052="PREÇO ESTIMADO",NOT(AND(P2054="Orçamento",COUNTA(P2052:XX2052)=COUNTIF(P2054:XX2054,"Orçamento")))))),
ROW(),0)</f>
        <v>0</v>
      </c>
      <c r="K2064" s="66"/>
      <c r="L2064" s="29" t="s">
        <v>41</v>
      </c>
      <c r="M2064" s="30" t="str">
        <f t="shared" ref="M2064" si="6318">IFERROR(_xlfn.QUARTILE.EXC($P2058:$XX2058,1),"")</f>
        <v/>
      </c>
      <c r="N2064" s="71"/>
      <c r="O2064" s="27" t="str">
        <f t="shared" ref="O2064" si="6319">"3 RODADA"</f>
        <v>3 RODADA</v>
      </c>
      <c r="P2064" s="107" t="str">
        <f t="shared" ref="P2064:AI2064" si="6320">IF(P2062="","",IF((_xlfn.STDEV.P($P2061:$XX2062)/AVERAGE($P2061:$XX2062))&lt;=25%,P2062,IF(OR(P2062&gt;(AVERAGE($P2061:$XX2062)+_xlfn.STDEV.P($P2061:$XX2062)),P2062&lt;(AVERAGE($P2061:$XX2062)-_xlfn.STDEV.P($P2061:$XX2062))),"DESCARTADO",P2062)))</f>
        <v/>
      </c>
      <c r="Q2064" s="107" t="str">
        <f t="shared" si="6320"/>
        <v/>
      </c>
      <c r="R2064" s="107" t="str">
        <f t="shared" si="6320"/>
        <v/>
      </c>
      <c r="S2064" s="107" t="str">
        <f t="shared" si="6320"/>
        <v/>
      </c>
      <c r="T2064" s="107" t="str">
        <f t="shared" si="6320"/>
        <v/>
      </c>
      <c r="U2064" s="107" t="str">
        <f t="shared" si="6320"/>
        <v/>
      </c>
      <c r="V2064" s="107" t="str">
        <f t="shared" si="6320"/>
        <v/>
      </c>
      <c r="W2064" s="107" t="str">
        <f t="shared" si="6320"/>
        <v/>
      </c>
      <c r="X2064" s="107" t="str">
        <f t="shared" si="6320"/>
        <v/>
      </c>
      <c r="Y2064" s="107" t="str">
        <f t="shared" si="6320"/>
        <v/>
      </c>
      <c r="Z2064" s="107" t="str">
        <f t="shared" si="6320"/>
        <v/>
      </c>
      <c r="AA2064" s="107" t="str">
        <f t="shared" si="6320"/>
        <v/>
      </c>
      <c r="AB2064" s="107" t="str">
        <f t="shared" si="6320"/>
        <v/>
      </c>
      <c r="AC2064" s="107" t="str">
        <f t="shared" si="6320"/>
        <v/>
      </c>
      <c r="AD2064" s="107" t="str">
        <f t="shared" si="6320"/>
        <v/>
      </c>
      <c r="AE2064" s="107" t="str">
        <f t="shared" si="6320"/>
        <v/>
      </c>
      <c r="AF2064" s="107" t="str">
        <f t="shared" si="6320"/>
        <v/>
      </c>
      <c r="AG2064" s="107" t="str">
        <f t="shared" si="6320"/>
        <v/>
      </c>
      <c r="AH2064" s="107" t="str">
        <f t="shared" si="6320"/>
        <v/>
      </c>
      <c r="AI2064" s="107" t="str">
        <f t="shared" si="6320"/>
        <v/>
      </c>
    </row>
    <row r="2065" spans="1:167" hidden="1" x14ac:dyDescent="0.25">
      <c r="B2065" s="128" t="e">
        <f t="shared" si="6304"/>
        <v>#VALUE!</v>
      </c>
      <c r="C2065" s="128" t="e">
        <f t="shared" ca="1" si="6304"/>
        <v>#NAME?</v>
      </c>
      <c r="D2065" s="127">
        <f t="shared" ca="1" si="6304"/>
        <v>1</v>
      </c>
      <c r="E2065" s="198"/>
      <c r="F2065" s="93"/>
      <c r="G2065" s="200"/>
      <c r="H2065"/>
      <c r="I2065"/>
      <c r="J2065"/>
      <c r="K2065" s="66"/>
      <c r="L2065" s="29" t="s">
        <v>39</v>
      </c>
      <c r="M2065" s="30" t="str">
        <f t="shared" ref="M2065" si="6321">IFERROR(_xlfn.QUARTILE.EXC($P2058:$XX2058,3),"")</f>
        <v/>
      </c>
      <c r="N2065" s="71"/>
      <c r="O2065" s="27" t="str">
        <f t="shared" ref="O2065" si="6322">"4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304"/>
        <v>#VALUE!</v>
      </c>
      <c r="C2066" s="128" t="e">
        <f t="shared" ca="1" si="6304"/>
        <v>#NAME?</v>
      </c>
      <c r="D2066" s="127">
        <f t="shared" ca="1" si="6304"/>
        <v>1</v>
      </c>
      <c r="E2066" s="198"/>
      <c r="F2066" s="93"/>
      <c r="G2066" s="200"/>
      <c r="H2066" s="134">
        <f t="shared" ref="H2066" si="6323">COUNT($P2066:$XX2066)</f>
        <v>0</v>
      </c>
      <c r="I2066" s="132" t="e">
        <f t="shared" ref="I2066" si="6324">_xlfn.STDEV.P($P2065:$XX2066)/AVERAGE($P2065:$XX2066)</f>
        <v>#DIV/0!</v>
      </c>
      <c r="J2066" s="7">
        <f t="shared" ref="J2066" si="6325">IF(AND(H2066&gt;2,
OR(L2052="MÉDIA SANEADA",L2052="MEDIANA SANEADA",
AND(L2052="PREÇO ESTIMADO",NOT(AND(P2054="Orçamento",COUNTA(P2052:XX2052)=COUNTIF(P2054:XX2054,"Orçamento")))))),
ROW(),0)</f>
        <v>0</v>
      </c>
      <c r="K2066" s="66"/>
      <c r="L2066" s="29" t="s">
        <v>42</v>
      </c>
      <c r="M2066" s="30">
        <f t="shared" ref="M2066" si="6326">MIN($P2058:$XX2058)</f>
        <v>0</v>
      </c>
      <c r="N2066" s="71"/>
      <c r="O2066" s="27" t="str">
        <f t="shared" ref="O2066" si="6327">"4 RODADA"</f>
        <v>4 RODADA</v>
      </c>
      <c r="P2066" s="107" t="str">
        <f t="shared" ref="P2066:AI2066" si="6328">IF(P2064="","",IF((_xlfn.STDEV.P($P2063:$XX2064)/AVERAGE($P2063:$XX2064))&lt;=25%,P2064,IF(OR(P2064&gt;(AVERAGE($P2063:$XX2064)+_xlfn.STDEV.P($P2063:$XX2064)),P2064&lt;(AVERAGE($P2063:$XX2064)-_xlfn.STDEV.P($P2063:$XX2064))),"DESCARTADO",P2064)))</f>
        <v/>
      </c>
      <c r="Q2066" s="107" t="str">
        <f t="shared" si="6328"/>
        <v/>
      </c>
      <c r="R2066" s="107" t="str">
        <f t="shared" si="6328"/>
        <v/>
      </c>
      <c r="S2066" s="107" t="str">
        <f t="shared" si="6328"/>
        <v/>
      </c>
      <c r="T2066" s="107" t="str">
        <f t="shared" si="6328"/>
        <v/>
      </c>
      <c r="U2066" s="107" t="str">
        <f t="shared" si="6328"/>
        <v/>
      </c>
      <c r="V2066" s="107" t="str">
        <f t="shared" si="6328"/>
        <v/>
      </c>
      <c r="W2066" s="107" t="str">
        <f t="shared" si="6328"/>
        <v/>
      </c>
      <c r="X2066" s="107" t="str">
        <f t="shared" si="6328"/>
        <v/>
      </c>
      <c r="Y2066" s="107" t="str">
        <f t="shared" si="6328"/>
        <v/>
      </c>
      <c r="Z2066" s="107" t="str">
        <f t="shared" si="6328"/>
        <v/>
      </c>
      <c r="AA2066" s="107" t="str">
        <f t="shared" si="6328"/>
        <v/>
      </c>
      <c r="AB2066" s="107" t="str">
        <f t="shared" si="6328"/>
        <v/>
      </c>
      <c r="AC2066" s="107" t="str">
        <f t="shared" si="6328"/>
        <v/>
      </c>
      <c r="AD2066" s="107" t="str">
        <f t="shared" si="6328"/>
        <v/>
      </c>
      <c r="AE2066" s="107" t="str">
        <f t="shared" si="6328"/>
        <v/>
      </c>
      <c r="AF2066" s="107" t="str">
        <f t="shared" si="6328"/>
        <v/>
      </c>
      <c r="AG2066" s="107" t="str">
        <f t="shared" si="6328"/>
        <v/>
      </c>
      <c r="AH2066" s="107" t="str">
        <f t="shared" si="6328"/>
        <v/>
      </c>
      <c r="AI2066" s="107" t="str">
        <f t="shared" si="6328"/>
        <v/>
      </c>
    </row>
    <row r="2067" spans="1:167" hidden="1" x14ac:dyDescent="0.25">
      <c r="B2067" s="128" t="e">
        <f t="shared" si="6304"/>
        <v>#VALUE!</v>
      </c>
      <c r="C2067" s="128" t="e">
        <f t="shared" ca="1" si="6304"/>
        <v>#NAME?</v>
      </c>
      <c r="D2067" s="127">
        <f t="shared" ca="1" si="6304"/>
        <v>1</v>
      </c>
      <c r="E2067" s="198"/>
      <c r="F2067" s="93"/>
      <c r="G2067" s="200"/>
      <c r="H2067"/>
      <c r="I2067"/>
      <c r="J2067"/>
      <c r="K2067" s="66"/>
      <c r="L2067" s="29" t="s">
        <v>40</v>
      </c>
      <c r="M2067" s="30">
        <f t="shared" ref="M2067" si="6329">MAX($P2058:$XX2058)</f>
        <v>0</v>
      </c>
      <c r="N2067" s="71"/>
      <c r="O2067" s="27" t="str">
        <f t="shared" ref="O2067" si="6330">"5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304"/>
        <v>#VALUE!</v>
      </c>
      <c r="C2068" s="128" t="e">
        <f t="shared" ca="1" si="6304"/>
        <v>#NAME?</v>
      </c>
      <c r="D2068" s="127">
        <f t="shared" ca="1" si="6304"/>
        <v>1</v>
      </c>
      <c r="E2068" s="198"/>
      <c r="F2068" s="93"/>
      <c r="G2068" s="200"/>
      <c r="H2068" s="134">
        <f t="shared" ref="H2068" si="6331">COUNT($P2068:$XX2068)</f>
        <v>0</v>
      </c>
      <c r="I2068" s="132" t="e">
        <f t="shared" ref="I2068" si="6332">_xlfn.STDEV.P($P2067:$XX2068)/AVERAGE($P2067:$XX2068)</f>
        <v>#DIV/0!</v>
      </c>
      <c r="J2068" s="7">
        <f t="shared" ref="J2068" si="6333">IF(AND(H2068&gt;2,
OR(L2052="MÉDIA SANEADA",L2052="MEDIANA SANEADA",
AND(L2052="PREÇO ESTIMADO",NOT(AND(P2054="Orçamento",COUNTA(P2052:XX2052)=COUNTIF(P2054:XX2054,"Orçamento")))))),
ROW(),0)</f>
        <v>0</v>
      </c>
      <c r="K2068" s="66"/>
      <c r="N2068" s="71"/>
      <c r="O2068" s="27" t="str">
        <f t="shared" ref="O2068" si="6334">"5 RODADA"</f>
        <v>5 RODADA</v>
      </c>
      <c r="P2068" s="107" t="str">
        <f t="shared" ref="P2068:AI2068" si="6335">IF(P2066="","",IF((_xlfn.STDEV.P($P2065:$XX2066)/AVERAGE($P2065:$XX2066))&lt;=25%,P2066,IF(OR(P2066&gt;(AVERAGE($P2065:$XX2066)+_xlfn.STDEV.P($P2065:$XX2066)),P2066&lt;(AVERAGE($P2065:$XX2066)-_xlfn.STDEV.P($P2065:$XX2066))),"DESCARTADO",P2066)))</f>
        <v/>
      </c>
      <c r="Q2068" s="107" t="str">
        <f t="shared" si="6335"/>
        <v/>
      </c>
      <c r="R2068" s="107" t="str">
        <f t="shared" si="6335"/>
        <v/>
      </c>
      <c r="S2068" s="107" t="str">
        <f t="shared" si="6335"/>
        <v/>
      </c>
      <c r="T2068" s="107" t="str">
        <f t="shared" si="6335"/>
        <v/>
      </c>
      <c r="U2068" s="107" t="str">
        <f t="shared" si="6335"/>
        <v/>
      </c>
      <c r="V2068" s="107" t="str">
        <f t="shared" si="6335"/>
        <v/>
      </c>
      <c r="W2068" s="107" t="str">
        <f t="shared" si="6335"/>
        <v/>
      </c>
      <c r="X2068" s="107" t="str">
        <f t="shared" si="6335"/>
        <v/>
      </c>
      <c r="Y2068" s="107" t="str">
        <f t="shared" si="6335"/>
        <v/>
      </c>
      <c r="Z2068" s="107" t="str">
        <f t="shared" si="6335"/>
        <v/>
      </c>
      <c r="AA2068" s="107" t="str">
        <f t="shared" si="6335"/>
        <v/>
      </c>
      <c r="AB2068" s="107" t="str">
        <f t="shared" si="6335"/>
        <v/>
      </c>
      <c r="AC2068" s="107" t="str">
        <f t="shared" si="6335"/>
        <v/>
      </c>
      <c r="AD2068" s="107" t="str">
        <f t="shared" si="6335"/>
        <v/>
      </c>
      <c r="AE2068" s="107" t="str">
        <f t="shared" si="6335"/>
        <v/>
      </c>
      <c r="AF2068" s="107" t="str">
        <f t="shared" si="6335"/>
        <v/>
      </c>
      <c r="AG2068" s="107" t="str">
        <f t="shared" si="6335"/>
        <v/>
      </c>
      <c r="AH2068" s="107" t="str">
        <f t="shared" si="6335"/>
        <v/>
      </c>
      <c r="AI2068" s="107" t="str">
        <f t="shared" si="6335"/>
        <v/>
      </c>
    </row>
    <row r="2069" spans="1:167" hidden="1" x14ac:dyDescent="0.25">
      <c r="B2069" s="128" t="e">
        <f t="shared" si="6304"/>
        <v>#VALUE!</v>
      </c>
      <c r="C2069" s="128" t="e">
        <f t="shared" ca="1" si="6304"/>
        <v>#NAME?</v>
      </c>
      <c r="D2069" s="127">
        <f t="shared" ca="1" si="6304"/>
        <v>1</v>
      </c>
      <c r="E2069" s="198"/>
      <c r="F2069" s="93"/>
      <c r="G2069" s="200"/>
      <c r="H2069"/>
      <c r="I2069"/>
      <c r="J2069"/>
      <c r="K2069" s="66"/>
      <c r="L2069" s="22"/>
      <c r="M2069" s="22"/>
      <c r="N2069" s="71"/>
      <c r="O2069" s="27" t="str">
        <f t="shared" ref="O2069" si="6336">"6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304"/>
        <v>#VALUE!</v>
      </c>
      <c r="C2070" s="128" t="e">
        <f t="shared" ca="1" si="6304"/>
        <v>#NAME?</v>
      </c>
      <c r="D2070" s="127">
        <f t="shared" ca="1" si="6304"/>
        <v>1</v>
      </c>
      <c r="E2070" s="198"/>
      <c r="F2070" s="93"/>
      <c r="G2070" s="200"/>
      <c r="H2070" s="134">
        <f t="shared" ref="H2070" si="6337">COUNT($P2070:$XX2070)</f>
        <v>0</v>
      </c>
      <c r="I2070" s="132" t="e">
        <f t="shared" ref="I2070" si="6338">_xlfn.STDEV.P($P2069:$XX2070)/AVERAGE($P2069:$XX2070)</f>
        <v>#DIV/0!</v>
      </c>
      <c r="J2070" s="7">
        <f t="shared" ref="J2070" si="6339">IF(AND(H2070&gt;2,
OR(L2052="MÉDIA SANEADA",L2052="MEDIANA SANEADA",
AND(L2052="PREÇO ESTIMADO",NOT(AND(P2054="Orçamento",COUNTA(P2052:XX2052)=COUNTIF(P2054:XX2054,"Orçamento")))))),
ROW(),0)</f>
        <v>0</v>
      </c>
      <c r="N2070" s="71"/>
      <c r="O2070" s="27" t="str">
        <f t="shared" ref="O2070" si="6340">"6 RODADA"</f>
        <v>6 RODADA</v>
      </c>
      <c r="P2070" s="107" t="str">
        <f t="shared" ref="P2070:AI2070" si="6341">IFERROR(IF(P2068="","",IF((_xlfn.STDEV.P($P2067:$XX2068)/AVERAGE($P2067:$XX2068))&lt;=25%,P2068,IF(OR(P2068&gt;(AVERAGE($P2067:$XX2068)+_xlfn.STDEV.P($P2067:$XX2068)),P2068&lt;(AVERAGE($P2067:$XX2068)-_xlfn.STDEV.P($P2067:$XX2068))),"DESCARTADO",P2068))),)</f>
        <v/>
      </c>
      <c r="Q2070" s="107" t="str">
        <f t="shared" si="6341"/>
        <v/>
      </c>
      <c r="R2070" s="107" t="str">
        <f t="shared" si="6341"/>
        <v/>
      </c>
      <c r="S2070" s="107" t="str">
        <f t="shared" si="6341"/>
        <v/>
      </c>
      <c r="T2070" s="107" t="str">
        <f t="shared" si="6341"/>
        <v/>
      </c>
      <c r="U2070" s="107" t="str">
        <f t="shared" si="6341"/>
        <v/>
      </c>
      <c r="V2070" s="107" t="str">
        <f t="shared" si="6341"/>
        <v/>
      </c>
      <c r="W2070" s="107" t="str">
        <f t="shared" si="6341"/>
        <v/>
      </c>
      <c r="X2070" s="107" t="str">
        <f t="shared" si="6341"/>
        <v/>
      </c>
      <c r="Y2070" s="107" t="str">
        <f t="shared" si="6341"/>
        <v/>
      </c>
      <c r="Z2070" s="107" t="str">
        <f t="shared" si="6341"/>
        <v/>
      </c>
      <c r="AA2070" s="107" t="str">
        <f t="shared" si="6341"/>
        <v/>
      </c>
      <c r="AB2070" s="107" t="str">
        <f t="shared" si="6341"/>
        <v/>
      </c>
      <c r="AC2070" s="107" t="str">
        <f t="shared" si="6341"/>
        <v/>
      </c>
      <c r="AD2070" s="107" t="str">
        <f t="shared" si="6341"/>
        <v/>
      </c>
      <c r="AE2070" s="107" t="str">
        <f t="shared" si="6341"/>
        <v/>
      </c>
      <c r="AF2070" s="107" t="str">
        <f t="shared" si="6341"/>
        <v/>
      </c>
      <c r="AG2070" s="107" t="str">
        <f t="shared" si="6341"/>
        <v/>
      </c>
      <c r="AH2070" s="107" t="str">
        <f t="shared" si="6341"/>
        <v/>
      </c>
      <c r="AI2070" s="107" t="str">
        <f t="shared" si="6341"/>
        <v/>
      </c>
    </row>
    <row r="2071" spans="1:167" x14ac:dyDescent="0.25">
      <c r="B2071" s="128" t="e">
        <f t="shared" si="6304"/>
        <v>#VALUE!</v>
      </c>
      <c r="C2071" s="128" t="e">
        <f t="shared" ca="1" si="6304"/>
        <v>#NAME?</v>
      </c>
      <c r="D2071" s="127">
        <f t="shared" ca="1" si="6304"/>
        <v>1</v>
      </c>
      <c r="E2071" s="198"/>
      <c r="F2071" s="136"/>
      <c r="G2071" s="200"/>
      <c r="H2071" s="203"/>
      <c r="I2071" s="203"/>
      <c r="J2071" s="204"/>
      <c r="K2071" s="67"/>
      <c r="L2071" s="1" t="s">
        <v>43</v>
      </c>
      <c r="M2071" s="143" t="str">
        <f t="shared" ref="M2071" si="6342">IFERROR(ROUND(M2052*M2054,2),"")</f>
        <v/>
      </c>
      <c r="O2071" s="27" t="s">
        <v>363</v>
      </c>
      <c r="P2071" s="107" t="str">
        <f t="shared" ref="P2071:AI2092" si="6343">INDEX(P2058:P2070,MATCH(MAX($J2058:$J2070),$J2058:$J2070,0))</f>
        <v/>
      </c>
      <c r="Q2071" s="107" t="str">
        <f t="shared" si="6343"/>
        <v/>
      </c>
      <c r="R2071" s="107" t="str">
        <f t="shared" si="6343"/>
        <v/>
      </c>
      <c r="S2071" s="107" t="str">
        <f t="shared" si="6343"/>
        <v/>
      </c>
      <c r="T2071" s="107" t="str">
        <f t="shared" si="6343"/>
        <v/>
      </c>
      <c r="U2071" s="107" t="str">
        <f t="shared" si="6343"/>
        <v/>
      </c>
      <c r="V2071" s="107" t="str">
        <f t="shared" si="6343"/>
        <v/>
      </c>
      <c r="W2071" s="107" t="str">
        <f t="shared" si="6343"/>
        <v/>
      </c>
      <c r="X2071" s="107" t="str">
        <f t="shared" si="6343"/>
        <v/>
      </c>
      <c r="Y2071" s="107" t="str">
        <f t="shared" si="6343"/>
        <v/>
      </c>
      <c r="Z2071" s="107" t="str">
        <f t="shared" si="6343"/>
        <v/>
      </c>
      <c r="AA2071" s="107" t="str">
        <f t="shared" si="6343"/>
        <v/>
      </c>
      <c r="AB2071" s="107" t="str">
        <f t="shared" si="6343"/>
        <v/>
      </c>
      <c r="AC2071" s="107" t="str">
        <f t="shared" si="6343"/>
        <v/>
      </c>
      <c r="AD2071" s="107" t="str">
        <f t="shared" si="6343"/>
        <v/>
      </c>
      <c r="AE2071" s="107" t="str">
        <f t="shared" si="6343"/>
        <v/>
      </c>
      <c r="AF2071" s="107" t="str">
        <f t="shared" si="6343"/>
        <v/>
      </c>
      <c r="AG2071" s="107" t="str">
        <f t="shared" si="6343"/>
        <v/>
      </c>
      <c r="AH2071" s="107" t="str">
        <f t="shared" si="6343"/>
        <v/>
      </c>
      <c r="AI2071" s="107" t="str">
        <f t="shared" si="6343"/>
        <v/>
      </c>
    </row>
    <row r="2073" spans="1:167" s="117" customFormat="1" ht="15" customHeight="1" x14ac:dyDescent="0.25">
      <c r="A2073" s="120"/>
      <c r="B2073" s="127" t="e">
        <f t="shared" ref="B2073" si="6344">LARGE(IFERROR(IF(B2071+1&gt;$H$8,"",B2071+1),""),1)</f>
        <v>#VALUE!</v>
      </c>
      <c r="C2073" s="127" t="e">
        <f ca="1">IF(_xlfn.ISFORMULA(E2077),MAX(INDEX('BASE FORMAÇÃO'!A:A,B2073+1),1),E2077)</f>
        <v>#NAME?</v>
      </c>
      <c r="D2073" s="127">
        <f t="shared" ref="D2073" ca="1" si="6345">IFERROR(IF(C2073=C2063,D2063+1,1),1)</f>
        <v>1</v>
      </c>
      <c r="E2073" s="38" t="s">
        <v>9</v>
      </c>
      <c r="F2073" s="73"/>
      <c r="G2073" s="38" t="s">
        <v>15</v>
      </c>
      <c r="H2073" s="135" t="e">
        <f>INDEX('BASE FORMAÇÃO'!B:B,B2073+1)</f>
        <v>#VALUE!</v>
      </c>
      <c r="I2073" s="181" t="s">
        <v>16</v>
      </c>
      <c r="J2073" s="6" t="e">
        <f>INDEX('BASE FORMAÇÃO'!K:K,B2073+1)</f>
        <v>#VALUE!</v>
      </c>
      <c r="K2073" s="65"/>
      <c r="L2073" s="182" t="s">
        <v>10</v>
      </c>
      <c r="M2073" s="184" t="str">
        <f>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346">B2073</f>
        <v>#VALUE!</v>
      </c>
      <c r="C2074" s="128" t="e">
        <f t="shared" ca="1" si="6346"/>
        <v>#NAME?</v>
      </c>
      <c r="D2074" s="127">
        <f t="shared" ca="1" si="6346"/>
        <v>1</v>
      </c>
      <c r="E2074" s="186">
        <f t="shared" ref="E2074" ca="1" si="6347">D2073</f>
        <v>1</v>
      </c>
      <c r="F2074" s="92"/>
      <c r="G2074" s="188" t="s">
        <v>1</v>
      </c>
      <c r="H2074" s="191" t="e">
        <f>INDEX('BASE FORMAÇÃO'!C:C,B2073+1)</f>
        <v>#VALUE!</v>
      </c>
      <c r="I2074" s="191"/>
      <c r="J2074" s="192"/>
      <c r="K2074" s="66"/>
      <c r="L2074" s="183"/>
      <c r="M2074" s="185"/>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348">B2074</f>
        <v>#VALUE!</v>
      </c>
      <c r="C2075" s="128" t="e">
        <f t="shared" ca="1" si="6348"/>
        <v>#NAME?</v>
      </c>
      <c r="D2075" s="127">
        <f t="shared" ca="1" si="6348"/>
        <v>1</v>
      </c>
      <c r="E2075" s="187"/>
      <c r="F2075" s="93"/>
      <c r="G2075" s="189"/>
      <c r="H2075" s="193"/>
      <c r="I2075" s="193"/>
      <c r="J2075" s="194"/>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349">B2075</f>
        <v>#VALUE!</v>
      </c>
      <c r="C2076" s="128" t="e">
        <f t="shared" ca="1" si="6349"/>
        <v>#NAME?</v>
      </c>
      <c r="D2076" s="127">
        <f t="shared" ca="1" si="6304"/>
        <v>1</v>
      </c>
      <c r="E2076" s="38" t="s">
        <v>313</v>
      </c>
      <c r="F2076" s="93"/>
      <c r="G2076" s="190"/>
      <c r="H2076" s="195"/>
      <c r="I2076" s="195"/>
      <c r="J2076" s="196"/>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350">B2075</f>
        <v>#VALUE!</v>
      </c>
      <c r="C2077" s="128" t="e">
        <f t="shared" ca="1" si="6350"/>
        <v>#NAME?</v>
      </c>
      <c r="D2077" s="127">
        <f t="shared" ref="D2077:D2140" ca="1" si="6351">D2076</f>
        <v>1</v>
      </c>
      <c r="E2077" s="197" t="e">
        <f t="shared" ref="E2077" ca="1" si="6352">C2073</f>
        <v>#NAME?</v>
      </c>
      <c r="F2077" s="93"/>
      <c r="G2077" s="199" t="s">
        <v>304</v>
      </c>
      <c r="H2077" s="201"/>
      <c r="I2077" s="202"/>
      <c r="J2077" s="202"/>
      <c r="K2077" s="67"/>
      <c r="L2077" s="28" t="s">
        <v>303</v>
      </c>
      <c r="M2077" s="133" t="str">
        <f t="shared" ref="M2077" si="6353">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354">B2077</f>
        <v>#VALUE!</v>
      </c>
      <c r="C2078" s="128" t="e">
        <f t="shared" ref="C2078" ca="1" si="6355">C2077</f>
        <v>#NAME?</v>
      </c>
      <c r="D2078" s="127">
        <f t="shared" ca="1" si="6351"/>
        <v>1</v>
      </c>
      <c r="E2078" s="198"/>
      <c r="F2078" s="93"/>
      <c r="G2078" s="200"/>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356">B2078</f>
        <v>#VALUE!</v>
      </c>
      <c r="C2079" s="128" t="e">
        <f t="shared" ca="1" si="6356"/>
        <v>#NAME?</v>
      </c>
      <c r="D2079" s="127">
        <f t="shared" ca="1" si="6351"/>
        <v>1</v>
      </c>
      <c r="E2079" s="198"/>
      <c r="F2079" s="93"/>
      <c r="G2079" s="200"/>
      <c r="H2079" s="134">
        <f t="shared" ref="H2079" si="6357">COUNT($P2079:$XX2079)</f>
        <v>0</v>
      </c>
      <c r="I2079" s="132" t="e">
        <f t="shared" ref="I2079" si="6358">_xlfn.STDEV.P($P2078:$XX2079)/AVERAGE($P2078:$XX2079)</f>
        <v>#DIV/0!</v>
      </c>
      <c r="J2079" s="7">
        <f>ROW()</f>
        <v>2079</v>
      </c>
      <c r="K2079" s="67"/>
      <c r="L2079" s="29" t="s">
        <v>10</v>
      </c>
      <c r="M2079" s="30" t="str">
        <f t="shared" ref="M2079" si="6359">IFERROR(
IF(COUNTA(P2073:AI2073)=COUNTIF(P2075:XX2075,"Orçamento"),MIN(M2084,M2081),
IF(M2082&lt;&gt;"",M2082,
IF(M2083&lt;&gt;"",M2083,
M2081
))),"")</f>
        <v/>
      </c>
      <c r="N2079" s="71"/>
      <c r="O2079" s="27" t="s">
        <v>376</v>
      </c>
      <c r="P2079" s="106" t="str">
        <f t="shared" ref="P2079:AI2079" si="6360">IFERROR(IF(P2077="",
            "",
            IF(COUNT($P2077:$XX2077)&lt;=4,
               P2077,
               IF(OR(P2077&gt;(QUARTILE($P2077:$XX2077,3)+(QUARTILE($P2077:$XX2077,3)-QUARTILE($P2077:$XX2077,1))),
                     P2077&lt;(QUARTILE($P2077:$XX2077,1)-(QUARTILE($P2077:$XX2077,3)-QUARTILE($P2077:$XX2077,1)))
                  ),
               "DESCARTADO",P2077)
             )
  ),P2077)</f>
        <v/>
      </c>
      <c r="Q2079" s="106" t="str">
        <f t="shared" si="6360"/>
        <v/>
      </c>
      <c r="R2079" s="106" t="str">
        <f t="shared" si="6360"/>
        <v/>
      </c>
      <c r="S2079" s="106" t="str">
        <f t="shared" si="6360"/>
        <v/>
      </c>
      <c r="T2079" s="106" t="str">
        <f t="shared" si="6360"/>
        <v/>
      </c>
      <c r="U2079" s="106" t="str">
        <f t="shared" si="6360"/>
        <v/>
      </c>
      <c r="V2079" s="106" t="str">
        <f t="shared" si="6360"/>
        <v/>
      </c>
      <c r="W2079" s="106" t="str">
        <f t="shared" si="6360"/>
        <v/>
      </c>
      <c r="X2079" s="106" t="str">
        <f t="shared" si="6360"/>
        <v/>
      </c>
      <c r="Y2079" s="106" t="str">
        <f t="shared" si="6360"/>
        <v/>
      </c>
      <c r="Z2079" s="106" t="str">
        <f t="shared" si="6360"/>
        <v/>
      </c>
      <c r="AA2079" s="106" t="str">
        <f t="shared" si="6360"/>
        <v/>
      </c>
      <c r="AB2079" s="106" t="str">
        <f t="shared" si="6360"/>
        <v/>
      </c>
      <c r="AC2079" s="106" t="str">
        <f t="shared" si="6360"/>
        <v/>
      </c>
      <c r="AD2079" s="106" t="str">
        <f t="shared" si="6360"/>
        <v/>
      </c>
      <c r="AE2079" s="106" t="str">
        <f t="shared" si="6360"/>
        <v/>
      </c>
      <c r="AF2079" s="106" t="str">
        <f t="shared" si="6360"/>
        <v/>
      </c>
      <c r="AG2079" s="106" t="str">
        <f t="shared" si="6360"/>
        <v/>
      </c>
      <c r="AH2079" s="106" t="str">
        <f t="shared" si="6360"/>
        <v/>
      </c>
      <c r="AI2079" s="106" t="str">
        <f t="shared" si="6360"/>
        <v/>
      </c>
    </row>
    <row r="2080" spans="1:167" hidden="1" x14ac:dyDescent="0.25">
      <c r="B2080" s="128" t="e">
        <f t="shared" ref="B2080:B2134" si="6361">B2079</f>
        <v>#VALUE!</v>
      </c>
      <c r="C2080" s="128" t="e">
        <f t="shared" ref="C2080:C2134" ca="1" si="6362">C2079</f>
        <v>#NAME?</v>
      </c>
      <c r="D2080" s="127">
        <f t="shared" ca="1" si="6351"/>
        <v>1</v>
      </c>
      <c r="E2080" s="198"/>
      <c r="F2080" s="93"/>
      <c r="G2080" s="200"/>
      <c r="H2080"/>
      <c r="I2080"/>
      <c r="J2080"/>
      <c r="K2080" s="66"/>
      <c r="L2080" s="29" t="s">
        <v>360</v>
      </c>
      <c r="M2080" s="30" t="e">
        <f t="shared" ref="M2080" si="6363">AVERAGE($P2079:$XX2079)</f>
        <v>#DIV/0!</v>
      </c>
      <c r="N2080" s="71"/>
      <c r="O2080" s="27" t="str">
        <f t="shared" ref="O2080" si="6364">"1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361"/>
        <v>#VALUE!</v>
      </c>
      <c r="C2081" s="128" t="e">
        <f t="shared" ca="1" si="6362"/>
        <v>#NAME?</v>
      </c>
      <c r="D2081" s="127">
        <f t="shared" ca="1" si="6351"/>
        <v>1</v>
      </c>
      <c r="E2081" s="198"/>
      <c r="F2081" s="93"/>
      <c r="G2081" s="200"/>
      <c r="H2081" s="134">
        <f t="shared" ref="H2081" si="6365">COUNT($P2081:$XX2081)</f>
        <v>0</v>
      </c>
      <c r="I2081" s="132" t="e">
        <f t="shared" ref="I2081" si="6366">_xlfn.STDEV.P($P2080:$XX2081)/AVERAGE($P2080:$XX2081)</f>
        <v>#DIV/0!</v>
      </c>
      <c r="J2081" s="7">
        <f t="shared" ref="J2081" si="6367">IF(AND(H2081&gt;2,
OR(L2073="MÉDIA SANEADA",L2073="MEDIANA SANEADA",
AND(L2073="PREÇO ESTIMADO",NOT(AND(P2075="Orçamento",COUNTA(P2073:XX2073)=COUNTIF(P2075:XX2075,"Orçamento")))))),
ROW(),0)</f>
        <v>0</v>
      </c>
      <c r="K2081" s="66"/>
      <c r="L2081" s="29" t="s">
        <v>361</v>
      </c>
      <c r="M2081" s="30" t="e">
        <f t="shared" ref="M2081" si="6368">MEDIAN($P2079:$XX2079)</f>
        <v>#NUM!</v>
      </c>
      <c r="N2081" s="71"/>
      <c r="O2081" s="27" t="str">
        <f t="shared" ref="O2081" si="6369">"1 RODADA"</f>
        <v>1 RODADA</v>
      </c>
      <c r="P2081" s="107" t="str">
        <f t="shared" ref="P2081:AI2081" si="6370">IF(P2079="","",IF((_xlfn.STDEV.P($P2078:$XX2079)/AVERAGE($P2078:$XX2079))&lt;=25%,P2079,IF(OR(P2079&gt;(AVERAGE($P2078:$XX2079)+_xlfn.STDEV.P($P2078:$XX2079)),P2079&lt;(AVERAGE($P2078:$XX2079)-_xlfn.STDEV.P($P2078:$XX2079))),"DESCARTADO",P2079)))</f>
        <v/>
      </c>
      <c r="Q2081" s="107" t="str">
        <f t="shared" si="6370"/>
        <v/>
      </c>
      <c r="R2081" s="107" t="str">
        <f t="shared" si="6370"/>
        <v/>
      </c>
      <c r="S2081" s="107" t="str">
        <f t="shared" si="6370"/>
        <v/>
      </c>
      <c r="T2081" s="107" t="str">
        <f t="shared" si="6370"/>
        <v/>
      </c>
      <c r="U2081" s="107" t="str">
        <f t="shared" si="6370"/>
        <v/>
      </c>
      <c r="V2081" s="107" t="str">
        <f t="shared" si="6370"/>
        <v/>
      </c>
      <c r="W2081" s="107" t="str">
        <f t="shared" si="6370"/>
        <v/>
      </c>
      <c r="X2081" s="107" t="str">
        <f t="shared" si="6370"/>
        <v/>
      </c>
      <c r="Y2081" s="107" t="str">
        <f t="shared" si="6370"/>
        <v/>
      </c>
      <c r="Z2081" s="107" t="str">
        <f t="shared" si="6370"/>
        <v/>
      </c>
      <c r="AA2081" s="107" t="str">
        <f t="shared" si="6370"/>
        <v/>
      </c>
      <c r="AB2081" s="107" t="str">
        <f t="shared" si="6370"/>
        <v/>
      </c>
      <c r="AC2081" s="107" t="str">
        <f t="shared" si="6370"/>
        <v/>
      </c>
      <c r="AD2081" s="107" t="str">
        <f t="shared" si="6370"/>
        <v/>
      </c>
      <c r="AE2081" s="107" t="str">
        <f t="shared" si="6370"/>
        <v/>
      </c>
      <c r="AF2081" s="107" t="str">
        <f t="shared" si="6370"/>
        <v/>
      </c>
      <c r="AG2081" s="107" t="str">
        <f t="shared" si="6370"/>
        <v/>
      </c>
      <c r="AH2081" s="107" t="str">
        <f t="shared" si="6370"/>
        <v/>
      </c>
      <c r="AI2081" s="107" t="str">
        <f t="shared" si="6370"/>
        <v/>
      </c>
    </row>
    <row r="2082" spans="1:167" hidden="1" x14ac:dyDescent="0.25">
      <c r="B2082" s="128" t="e">
        <f t="shared" si="6361"/>
        <v>#VALUE!</v>
      </c>
      <c r="C2082" s="128" t="e">
        <f t="shared" ca="1" si="6362"/>
        <v>#NAME?</v>
      </c>
      <c r="D2082" s="127">
        <f t="shared" ca="1" si="6351"/>
        <v>1</v>
      </c>
      <c r="E2082" s="198"/>
      <c r="F2082" s="93"/>
      <c r="G2082" s="200"/>
      <c r="H2082"/>
      <c r="I2082"/>
      <c r="J2082"/>
      <c r="L2082" s="29" t="s">
        <v>38</v>
      </c>
      <c r="M2082" s="30" t="str">
        <f t="shared" ref="M2082" si="6371">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372">"2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361"/>
        <v>#VALUE!</v>
      </c>
      <c r="C2083" s="128" t="e">
        <f t="shared" ca="1" si="6362"/>
        <v>#NAME?</v>
      </c>
      <c r="D2083" s="127">
        <f t="shared" ca="1" si="6351"/>
        <v>1</v>
      </c>
      <c r="E2083" s="198"/>
      <c r="F2083" s="93"/>
      <c r="G2083" s="200"/>
      <c r="H2083" s="134">
        <f t="shared" ref="H2083" si="6373">COUNT($P2083:$XX2083)</f>
        <v>0</v>
      </c>
      <c r="I2083" s="132" t="e">
        <f t="shared" ref="I2083" si="6374">_xlfn.STDEV.P($P2082:$XX2083)/AVERAGE($P2082:$XX2083)</f>
        <v>#DIV/0!</v>
      </c>
      <c r="J2083" s="7">
        <f t="shared" ref="J2083" si="6375">IF(AND(H2083&gt;2,
OR(L2073="MÉDIA SANEADA",L2073="MEDIANA SANEADA",
AND(L2073="PREÇO ESTIMADO",NOT(AND(P2075="Orçamento",COUNTA(P2073:XX2073)=COUNTIF(P2075:XX2075,"Orçamento")))))),
ROW(),0)</f>
        <v>0</v>
      </c>
      <c r="K2083" s="66"/>
      <c r="L2083" s="29" t="s">
        <v>362</v>
      </c>
      <c r="M2083" s="30" t="e">
        <f t="shared" ref="M2083" si="6376" xml:space="preserve">
IF(H2081&gt;2,MEDIAN(P2080:XX2081),
IF(H2083&gt;2,MEDIAN(P2082:XX2083),
IF(H2085&gt;2,MEDIAN(P2084:XX2085),
IF(H2087&gt;2,MEDIAN(P2086:XX2087),
IF(H2089&gt;2,MEDIAN(P2088:XX2089),
IF(H2091&gt;2,MEDIAN(P2090:XX2091),
MEDIAN(P2078:XX2079)))))))</f>
        <v>#NUM!</v>
      </c>
      <c r="N2083" s="71"/>
      <c r="O2083" s="27" t="str">
        <f t="shared" ref="O2083" si="6377">"2 RODADA"</f>
        <v>2 RODADA</v>
      </c>
      <c r="P2083" s="107" t="str">
        <f t="shared" ref="P2083:AI2083" si="6378">IF(P2081="","",IF((_xlfn.STDEV.P($P2080:$XX2081)/AVERAGE($P2080:$XX2081))&lt;=25%,P2081,IF(OR(P2081&gt;(AVERAGE($P2080:$XX2081)+_xlfn.STDEV.P($P2080:$XX2081)),P2081&lt;(AVERAGE($P2080:$XX2081)-_xlfn.STDEV.P($P2080:$XX2081))),"DESCARTADO",P2081)))</f>
        <v/>
      </c>
      <c r="Q2083" s="107" t="str">
        <f t="shared" si="6378"/>
        <v/>
      </c>
      <c r="R2083" s="107" t="str">
        <f t="shared" si="6378"/>
        <v/>
      </c>
      <c r="S2083" s="107" t="str">
        <f t="shared" si="6378"/>
        <v/>
      </c>
      <c r="T2083" s="107" t="str">
        <f t="shared" si="6378"/>
        <v/>
      </c>
      <c r="U2083" s="107" t="str">
        <f t="shared" si="6378"/>
        <v/>
      </c>
      <c r="V2083" s="107" t="str">
        <f t="shared" si="6378"/>
        <v/>
      </c>
      <c r="W2083" s="107" t="str">
        <f t="shared" si="6378"/>
        <v/>
      </c>
      <c r="X2083" s="107" t="str">
        <f t="shared" si="6378"/>
        <v/>
      </c>
      <c r="Y2083" s="107" t="str">
        <f t="shared" si="6378"/>
        <v/>
      </c>
      <c r="Z2083" s="107" t="str">
        <f t="shared" si="6378"/>
        <v/>
      </c>
      <c r="AA2083" s="107" t="str">
        <f t="shared" si="6378"/>
        <v/>
      </c>
      <c r="AB2083" s="107" t="str">
        <f t="shared" si="6378"/>
        <v/>
      </c>
      <c r="AC2083" s="107" t="str">
        <f t="shared" si="6378"/>
        <v/>
      </c>
      <c r="AD2083" s="107" t="str">
        <f t="shared" si="6378"/>
        <v/>
      </c>
      <c r="AE2083" s="107" t="str">
        <f t="shared" si="6378"/>
        <v/>
      </c>
      <c r="AF2083" s="107" t="str">
        <f t="shared" si="6378"/>
        <v/>
      </c>
      <c r="AG2083" s="107" t="str">
        <f t="shared" si="6378"/>
        <v/>
      </c>
      <c r="AH2083" s="107" t="str">
        <f t="shared" si="6378"/>
        <v/>
      </c>
      <c r="AI2083" s="107" t="str">
        <f t="shared" si="6378"/>
        <v/>
      </c>
    </row>
    <row r="2084" spans="1:167" hidden="1" x14ac:dyDescent="0.25">
      <c r="B2084" s="128" t="e">
        <f t="shared" si="6361"/>
        <v>#VALUE!</v>
      </c>
      <c r="C2084" s="128" t="e">
        <f t="shared" ca="1" si="6362"/>
        <v>#NAME?</v>
      </c>
      <c r="D2084" s="127">
        <f t="shared" ca="1" si="6351"/>
        <v>1</v>
      </c>
      <c r="E2084" s="198"/>
      <c r="F2084" s="93"/>
      <c r="G2084" s="200"/>
      <c r="H2084"/>
      <c r="I2084"/>
      <c r="J2084"/>
      <c r="K2084" s="66"/>
      <c r="L2084" s="29" t="s">
        <v>359</v>
      </c>
      <c r="M2084" s="30" t="e">
        <f t="shared" ref="M2084" si="6379">HARMEAN($P2078:$XX2079)</f>
        <v>#N/A</v>
      </c>
      <c r="N2084" s="71"/>
      <c r="O2084" s="27" t="str">
        <f t="shared" ref="O2084" si="6380">"3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361"/>
        <v>#VALUE!</v>
      </c>
      <c r="C2085" s="128" t="e">
        <f t="shared" ca="1" si="6362"/>
        <v>#NAME?</v>
      </c>
      <c r="D2085" s="127">
        <f t="shared" ca="1" si="6351"/>
        <v>1</v>
      </c>
      <c r="E2085" s="198"/>
      <c r="F2085" s="93"/>
      <c r="G2085" s="200"/>
      <c r="H2085" s="134">
        <f t="shared" ref="H2085" si="6381">COUNT($P2085:$XX2085)</f>
        <v>0</v>
      </c>
      <c r="I2085" s="132" t="e">
        <f t="shared" ref="I2085" si="6382">_xlfn.STDEV.P($P2084:$XX2085)/AVERAGE($P2084:$XX2085)</f>
        <v>#DIV/0!</v>
      </c>
      <c r="J2085" s="7">
        <f t="shared" ref="J2085" si="6383">IF(AND(H2085&gt;2,
OR(L2073="MÉDIA SANEADA",L2073="MEDIANA SANEADA",
AND(L2073="PREÇO ESTIMADO",NOT(AND(P2075="Orçamento",COUNTA(P2073:XX2073)=COUNTIF(P2075:XX2075,"Orçamento")))))),
ROW(),0)</f>
        <v>0</v>
      </c>
      <c r="K2085" s="66"/>
      <c r="L2085" s="29" t="s">
        <v>41</v>
      </c>
      <c r="M2085" s="30" t="str">
        <f t="shared" ref="M2085" si="6384">IFERROR(_xlfn.QUARTILE.EXC($P2079:$XX2079,1),"")</f>
        <v/>
      </c>
      <c r="N2085" s="71"/>
      <c r="O2085" s="27" t="str">
        <f t="shared" ref="O2085" si="6385">"3 RODADA"</f>
        <v>3 RODADA</v>
      </c>
      <c r="P2085" s="107" t="str">
        <f t="shared" ref="P2085:AI2085" si="6386">IF(P2083="","",IF((_xlfn.STDEV.P($P2082:$XX2083)/AVERAGE($P2082:$XX2083))&lt;=25%,P2083,IF(OR(P2083&gt;(AVERAGE($P2082:$XX2083)+_xlfn.STDEV.P($P2082:$XX2083)),P2083&lt;(AVERAGE($P2082:$XX2083)-_xlfn.STDEV.P($P2082:$XX2083))),"DESCARTADO",P2083)))</f>
        <v/>
      </c>
      <c r="Q2085" s="107" t="str">
        <f t="shared" si="6386"/>
        <v/>
      </c>
      <c r="R2085" s="107" t="str">
        <f t="shared" si="6386"/>
        <v/>
      </c>
      <c r="S2085" s="107" t="str">
        <f t="shared" si="6386"/>
        <v/>
      </c>
      <c r="T2085" s="107" t="str">
        <f t="shared" si="6386"/>
        <v/>
      </c>
      <c r="U2085" s="107" t="str">
        <f t="shared" si="6386"/>
        <v/>
      </c>
      <c r="V2085" s="107" t="str">
        <f t="shared" si="6386"/>
        <v/>
      </c>
      <c r="W2085" s="107" t="str">
        <f t="shared" si="6386"/>
        <v/>
      </c>
      <c r="X2085" s="107" t="str">
        <f t="shared" si="6386"/>
        <v/>
      </c>
      <c r="Y2085" s="107" t="str">
        <f t="shared" si="6386"/>
        <v/>
      </c>
      <c r="Z2085" s="107" t="str">
        <f t="shared" si="6386"/>
        <v/>
      </c>
      <c r="AA2085" s="107" t="str">
        <f t="shared" si="6386"/>
        <v/>
      </c>
      <c r="AB2085" s="107" t="str">
        <f t="shared" si="6386"/>
        <v/>
      </c>
      <c r="AC2085" s="107" t="str">
        <f t="shared" si="6386"/>
        <v/>
      </c>
      <c r="AD2085" s="107" t="str">
        <f t="shared" si="6386"/>
        <v/>
      </c>
      <c r="AE2085" s="107" t="str">
        <f t="shared" si="6386"/>
        <v/>
      </c>
      <c r="AF2085" s="107" t="str">
        <f t="shared" si="6386"/>
        <v/>
      </c>
      <c r="AG2085" s="107" t="str">
        <f t="shared" si="6386"/>
        <v/>
      </c>
      <c r="AH2085" s="107" t="str">
        <f t="shared" si="6386"/>
        <v/>
      </c>
      <c r="AI2085" s="107" t="str">
        <f t="shared" si="6386"/>
        <v/>
      </c>
    </row>
    <row r="2086" spans="1:167" hidden="1" x14ac:dyDescent="0.25">
      <c r="B2086" s="128" t="e">
        <f t="shared" si="6361"/>
        <v>#VALUE!</v>
      </c>
      <c r="C2086" s="128" t="e">
        <f t="shared" ca="1" si="6362"/>
        <v>#NAME?</v>
      </c>
      <c r="D2086" s="127">
        <f t="shared" ca="1" si="6351"/>
        <v>1</v>
      </c>
      <c r="E2086" s="198"/>
      <c r="F2086" s="93"/>
      <c r="G2086" s="200"/>
      <c r="H2086"/>
      <c r="I2086"/>
      <c r="J2086"/>
      <c r="K2086" s="66"/>
      <c r="L2086" s="29" t="s">
        <v>39</v>
      </c>
      <c r="M2086" s="30" t="str">
        <f t="shared" ref="M2086" si="6387">IFERROR(_xlfn.QUARTILE.EXC($P2079:$XX2079,3),"")</f>
        <v/>
      </c>
      <c r="N2086" s="71"/>
      <c r="O2086" s="27" t="str">
        <f t="shared" ref="O2086" si="6388">"4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361"/>
        <v>#VALUE!</v>
      </c>
      <c r="C2087" s="128" t="e">
        <f t="shared" ca="1" si="6362"/>
        <v>#NAME?</v>
      </c>
      <c r="D2087" s="127">
        <f t="shared" ca="1" si="6351"/>
        <v>1</v>
      </c>
      <c r="E2087" s="198"/>
      <c r="F2087" s="93"/>
      <c r="G2087" s="200"/>
      <c r="H2087" s="134">
        <f t="shared" ref="H2087" si="6389">COUNT($P2087:$XX2087)</f>
        <v>0</v>
      </c>
      <c r="I2087" s="132" t="e">
        <f t="shared" ref="I2087" si="6390">_xlfn.STDEV.P($P2086:$XX2087)/AVERAGE($P2086:$XX2087)</f>
        <v>#DIV/0!</v>
      </c>
      <c r="J2087" s="7">
        <f t="shared" ref="J2087" si="6391">IF(AND(H2087&gt;2,
OR(L2073="MÉDIA SANEADA",L2073="MEDIANA SANEADA",
AND(L2073="PREÇO ESTIMADO",NOT(AND(P2075="Orçamento",COUNTA(P2073:XX2073)=COUNTIF(P2075:XX2075,"Orçamento")))))),
ROW(),0)</f>
        <v>0</v>
      </c>
      <c r="K2087" s="66"/>
      <c r="L2087" s="29" t="s">
        <v>42</v>
      </c>
      <c r="M2087" s="30">
        <f t="shared" ref="M2087" si="6392">MIN($P2079:$XX2079)</f>
        <v>0</v>
      </c>
      <c r="N2087" s="71"/>
      <c r="O2087" s="27" t="str">
        <f t="shared" ref="O2087" si="6393">"4 RODADA"</f>
        <v>4 RODADA</v>
      </c>
      <c r="P2087" s="107" t="str">
        <f t="shared" ref="P2087:AI2087" si="6394">IF(P2085="","",IF((_xlfn.STDEV.P($P2084:$XX2085)/AVERAGE($P2084:$XX2085))&lt;=25%,P2085,IF(OR(P2085&gt;(AVERAGE($P2084:$XX2085)+_xlfn.STDEV.P($P2084:$XX2085)),P2085&lt;(AVERAGE($P2084:$XX2085)-_xlfn.STDEV.P($P2084:$XX2085))),"DESCARTADO",P2085)))</f>
        <v/>
      </c>
      <c r="Q2087" s="107" t="str">
        <f t="shared" si="6394"/>
        <v/>
      </c>
      <c r="R2087" s="107" t="str">
        <f t="shared" si="6394"/>
        <v/>
      </c>
      <c r="S2087" s="107" t="str">
        <f t="shared" si="6394"/>
        <v/>
      </c>
      <c r="T2087" s="107" t="str">
        <f t="shared" si="6394"/>
        <v/>
      </c>
      <c r="U2087" s="107" t="str">
        <f t="shared" si="6394"/>
        <v/>
      </c>
      <c r="V2087" s="107" t="str">
        <f t="shared" si="6394"/>
        <v/>
      </c>
      <c r="W2087" s="107" t="str">
        <f t="shared" si="6394"/>
        <v/>
      </c>
      <c r="X2087" s="107" t="str">
        <f t="shared" si="6394"/>
        <v/>
      </c>
      <c r="Y2087" s="107" t="str">
        <f t="shared" si="6394"/>
        <v/>
      </c>
      <c r="Z2087" s="107" t="str">
        <f t="shared" si="6394"/>
        <v/>
      </c>
      <c r="AA2087" s="107" t="str">
        <f t="shared" si="6394"/>
        <v/>
      </c>
      <c r="AB2087" s="107" t="str">
        <f t="shared" si="6394"/>
        <v/>
      </c>
      <c r="AC2087" s="107" t="str">
        <f t="shared" si="6394"/>
        <v/>
      </c>
      <c r="AD2087" s="107" t="str">
        <f t="shared" si="6394"/>
        <v/>
      </c>
      <c r="AE2087" s="107" t="str">
        <f t="shared" si="6394"/>
        <v/>
      </c>
      <c r="AF2087" s="107" t="str">
        <f t="shared" si="6394"/>
        <v/>
      </c>
      <c r="AG2087" s="107" t="str">
        <f t="shared" si="6394"/>
        <v/>
      </c>
      <c r="AH2087" s="107" t="str">
        <f t="shared" si="6394"/>
        <v/>
      </c>
      <c r="AI2087" s="107" t="str">
        <f t="shared" si="6394"/>
        <v/>
      </c>
    </row>
    <row r="2088" spans="1:167" hidden="1" x14ac:dyDescent="0.25">
      <c r="B2088" s="128" t="e">
        <f t="shared" si="6361"/>
        <v>#VALUE!</v>
      </c>
      <c r="C2088" s="128" t="e">
        <f t="shared" ca="1" si="6362"/>
        <v>#NAME?</v>
      </c>
      <c r="D2088" s="127">
        <f t="shared" ca="1" si="6351"/>
        <v>1</v>
      </c>
      <c r="E2088" s="198"/>
      <c r="F2088" s="93"/>
      <c r="G2088" s="200"/>
      <c r="H2088"/>
      <c r="I2088"/>
      <c r="J2088"/>
      <c r="K2088" s="66"/>
      <c r="L2088" s="29" t="s">
        <v>40</v>
      </c>
      <c r="M2088" s="30">
        <f t="shared" ref="M2088" si="6395">MAX($P2079:$XX2079)</f>
        <v>0</v>
      </c>
      <c r="N2088" s="71"/>
      <c r="O2088" s="27" t="str">
        <f t="shared" ref="O2088" si="6396">"5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361"/>
        <v>#VALUE!</v>
      </c>
      <c r="C2089" s="128" t="e">
        <f t="shared" ca="1" si="6362"/>
        <v>#NAME?</v>
      </c>
      <c r="D2089" s="127">
        <f t="shared" ca="1" si="6351"/>
        <v>1</v>
      </c>
      <c r="E2089" s="198"/>
      <c r="F2089" s="93"/>
      <c r="G2089" s="200"/>
      <c r="H2089" s="134">
        <f t="shared" ref="H2089" si="6397">COUNT($P2089:$XX2089)</f>
        <v>0</v>
      </c>
      <c r="I2089" s="132" t="e">
        <f t="shared" ref="I2089" si="6398">_xlfn.STDEV.P($P2088:$XX2089)/AVERAGE($P2088:$XX2089)</f>
        <v>#DIV/0!</v>
      </c>
      <c r="J2089" s="7">
        <f t="shared" ref="J2089" si="6399">IF(AND(H2089&gt;2,
OR(L2073="MÉDIA SANEADA",L2073="MEDIANA SANEADA",
AND(L2073="PREÇO ESTIMADO",NOT(AND(P2075="Orçamento",COUNTA(P2073:XX2073)=COUNTIF(P2075:XX2075,"Orçamento")))))),
ROW(),0)</f>
        <v>0</v>
      </c>
      <c r="K2089" s="66"/>
      <c r="N2089" s="71"/>
      <c r="O2089" s="27" t="str">
        <f t="shared" ref="O2089" si="6400">"5 RODADA"</f>
        <v>5 RODADA</v>
      </c>
      <c r="P2089" s="107" t="str">
        <f t="shared" ref="P2089:AI2089" si="6401">IF(P2087="","",IF((_xlfn.STDEV.P($P2086:$XX2087)/AVERAGE($P2086:$XX2087))&lt;=25%,P2087,IF(OR(P2087&gt;(AVERAGE($P2086:$XX2087)+_xlfn.STDEV.P($P2086:$XX2087)),P2087&lt;(AVERAGE($P2086:$XX2087)-_xlfn.STDEV.P($P2086:$XX2087))),"DESCARTADO",P2087)))</f>
        <v/>
      </c>
      <c r="Q2089" s="107" t="str">
        <f t="shared" si="6401"/>
        <v/>
      </c>
      <c r="R2089" s="107" t="str">
        <f t="shared" si="6401"/>
        <v/>
      </c>
      <c r="S2089" s="107" t="str">
        <f t="shared" si="6401"/>
        <v/>
      </c>
      <c r="T2089" s="107" t="str">
        <f t="shared" si="6401"/>
        <v/>
      </c>
      <c r="U2089" s="107" t="str">
        <f t="shared" si="6401"/>
        <v/>
      </c>
      <c r="V2089" s="107" t="str">
        <f t="shared" si="6401"/>
        <v/>
      </c>
      <c r="W2089" s="107" t="str">
        <f t="shared" si="6401"/>
        <v/>
      </c>
      <c r="X2089" s="107" t="str">
        <f t="shared" si="6401"/>
        <v/>
      </c>
      <c r="Y2089" s="107" t="str">
        <f t="shared" si="6401"/>
        <v/>
      </c>
      <c r="Z2089" s="107" t="str">
        <f t="shared" si="6401"/>
        <v/>
      </c>
      <c r="AA2089" s="107" t="str">
        <f t="shared" si="6401"/>
        <v/>
      </c>
      <c r="AB2089" s="107" t="str">
        <f t="shared" si="6401"/>
        <v/>
      </c>
      <c r="AC2089" s="107" t="str">
        <f t="shared" si="6401"/>
        <v/>
      </c>
      <c r="AD2089" s="107" t="str">
        <f t="shared" si="6401"/>
        <v/>
      </c>
      <c r="AE2089" s="107" t="str">
        <f t="shared" si="6401"/>
        <v/>
      </c>
      <c r="AF2089" s="107" t="str">
        <f t="shared" si="6401"/>
        <v/>
      </c>
      <c r="AG2089" s="107" t="str">
        <f t="shared" si="6401"/>
        <v/>
      </c>
      <c r="AH2089" s="107" t="str">
        <f t="shared" si="6401"/>
        <v/>
      </c>
      <c r="AI2089" s="107" t="str">
        <f t="shared" si="6401"/>
        <v/>
      </c>
    </row>
    <row r="2090" spans="1:167" hidden="1" x14ac:dyDescent="0.25">
      <c r="B2090" s="128" t="e">
        <f t="shared" si="6361"/>
        <v>#VALUE!</v>
      </c>
      <c r="C2090" s="128" t="e">
        <f t="shared" ca="1" si="6362"/>
        <v>#NAME?</v>
      </c>
      <c r="D2090" s="127">
        <f t="shared" ca="1" si="6351"/>
        <v>1</v>
      </c>
      <c r="E2090" s="198"/>
      <c r="F2090" s="93"/>
      <c r="G2090" s="200"/>
      <c r="H2090"/>
      <c r="I2090"/>
      <c r="J2090"/>
      <c r="K2090" s="66"/>
      <c r="L2090" s="22"/>
      <c r="M2090" s="22"/>
      <c r="N2090" s="71"/>
      <c r="O2090" s="27" t="str">
        <f t="shared" ref="O2090" si="6402">"6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361"/>
        <v>#VALUE!</v>
      </c>
      <c r="C2091" s="128" t="e">
        <f t="shared" ca="1" si="6362"/>
        <v>#NAME?</v>
      </c>
      <c r="D2091" s="127">
        <f t="shared" ca="1" si="6351"/>
        <v>1</v>
      </c>
      <c r="E2091" s="198"/>
      <c r="F2091" s="93"/>
      <c r="G2091" s="200"/>
      <c r="H2091" s="134">
        <f t="shared" ref="H2091" si="6403">COUNT($P2091:$XX2091)</f>
        <v>0</v>
      </c>
      <c r="I2091" s="132" t="e">
        <f t="shared" ref="I2091" si="6404">_xlfn.STDEV.P($P2090:$XX2091)/AVERAGE($P2090:$XX2091)</f>
        <v>#DIV/0!</v>
      </c>
      <c r="J2091" s="7">
        <f t="shared" ref="J2091" si="6405">IF(AND(H2091&gt;2,
OR(L2073="MÉDIA SANEADA",L2073="MEDIANA SANEADA",
AND(L2073="PREÇO ESTIMADO",NOT(AND(P2075="Orçamento",COUNTA(P2073:XX2073)=COUNTIF(P2075:XX2075,"Orçamento")))))),
ROW(),0)</f>
        <v>0</v>
      </c>
      <c r="N2091" s="71"/>
      <c r="O2091" s="27" t="str">
        <f t="shared" ref="O2091" si="6406">"6 RODADA"</f>
        <v>6 RODADA</v>
      </c>
      <c r="P2091" s="107" t="str">
        <f t="shared" ref="P2091:AI2091" si="6407">IFERROR(IF(P2089="","",IF((_xlfn.STDEV.P($P2088:$XX2089)/AVERAGE($P2088:$XX2089))&lt;=25%,P2089,IF(OR(P2089&gt;(AVERAGE($P2088:$XX2089)+_xlfn.STDEV.P($P2088:$XX2089)),P2089&lt;(AVERAGE($P2088:$XX2089)-_xlfn.STDEV.P($P2088:$XX2089))),"DESCARTADO",P2089))),)</f>
        <v/>
      </c>
      <c r="Q2091" s="107" t="str">
        <f t="shared" si="6407"/>
        <v/>
      </c>
      <c r="R2091" s="107" t="str">
        <f t="shared" si="6407"/>
        <v/>
      </c>
      <c r="S2091" s="107" t="str">
        <f t="shared" si="6407"/>
        <v/>
      </c>
      <c r="T2091" s="107" t="str">
        <f t="shared" si="6407"/>
        <v/>
      </c>
      <c r="U2091" s="107" t="str">
        <f t="shared" si="6407"/>
        <v/>
      </c>
      <c r="V2091" s="107" t="str">
        <f t="shared" si="6407"/>
        <v/>
      </c>
      <c r="W2091" s="107" t="str">
        <f t="shared" si="6407"/>
        <v/>
      </c>
      <c r="X2091" s="107" t="str">
        <f t="shared" si="6407"/>
        <v/>
      </c>
      <c r="Y2091" s="107" t="str">
        <f t="shared" si="6407"/>
        <v/>
      </c>
      <c r="Z2091" s="107" t="str">
        <f t="shared" si="6407"/>
        <v/>
      </c>
      <c r="AA2091" s="107" t="str">
        <f t="shared" si="6407"/>
        <v/>
      </c>
      <c r="AB2091" s="107" t="str">
        <f t="shared" si="6407"/>
        <v/>
      </c>
      <c r="AC2091" s="107" t="str">
        <f t="shared" si="6407"/>
        <v/>
      </c>
      <c r="AD2091" s="107" t="str">
        <f t="shared" si="6407"/>
        <v/>
      </c>
      <c r="AE2091" s="107" t="str">
        <f t="shared" si="6407"/>
        <v/>
      </c>
      <c r="AF2091" s="107" t="str">
        <f t="shared" si="6407"/>
        <v/>
      </c>
      <c r="AG2091" s="107" t="str">
        <f t="shared" si="6407"/>
        <v/>
      </c>
      <c r="AH2091" s="107" t="str">
        <f t="shared" si="6407"/>
        <v/>
      </c>
      <c r="AI2091" s="107" t="str">
        <f t="shared" si="6407"/>
        <v/>
      </c>
    </row>
    <row r="2092" spans="1:167" x14ac:dyDescent="0.25">
      <c r="B2092" s="128" t="e">
        <f t="shared" si="6361"/>
        <v>#VALUE!</v>
      </c>
      <c r="C2092" s="128" t="e">
        <f t="shared" ca="1" si="6362"/>
        <v>#NAME?</v>
      </c>
      <c r="D2092" s="127">
        <f t="shared" ca="1" si="6351"/>
        <v>1</v>
      </c>
      <c r="E2092" s="198"/>
      <c r="F2092" s="136"/>
      <c r="G2092" s="200"/>
      <c r="H2092" s="203"/>
      <c r="I2092" s="203"/>
      <c r="J2092" s="204"/>
      <c r="K2092" s="67"/>
      <c r="L2092" s="1" t="s">
        <v>43</v>
      </c>
      <c r="M2092" s="143" t="str">
        <f t="shared" ref="M2092" si="6408">IFERROR(ROUND(M2073*M2075,2),"")</f>
        <v/>
      </c>
      <c r="O2092" s="27" t="s">
        <v>363</v>
      </c>
      <c r="P2092" s="107" t="str">
        <f t="shared" ref="P2092:R2092" si="6409">INDEX(P2079:P2091,MATCH(MAX($J2079:$J2091),$J2079:$J2091,0))</f>
        <v/>
      </c>
      <c r="Q2092" s="107" t="str">
        <f t="shared" si="6409"/>
        <v/>
      </c>
      <c r="R2092" s="107" t="str">
        <f t="shared" si="6409"/>
        <v/>
      </c>
      <c r="S2092" s="107" t="str">
        <f t="shared" si="6343"/>
        <v/>
      </c>
      <c r="T2092" s="107" t="str">
        <f t="shared" si="6343"/>
        <v/>
      </c>
      <c r="U2092" s="107" t="str">
        <f t="shared" si="6343"/>
        <v/>
      </c>
      <c r="V2092" s="107" t="str">
        <f t="shared" si="6343"/>
        <v/>
      </c>
      <c r="W2092" s="107" t="str">
        <f t="shared" si="6343"/>
        <v/>
      </c>
      <c r="X2092" s="107" t="str">
        <f t="shared" si="6343"/>
        <v/>
      </c>
      <c r="Y2092" s="107" t="str">
        <f t="shared" si="6343"/>
        <v/>
      </c>
      <c r="Z2092" s="107" t="str">
        <f t="shared" si="6343"/>
        <v/>
      </c>
      <c r="AA2092" s="107" t="str">
        <f t="shared" si="6343"/>
        <v/>
      </c>
      <c r="AB2092" s="107" t="str">
        <f t="shared" si="6343"/>
        <v/>
      </c>
      <c r="AC2092" s="107" t="str">
        <f t="shared" si="6343"/>
        <v/>
      </c>
      <c r="AD2092" s="107" t="str">
        <f t="shared" si="6343"/>
        <v/>
      </c>
      <c r="AE2092" s="107" t="str">
        <f t="shared" si="6343"/>
        <v/>
      </c>
      <c r="AF2092" s="107" t="str">
        <f t="shared" si="6343"/>
        <v/>
      </c>
      <c r="AG2092" s="107" t="str">
        <f t="shared" si="6343"/>
        <v/>
      </c>
      <c r="AH2092" s="107" t="str">
        <f t="shared" si="6343"/>
        <v/>
      </c>
      <c r="AI2092" s="107" t="str">
        <f t="shared" si="6343"/>
        <v/>
      </c>
    </row>
    <row r="2094" spans="1:167" s="117" customFormat="1" ht="15" customHeight="1" x14ac:dyDescent="0.25">
      <c r="A2094" s="120"/>
      <c r="B2094" s="127" t="e">
        <f t="shared" ref="B2094" si="6410">LARGE(IFERROR(IF(B2092+1&gt;$H$8,"",B2092+1),""),1)</f>
        <v>#VALUE!</v>
      </c>
      <c r="C2094" s="127" t="e">
        <f ca="1">IF(_xlfn.ISFORMULA(E2098),MAX(INDEX('BASE FORMAÇÃO'!A:A,B2094+1),1),E2098)</f>
        <v>#NAME?</v>
      </c>
      <c r="D2094" s="127">
        <f t="shared" ref="D2094" ca="1" si="6411">IFERROR(IF(C2094=C2084,D2084+1,1),1)</f>
        <v>1</v>
      </c>
      <c r="E2094" s="38" t="s">
        <v>9</v>
      </c>
      <c r="F2094" s="73"/>
      <c r="G2094" s="38" t="s">
        <v>15</v>
      </c>
      <c r="H2094" s="135" t="e">
        <f>INDEX('BASE FORMAÇÃO'!B:B,B2094+1)</f>
        <v>#VALUE!</v>
      </c>
      <c r="I2094" s="181" t="s">
        <v>16</v>
      </c>
      <c r="J2094" s="6" t="e">
        <f>INDEX('BASE FORMAÇÃO'!K:K,B2094+1)</f>
        <v>#VALUE!</v>
      </c>
      <c r="K2094" s="65"/>
      <c r="L2094" s="182" t="s">
        <v>10</v>
      </c>
      <c r="M2094" s="184" t="str">
        <f>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412">B2094</f>
        <v>#VALUE!</v>
      </c>
      <c r="C2095" s="128" t="e">
        <f t="shared" ca="1" si="6412"/>
        <v>#NAME?</v>
      </c>
      <c r="D2095" s="127">
        <f t="shared" ca="1" si="6412"/>
        <v>1</v>
      </c>
      <c r="E2095" s="186">
        <f t="shared" ref="E2095" ca="1" si="6413">D2094</f>
        <v>1</v>
      </c>
      <c r="F2095" s="92"/>
      <c r="G2095" s="188" t="s">
        <v>1</v>
      </c>
      <c r="H2095" s="191" t="e">
        <f>INDEX('BASE FORMAÇÃO'!C:C,B2094+1)</f>
        <v>#VALUE!</v>
      </c>
      <c r="I2095" s="191"/>
      <c r="J2095" s="192"/>
      <c r="K2095" s="66"/>
      <c r="L2095" s="183"/>
      <c r="M2095" s="185"/>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414">B2095</f>
        <v>#VALUE!</v>
      </c>
      <c r="C2096" s="128" t="e">
        <f t="shared" ca="1" si="6414"/>
        <v>#NAME?</v>
      </c>
      <c r="D2096" s="127">
        <f t="shared" ca="1" si="6414"/>
        <v>1</v>
      </c>
      <c r="E2096" s="187"/>
      <c r="F2096" s="93"/>
      <c r="G2096" s="189"/>
      <c r="H2096" s="193"/>
      <c r="I2096" s="193"/>
      <c r="J2096" s="194"/>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415">B2096</f>
        <v>#VALUE!</v>
      </c>
      <c r="C2097" s="128" t="e">
        <f t="shared" ca="1" si="6415"/>
        <v>#NAME?</v>
      </c>
      <c r="D2097" s="127">
        <f t="shared" ca="1" si="6351"/>
        <v>1</v>
      </c>
      <c r="E2097" s="38" t="s">
        <v>313</v>
      </c>
      <c r="F2097" s="93"/>
      <c r="G2097" s="190"/>
      <c r="H2097" s="195"/>
      <c r="I2097" s="195"/>
      <c r="J2097" s="196"/>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416">B2096</f>
        <v>#VALUE!</v>
      </c>
      <c r="C2098" s="128" t="e">
        <f t="shared" ca="1" si="6416"/>
        <v>#NAME?</v>
      </c>
      <c r="D2098" s="127">
        <f t="shared" ca="1" si="6351"/>
        <v>1</v>
      </c>
      <c r="E2098" s="197" t="e">
        <f t="shared" ref="E2098" ca="1" si="6417">C2094</f>
        <v>#NAME?</v>
      </c>
      <c r="F2098" s="93"/>
      <c r="G2098" s="199" t="s">
        <v>304</v>
      </c>
      <c r="H2098" s="201"/>
      <c r="I2098" s="202"/>
      <c r="J2098" s="202"/>
      <c r="K2098" s="67"/>
      <c r="L2098" s="28" t="s">
        <v>303</v>
      </c>
      <c r="M2098" s="133" t="str">
        <f t="shared" ref="M2098" si="6418">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419">B2098</f>
        <v>#VALUE!</v>
      </c>
      <c r="C2099" s="128" t="e">
        <f t="shared" ref="C2099" ca="1" si="6420">C2098</f>
        <v>#NAME?</v>
      </c>
      <c r="D2099" s="127">
        <f t="shared" ca="1" si="6351"/>
        <v>1</v>
      </c>
      <c r="E2099" s="198"/>
      <c r="F2099" s="93"/>
      <c r="G2099" s="200"/>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421">B2099</f>
        <v>#VALUE!</v>
      </c>
      <c r="C2100" s="128" t="e">
        <f t="shared" ca="1" si="6421"/>
        <v>#NAME?</v>
      </c>
      <c r="D2100" s="127">
        <f t="shared" ca="1" si="6351"/>
        <v>1</v>
      </c>
      <c r="E2100" s="198"/>
      <c r="F2100" s="93"/>
      <c r="G2100" s="200"/>
      <c r="H2100" s="134">
        <f t="shared" ref="H2100" si="6422">COUNT($P2100:$XX2100)</f>
        <v>0</v>
      </c>
      <c r="I2100" s="132" t="e">
        <f t="shared" ref="I2100" si="6423">_xlfn.STDEV.P($P2099:$XX2100)/AVERAGE($P2099:$XX2100)</f>
        <v>#DIV/0!</v>
      </c>
      <c r="J2100" s="7">
        <f>ROW()</f>
        <v>2100</v>
      </c>
      <c r="K2100" s="67"/>
      <c r="L2100" s="29" t="s">
        <v>10</v>
      </c>
      <c r="M2100" s="30" t="str">
        <f t="shared" ref="M2100" si="6424">IFERROR(
IF(COUNTA(P2094:AI2094)=COUNTIF(P2096:XX2096,"Orçamento"),MIN(M2105,M2102),
IF(M2103&lt;&gt;"",M2103,
IF(M2104&lt;&gt;"",M2104,
M2102
))),"")</f>
        <v/>
      </c>
      <c r="N2100" s="71"/>
      <c r="O2100" s="27" t="s">
        <v>376</v>
      </c>
      <c r="P2100" s="106" t="str">
        <f t="shared" ref="P2100:AI2100" si="6425">IFERROR(IF(P2098="",
            "",
            IF(COUNT($P2098:$XX2098)&lt;=4,
               P2098,
               IF(OR(P2098&gt;(QUARTILE($P2098:$XX2098,3)+(QUARTILE($P2098:$XX2098,3)-QUARTILE($P2098:$XX2098,1))),
                     P2098&lt;(QUARTILE($P2098:$XX2098,1)-(QUARTILE($P2098:$XX2098,3)-QUARTILE($P2098:$XX2098,1)))
                  ),
               "DESCARTADO",P2098)
             )
  ),P2098)</f>
        <v/>
      </c>
      <c r="Q2100" s="106" t="str">
        <f t="shared" si="6425"/>
        <v/>
      </c>
      <c r="R2100" s="106" t="str">
        <f t="shared" si="6425"/>
        <v/>
      </c>
      <c r="S2100" s="106" t="str">
        <f t="shared" si="6425"/>
        <v/>
      </c>
      <c r="T2100" s="106" t="str">
        <f t="shared" si="6425"/>
        <v/>
      </c>
      <c r="U2100" s="106" t="str">
        <f t="shared" si="6425"/>
        <v/>
      </c>
      <c r="V2100" s="106" t="str">
        <f t="shared" si="6425"/>
        <v/>
      </c>
      <c r="W2100" s="106" t="str">
        <f t="shared" si="6425"/>
        <v/>
      </c>
      <c r="X2100" s="106" t="str">
        <f t="shared" si="6425"/>
        <v/>
      </c>
      <c r="Y2100" s="106" t="str">
        <f t="shared" si="6425"/>
        <v/>
      </c>
      <c r="Z2100" s="106" t="str">
        <f t="shared" si="6425"/>
        <v/>
      </c>
      <c r="AA2100" s="106" t="str">
        <f t="shared" si="6425"/>
        <v/>
      </c>
      <c r="AB2100" s="106" t="str">
        <f t="shared" si="6425"/>
        <v/>
      </c>
      <c r="AC2100" s="106" t="str">
        <f t="shared" si="6425"/>
        <v/>
      </c>
      <c r="AD2100" s="106" t="str">
        <f t="shared" si="6425"/>
        <v/>
      </c>
      <c r="AE2100" s="106" t="str">
        <f t="shared" si="6425"/>
        <v/>
      </c>
      <c r="AF2100" s="106" t="str">
        <f t="shared" si="6425"/>
        <v/>
      </c>
      <c r="AG2100" s="106" t="str">
        <f t="shared" si="6425"/>
        <v/>
      </c>
      <c r="AH2100" s="106" t="str">
        <f t="shared" si="6425"/>
        <v/>
      </c>
      <c r="AI2100" s="106" t="str">
        <f t="shared" si="6425"/>
        <v/>
      </c>
    </row>
    <row r="2101" spans="1:35" hidden="1" x14ac:dyDescent="0.25">
      <c r="B2101" s="128" t="e">
        <f t="shared" ref="B2101" si="6426">B2100</f>
        <v>#VALUE!</v>
      </c>
      <c r="C2101" s="128" t="e">
        <f t="shared" ref="C2101" ca="1" si="6427">C2100</f>
        <v>#NAME?</v>
      </c>
      <c r="D2101" s="127">
        <f t="shared" ca="1" si="6351"/>
        <v>1</v>
      </c>
      <c r="E2101" s="198"/>
      <c r="F2101" s="93"/>
      <c r="G2101" s="200"/>
      <c r="H2101"/>
      <c r="I2101"/>
      <c r="J2101"/>
      <c r="K2101" s="66"/>
      <c r="L2101" s="29" t="s">
        <v>360</v>
      </c>
      <c r="M2101" s="30" t="e">
        <f t="shared" ref="M2101" si="6428">AVERAGE($P2100:$XX2100)</f>
        <v>#DIV/0!</v>
      </c>
      <c r="N2101" s="71"/>
      <c r="O2101" s="27" t="str">
        <f t="shared" ref="O2101" si="6429">"1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361"/>
        <v>#VALUE!</v>
      </c>
      <c r="C2102" s="128" t="e">
        <f t="shared" ca="1" si="6362"/>
        <v>#NAME?</v>
      </c>
      <c r="D2102" s="127">
        <f t="shared" ca="1" si="6351"/>
        <v>1</v>
      </c>
      <c r="E2102" s="198"/>
      <c r="F2102" s="93"/>
      <c r="G2102" s="200"/>
      <c r="H2102" s="134">
        <f t="shared" ref="H2102" si="6430">COUNT($P2102:$XX2102)</f>
        <v>0</v>
      </c>
      <c r="I2102" s="132" t="e">
        <f t="shared" ref="I2102" si="6431">_xlfn.STDEV.P($P2101:$XX2102)/AVERAGE($P2101:$XX2102)</f>
        <v>#DIV/0!</v>
      </c>
      <c r="J2102" s="7">
        <f t="shared" ref="J2102" si="6432">IF(AND(H2102&gt;2,
OR(L2094="MÉDIA SANEADA",L2094="MEDIANA SANEADA",
AND(L2094="PREÇO ESTIMADO",NOT(AND(P2096="Orçamento",COUNTA(P2094:XX2094)=COUNTIF(P2096:XX2096,"Orçamento")))))),
ROW(),0)</f>
        <v>0</v>
      </c>
      <c r="K2102" s="66"/>
      <c r="L2102" s="29" t="s">
        <v>361</v>
      </c>
      <c r="M2102" s="30" t="e">
        <f t="shared" ref="M2102" si="6433">MEDIAN($P2100:$XX2100)</f>
        <v>#NUM!</v>
      </c>
      <c r="N2102" s="71"/>
      <c r="O2102" s="27" t="str">
        <f t="shared" ref="O2102" si="6434">"1 RODADA"</f>
        <v>1 RODADA</v>
      </c>
      <c r="P2102" s="107" t="str">
        <f t="shared" ref="P2102:AI2102" si="6435">IF(P2100="","",IF((_xlfn.STDEV.P($P2099:$XX2100)/AVERAGE($P2099:$XX2100))&lt;=25%,P2100,IF(OR(P2100&gt;(AVERAGE($P2099:$XX2100)+_xlfn.STDEV.P($P2099:$XX2100)),P2100&lt;(AVERAGE($P2099:$XX2100)-_xlfn.STDEV.P($P2099:$XX2100))),"DESCARTADO",P2100)))</f>
        <v/>
      </c>
      <c r="Q2102" s="107" t="str">
        <f t="shared" si="6435"/>
        <v/>
      </c>
      <c r="R2102" s="107" t="str">
        <f t="shared" si="6435"/>
        <v/>
      </c>
      <c r="S2102" s="107" t="str">
        <f t="shared" si="6435"/>
        <v/>
      </c>
      <c r="T2102" s="107" t="str">
        <f t="shared" si="6435"/>
        <v/>
      </c>
      <c r="U2102" s="107" t="str">
        <f t="shared" si="6435"/>
        <v/>
      </c>
      <c r="V2102" s="107" t="str">
        <f t="shared" si="6435"/>
        <v/>
      </c>
      <c r="W2102" s="107" t="str">
        <f t="shared" si="6435"/>
        <v/>
      </c>
      <c r="X2102" s="107" t="str">
        <f t="shared" si="6435"/>
        <v/>
      </c>
      <c r="Y2102" s="107" t="str">
        <f t="shared" si="6435"/>
        <v/>
      </c>
      <c r="Z2102" s="107" t="str">
        <f t="shared" si="6435"/>
        <v/>
      </c>
      <c r="AA2102" s="107" t="str">
        <f t="shared" si="6435"/>
        <v/>
      </c>
      <c r="AB2102" s="107" t="str">
        <f t="shared" si="6435"/>
        <v/>
      </c>
      <c r="AC2102" s="107" t="str">
        <f t="shared" si="6435"/>
        <v/>
      </c>
      <c r="AD2102" s="107" t="str">
        <f t="shared" si="6435"/>
        <v/>
      </c>
      <c r="AE2102" s="107" t="str">
        <f t="shared" si="6435"/>
        <v/>
      </c>
      <c r="AF2102" s="107" t="str">
        <f t="shared" si="6435"/>
        <v/>
      </c>
      <c r="AG2102" s="107" t="str">
        <f t="shared" si="6435"/>
        <v/>
      </c>
      <c r="AH2102" s="107" t="str">
        <f t="shared" si="6435"/>
        <v/>
      </c>
      <c r="AI2102" s="107" t="str">
        <f t="shared" si="6435"/>
        <v/>
      </c>
    </row>
    <row r="2103" spans="1:35" hidden="1" x14ac:dyDescent="0.25">
      <c r="B2103" s="128" t="e">
        <f t="shared" si="6361"/>
        <v>#VALUE!</v>
      </c>
      <c r="C2103" s="128" t="e">
        <f t="shared" ca="1" si="6362"/>
        <v>#NAME?</v>
      </c>
      <c r="D2103" s="127">
        <f t="shared" ca="1" si="6351"/>
        <v>1</v>
      </c>
      <c r="E2103" s="198"/>
      <c r="F2103" s="93"/>
      <c r="G2103" s="200"/>
      <c r="H2103"/>
      <c r="I2103"/>
      <c r="J2103"/>
      <c r="L2103" s="29" t="s">
        <v>38</v>
      </c>
      <c r="M2103" s="30" t="str">
        <f t="shared" ref="M2103" si="6436">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437">"2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361"/>
        <v>#VALUE!</v>
      </c>
      <c r="C2104" s="128" t="e">
        <f t="shared" ca="1" si="6362"/>
        <v>#NAME?</v>
      </c>
      <c r="D2104" s="127">
        <f t="shared" ca="1" si="6351"/>
        <v>1</v>
      </c>
      <c r="E2104" s="198"/>
      <c r="F2104" s="93"/>
      <c r="G2104" s="200"/>
      <c r="H2104" s="134">
        <f t="shared" ref="H2104" si="6438">COUNT($P2104:$XX2104)</f>
        <v>0</v>
      </c>
      <c r="I2104" s="132" t="e">
        <f t="shared" ref="I2104" si="6439">_xlfn.STDEV.P($P2103:$XX2104)/AVERAGE($P2103:$XX2104)</f>
        <v>#DIV/0!</v>
      </c>
      <c r="J2104" s="7">
        <f t="shared" ref="J2104" si="6440">IF(AND(H2104&gt;2,
OR(L2094="MÉDIA SANEADA",L2094="MEDIANA SANEADA",
AND(L2094="PREÇO ESTIMADO",NOT(AND(P2096="Orçamento",COUNTA(P2094:XX2094)=COUNTIF(P2096:XX2096,"Orçamento")))))),
ROW(),0)</f>
        <v>0</v>
      </c>
      <c r="K2104" s="66"/>
      <c r="L2104" s="29" t="s">
        <v>362</v>
      </c>
      <c r="M2104" s="30" t="e">
        <f t="shared" ref="M2104" si="6441" xml:space="preserve">
IF(H2102&gt;2,MEDIAN(P2101:XX2102),
IF(H2104&gt;2,MEDIAN(P2103:XX2104),
IF(H2106&gt;2,MEDIAN(P2105:XX2106),
IF(H2108&gt;2,MEDIAN(P2107:XX2108),
IF(H2110&gt;2,MEDIAN(P2109:XX2110),
IF(H2112&gt;2,MEDIAN(P2111:XX2112),
MEDIAN(P2099:XX2100)))))))</f>
        <v>#NUM!</v>
      </c>
      <c r="N2104" s="71"/>
      <c r="O2104" s="27" t="str">
        <f t="shared" ref="O2104" si="6442">"2 RODADA"</f>
        <v>2 RODADA</v>
      </c>
      <c r="P2104" s="107" t="str">
        <f t="shared" ref="P2104:AI2104" si="6443">IF(P2102="","",IF((_xlfn.STDEV.P($P2101:$XX2102)/AVERAGE($P2101:$XX2102))&lt;=25%,P2102,IF(OR(P2102&gt;(AVERAGE($P2101:$XX2102)+_xlfn.STDEV.P($P2101:$XX2102)),P2102&lt;(AVERAGE($P2101:$XX2102)-_xlfn.STDEV.P($P2101:$XX2102))),"DESCARTADO",P2102)))</f>
        <v/>
      </c>
      <c r="Q2104" s="107" t="str">
        <f t="shared" si="6443"/>
        <v/>
      </c>
      <c r="R2104" s="107" t="str">
        <f t="shared" si="6443"/>
        <v/>
      </c>
      <c r="S2104" s="107" t="str">
        <f t="shared" si="6443"/>
        <v/>
      </c>
      <c r="T2104" s="107" t="str">
        <f t="shared" si="6443"/>
        <v/>
      </c>
      <c r="U2104" s="107" t="str">
        <f t="shared" si="6443"/>
        <v/>
      </c>
      <c r="V2104" s="107" t="str">
        <f t="shared" si="6443"/>
        <v/>
      </c>
      <c r="W2104" s="107" t="str">
        <f t="shared" si="6443"/>
        <v/>
      </c>
      <c r="X2104" s="107" t="str">
        <f t="shared" si="6443"/>
        <v/>
      </c>
      <c r="Y2104" s="107" t="str">
        <f t="shared" si="6443"/>
        <v/>
      </c>
      <c r="Z2104" s="107" t="str">
        <f t="shared" si="6443"/>
        <v/>
      </c>
      <c r="AA2104" s="107" t="str">
        <f t="shared" si="6443"/>
        <v/>
      </c>
      <c r="AB2104" s="107" t="str">
        <f t="shared" si="6443"/>
        <v/>
      </c>
      <c r="AC2104" s="107" t="str">
        <f t="shared" si="6443"/>
        <v/>
      </c>
      <c r="AD2104" s="107" t="str">
        <f t="shared" si="6443"/>
        <v/>
      </c>
      <c r="AE2104" s="107" t="str">
        <f t="shared" si="6443"/>
        <v/>
      </c>
      <c r="AF2104" s="107" t="str">
        <f t="shared" si="6443"/>
        <v/>
      </c>
      <c r="AG2104" s="107" t="str">
        <f t="shared" si="6443"/>
        <v/>
      </c>
      <c r="AH2104" s="107" t="str">
        <f t="shared" si="6443"/>
        <v/>
      </c>
      <c r="AI2104" s="107" t="str">
        <f t="shared" si="6443"/>
        <v/>
      </c>
    </row>
    <row r="2105" spans="1:35" hidden="1" x14ac:dyDescent="0.25">
      <c r="B2105" s="128" t="e">
        <f t="shared" si="6361"/>
        <v>#VALUE!</v>
      </c>
      <c r="C2105" s="128" t="e">
        <f t="shared" ca="1" si="6362"/>
        <v>#NAME?</v>
      </c>
      <c r="D2105" s="127">
        <f t="shared" ca="1" si="6351"/>
        <v>1</v>
      </c>
      <c r="E2105" s="198"/>
      <c r="F2105" s="93"/>
      <c r="G2105" s="200"/>
      <c r="H2105"/>
      <c r="I2105"/>
      <c r="J2105"/>
      <c r="K2105" s="66"/>
      <c r="L2105" s="29" t="s">
        <v>359</v>
      </c>
      <c r="M2105" s="30" t="e">
        <f t="shared" ref="M2105" si="6444">HARMEAN($P2099:$XX2100)</f>
        <v>#N/A</v>
      </c>
      <c r="N2105" s="71"/>
      <c r="O2105" s="27" t="str">
        <f t="shared" ref="O2105" si="6445">"3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361"/>
        <v>#VALUE!</v>
      </c>
      <c r="C2106" s="128" t="e">
        <f t="shared" ca="1" si="6362"/>
        <v>#NAME?</v>
      </c>
      <c r="D2106" s="127">
        <f t="shared" ca="1" si="6351"/>
        <v>1</v>
      </c>
      <c r="E2106" s="198"/>
      <c r="F2106" s="93"/>
      <c r="G2106" s="200"/>
      <c r="H2106" s="134">
        <f t="shared" ref="H2106" si="6446">COUNT($P2106:$XX2106)</f>
        <v>0</v>
      </c>
      <c r="I2106" s="132" t="e">
        <f t="shared" ref="I2106" si="6447">_xlfn.STDEV.P($P2105:$XX2106)/AVERAGE($P2105:$XX2106)</f>
        <v>#DIV/0!</v>
      </c>
      <c r="J2106" s="7">
        <f t="shared" ref="J2106" si="6448">IF(AND(H2106&gt;2,
OR(L2094="MÉDIA SANEADA",L2094="MEDIANA SANEADA",
AND(L2094="PREÇO ESTIMADO",NOT(AND(P2096="Orçamento",COUNTA(P2094:XX2094)=COUNTIF(P2096:XX2096,"Orçamento")))))),
ROW(),0)</f>
        <v>0</v>
      </c>
      <c r="K2106" s="66"/>
      <c r="L2106" s="29" t="s">
        <v>41</v>
      </c>
      <c r="M2106" s="30" t="str">
        <f t="shared" ref="M2106" si="6449">IFERROR(_xlfn.QUARTILE.EXC($P2100:$XX2100,1),"")</f>
        <v/>
      </c>
      <c r="N2106" s="71"/>
      <c r="O2106" s="27" t="str">
        <f t="shared" ref="O2106" si="6450">"3 RODADA"</f>
        <v>3 RODADA</v>
      </c>
      <c r="P2106" s="107" t="str">
        <f t="shared" ref="P2106:AI2106" si="6451">IF(P2104="","",IF((_xlfn.STDEV.P($P2103:$XX2104)/AVERAGE($P2103:$XX2104))&lt;=25%,P2104,IF(OR(P2104&gt;(AVERAGE($P2103:$XX2104)+_xlfn.STDEV.P($P2103:$XX2104)),P2104&lt;(AVERAGE($P2103:$XX2104)-_xlfn.STDEV.P($P2103:$XX2104))),"DESCARTADO",P2104)))</f>
        <v/>
      </c>
      <c r="Q2106" s="107" t="str">
        <f t="shared" si="6451"/>
        <v/>
      </c>
      <c r="R2106" s="107" t="str">
        <f t="shared" si="6451"/>
        <v/>
      </c>
      <c r="S2106" s="107" t="str">
        <f t="shared" si="6451"/>
        <v/>
      </c>
      <c r="T2106" s="107" t="str">
        <f t="shared" si="6451"/>
        <v/>
      </c>
      <c r="U2106" s="107" t="str">
        <f t="shared" si="6451"/>
        <v/>
      </c>
      <c r="V2106" s="107" t="str">
        <f t="shared" si="6451"/>
        <v/>
      </c>
      <c r="W2106" s="107" t="str">
        <f t="shared" si="6451"/>
        <v/>
      </c>
      <c r="X2106" s="107" t="str">
        <f t="shared" si="6451"/>
        <v/>
      </c>
      <c r="Y2106" s="107" t="str">
        <f t="shared" si="6451"/>
        <v/>
      </c>
      <c r="Z2106" s="107" t="str">
        <f t="shared" si="6451"/>
        <v/>
      </c>
      <c r="AA2106" s="107" t="str">
        <f t="shared" si="6451"/>
        <v/>
      </c>
      <c r="AB2106" s="107" t="str">
        <f t="shared" si="6451"/>
        <v/>
      </c>
      <c r="AC2106" s="107" t="str">
        <f t="shared" si="6451"/>
        <v/>
      </c>
      <c r="AD2106" s="107" t="str">
        <f t="shared" si="6451"/>
        <v/>
      </c>
      <c r="AE2106" s="107" t="str">
        <f t="shared" si="6451"/>
        <v/>
      </c>
      <c r="AF2106" s="107" t="str">
        <f t="shared" si="6451"/>
        <v/>
      </c>
      <c r="AG2106" s="107" t="str">
        <f t="shared" si="6451"/>
        <v/>
      </c>
      <c r="AH2106" s="107" t="str">
        <f t="shared" si="6451"/>
        <v/>
      </c>
      <c r="AI2106" s="107" t="str">
        <f t="shared" si="6451"/>
        <v/>
      </c>
    </row>
    <row r="2107" spans="1:35" hidden="1" x14ac:dyDescent="0.25">
      <c r="B2107" s="128" t="e">
        <f t="shared" si="6361"/>
        <v>#VALUE!</v>
      </c>
      <c r="C2107" s="128" t="e">
        <f t="shared" ca="1" si="6362"/>
        <v>#NAME?</v>
      </c>
      <c r="D2107" s="127">
        <f t="shared" ca="1" si="6351"/>
        <v>1</v>
      </c>
      <c r="E2107" s="198"/>
      <c r="F2107" s="93"/>
      <c r="G2107" s="200"/>
      <c r="H2107"/>
      <c r="I2107"/>
      <c r="J2107"/>
      <c r="K2107" s="66"/>
      <c r="L2107" s="29" t="s">
        <v>39</v>
      </c>
      <c r="M2107" s="30" t="str">
        <f t="shared" ref="M2107" si="6452">IFERROR(_xlfn.QUARTILE.EXC($P2100:$XX2100,3),"")</f>
        <v/>
      </c>
      <c r="N2107" s="71"/>
      <c r="O2107" s="27" t="str">
        <f t="shared" ref="O2107" si="6453">"4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361"/>
        <v>#VALUE!</v>
      </c>
      <c r="C2108" s="128" t="e">
        <f t="shared" ca="1" si="6362"/>
        <v>#NAME?</v>
      </c>
      <c r="D2108" s="127">
        <f t="shared" ca="1" si="6351"/>
        <v>1</v>
      </c>
      <c r="E2108" s="198"/>
      <c r="F2108" s="93"/>
      <c r="G2108" s="200"/>
      <c r="H2108" s="134">
        <f t="shared" ref="H2108" si="6454">COUNT($P2108:$XX2108)</f>
        <v>0</v>
      </c>
      <c r="I2108" s="132" t="e">
        <f t="shared" ref="I2108" si="6455">_xlfn.STDEV.P($P2107:$XX2108)/AVERAGE($P2107:$XX2108)</f>
        <v>#DIV/0!</v>
      </c>
      <c r="J2108" s="7">
        <f t="shared" ref="J2108" si="6456">IF(AND(H2108&gt;2,
OR(L2094="MÉDIA SANEADA",L2094="MEDIANA SANEADA",
AND(L2094="PREÇO ESTIMADO",NOT(AND(P2096="Orçamento",COUNTA(P2094:XX2094)=COUNTIF(P2096:XX2096,"Orçamento")))))),
ROW(),0)</f>
        <v>0</v>
      </c>
      <c r="K2108" s="66"/>
      <c r="L2108" s="29" t="s">
        <v>42</v>
      </c>
      <c r="M2108" s="30">
        <f t="shared" ref="M2108" si="6457">MIN($P2100:$XX2100)</f>
        <v>0</v>
      </c>
      <c r="N2108" s="71"/>
      <c r="O2108" s="27" t="str">
        <f t="shared" ref="O2108" si="6458">"4 RODADA"</f>
        <v>4 RODADA</v>
      </c>
      <c r="P2108" s="107" t="str">
        <f t="shared" ref="P2108:AI2108" si="6459">IF(P2106="","",IF((_xlfn.STDEV.P($P2105:$XX2106)/AVERAGE($P2105:$XX2106))&lt;=25%,P2106,IF(OR(P2106&gt;(AVERAGE($P2105:$XX2106)+_xlfn.STDEV.P($P2105:$XX2106)),P2106&lt;(AVERAGE($P2105:$XX2106)-_xlfn.STDEV.P($P2105:$XX2106))),"DESCARTADO",P2106)))</f>
        <v/>
      </c>
      <c r="Q2108" s="107" t="str">
        <f t="shared" si="6459"/>
        <v/>
      </c>
      <c r="R2108" s="107" t="str">
        <f t="shared" si="6459"/>
        <v/>
      </c>
      <c r="S2108" s="107" t="str">
        <f t="shared" si="6459"/>
        <v/>
      </c>
      <c r="T2108" s="107" t="str">
        <f t="shared" si="6459"/>
        <v/>
      </c>
      <c r="U2108" s="107" t="str">
        <f t="shared" si="6459"/>
        <v/>
      </c>
      <c r="V2108" s="107" t="str">
        <f t="shared" si="6459"/>
        <v/>
      </c>
      <c r="W2108" s="107" t="str">
        <f t="shared" si="6459"/>
        <v/>
      </c>
      <c r="X2108" s="107" t="str">
        <f t="shared" si="6459"/>
        <v/>
      </c>
      <c r="Y2108" s="107" t="str">
        <f t="shared" si="6459"/>
        <v/>
      </c>
      <c r="Z2108" s="107" t="str">
        <f t="shared" si="6459"/>
        <v/>
      </c>
      <c r="AA2108" s="107" t="str">
        <f t="shared" si="6459"/>
        <v/>
      </c>
      <c r="AB2108" s="107" t="str">
        <f t="shared" si="6459"/>
        <v/>
      </c>
      <c r="AC2108" s="107" t="str">
        <f t="shared" si="6459"/>
        <v/>
      </c>
      <c r="AD2108" s="107" t="str">
        <f t="shared" si="6459"/>
        <v/>
      </c>
      <c r="AE2108" s="107" t="str">
        <f t="shared" si="6459"/>
        <v/>
      </c>
      <c r="AF2108" s="107" t="str">
        <f t="shared" si="6459"/>
        <v/>
      </c>
      <c r="AG2108" s="107" t="str">
        <f t="shared" si="6459"/>
        <v/>
      </c>
      <c r="AH2108" s="107" t="str">
        <f t="shared" si="6459"/>
        <v/>
      </c>
      <c r="AI2108" s="107" t="str">
        <f t="shared" si="6459"/>
        <v/>
      </c>
    </row>
    <row r="2109" spans="1:35" hidden="1" x14ac:dyDescent="0.25">
      <c r="B2109" s="128" t="e">
        <f t="shared" si="6361"/>
        <v>#VALUE!</v>
      </c>
      <c r="C2109" s="128" t="e">
        <f t="shared" ca="1" si="6362"/>
        <v>#NAME?</v>
      </c>
      <c r="D2109" s="127">
        <f t="shared" ca="1" si="6351"/>
        <v>1</v>
      </c>
      <c r="E2109" s="198"/>
      <c r="F2109" s="93"/>
      <c r="G2109" s="200"/>
      <c r="H2109"/>
      <c r="I2109"/>
      <c r="J2109"/>
      <c r="K2109" s="66"/>
      <c r="L2109" s="29" t="s">
        <v>40</v>
      </c>
      <c r="M2109" s="30">
        <f t="shared" ref="M2109" si="6460">MAX($P2100:$XX2100)</f>
        <v>0</v>
      </c>
      <c r="N2109" s="71"/>
      <c r="O2109" s="27" t="str">
        <f t="shared" ref="O2109" si="6461">"5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361"/>
        <v>#VALUE!</v>
      </c>
      <c r="C2110" s="128" t="e">
        <f t="shared" ca="1" si="6362"/>
        <v>#NAME?</v>
      </c>
      <c r="D2110" s="127">
        <f t="shared" ca="1" si="6351"/>
        <v>1</v>
      </c>
      <c r="E2110" s="198"/>
      <c r="F2110" s="93"/>
      <c r="G2110" s="200"/>
      <c r="H2110" s="134">
        <f t="shared" ref="H2110" si="6462">COUNT($P2110:$XX2110)</f>
        <v>0</v>
      </c>
      <c r="I2110" s="132" t="e">
        <f t="shared" ref="I2110" si="6463">_xlfn.STDEV.P($P2109:$XX2110)/AVERAGE($P2109:$XX2110)</f>
        <v>#DIV/0!</v>
      </c>
      <c r="J2110" s="7">
        <f t="shared" ref="J2110" si="6464">IF(AND(H2110&gt;2,
OR(L2094="MÉDIA SANEADA",L2094="MEDIANA SANEADA",
AND(L2094="PREÇO ESTIMADO",NOT(AND(P2096="Orçamento",COUNTA(P2094:XX2094)=COUNTIF(P2096:XX2096,"Orçamento")))))),
ROW(),0)</f>
        <v>0</v>
      </c>
      <c r="K2110" s="66"/>
      <c r="N2110" s="71"/>
      <c r="O2110" s="27" t="str">
        <f t="shared" ref="O2110" si="6465">"5 RODADA"</f>
        <v>5 RODADA</v>
      </c>
      <c r="P2110" s="107" t="str">
        <f t="shared" ref="P2110:AI2110" si="6466">IF(P2108="","",IF((_xlfn.STDEV.P($P2107:$XX2108)/AVERAGE($P2107:$XX2108))&lt;=25%,P2108,IF(OR(P2108&gt;(AVERAGE($P2107:$XX2108)+_xlfn.STDEV.P($P2107:$XX2108)),P2108&lt;(AVERAGE($P2107:$XX2108)-_xlfn.STDEV.P($P2107:$XX2108))),"DESCARTADO",P2108)))</f>
        <v/>
      </c>
      <c r="Q2110" s="107" t="str">
        <f t="shared" si="6466"/>
        <v/>
      </c>
      <c r="R2110" s="107" t="str">
        <f t="shared" si="6466"/>
        <v/>
      </c>
      <c r="S2110" s="107" t="str">
        <f t="shared" si="6466"/>
        <v/>
      </c>
      <c r="T2110" s="107" t="str">
        <f t="shared" si="6466"/>
        <v/>
      </c>
      <c r="U2110" s="107" t="str">
        <f t="shared" si="6466"/>
        <v/>
      </c>
      <c r="V2110" s="107" t="str">
        <f t="shared" si="6466"/>
        <v/>
      </c>
      <c r="W2110" s="107" t="str">
        <f t="shared" si="6466"/>
        <v/>
      </c>
      <c r="X2110" s="107" t="str">
        <f t="shared" si="6466"/>
        <v/>
      </c>
      <c r="Y2110" s="107" t="str">
        <f t="shared" si="6466"/>
        <v/>
      </c>
      <c r="Z2110" s="107" t="str">
        <f t="shared" si="6466"/>
        <v/>
      </c>
      <c r="AA2110" s="107" t="str">
        <f t="shared" si="6466"/>
        <v/>
      </c>
      <c r="AB2110" s="107" t="str">
        <f t="shared" si="6466"/>
        <v/>
      </c>
      <c r="AC2110" s="107" t="str">
        <f t="shared" si="6466"/>
        <v/>
      </c>
      <c r="AD2110" s="107" t="str">
        <f t="shared" si="6466"/>
        <v/>
      </c>
      <c r="AE2110" s="107" t="str">
        <f t="shared" si="6466"/>
        <v/>
      </c>
      <c r="AF2110" s="107" t="str">
        <f t="shared" si="6466"/>
        <v/>
      </c>
      <c r="AG2110" s="107" t="str">
        <f t="shared" si="6466"/>
        <v/>
      </c>
      <c r="AH2110" s="107" t="str">
        <f t="shared" si="6466"/>
        <v/>
      </c>
      <c r="AI2110" s="107" t="str">
        <f t="shared" si="6466"/>
        <v/>
      </c>
    </row>
    <row r="2111" spans="1:35" hidden="1" x14ac:dyDescent="0.25">
      <c r="B2111" s="128" t="e">
        <f t="shared" si="6361"/>
        <v>#VALUE!</v>
      </c>
      <c r="C2111" s="128" t="e">
        <f t="shared" ca="1" si="6362"/>
        <v>#NAME?</v>
      </c>
      <c r="D2111" s="127">
        <f t="shared" ca="1" si="6351"/>
        <v>1</v>
      </c>
      <c r="E2111" s="198"/>
      <c r="F2111" s="93"/>
      <c r="G2111" s="200"/>
      <c r="H2111"/>
      <c r="I2111"/>
      <c r="J2111"/>
      <c r="K2111" s="66"/>
      <c r="L2111" s="22"/>
      <c r="M2111" s="22"/>
      <c r="N2111" s="71"/>
      <c r="O2111" s="27" t="str">
        <f t="shared" ref="O2111" si="6467">"6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361"/>
        <v>#VALUE!</v>
      </c>
      <c r="C2112" s="128" t="e">
        <f t="shared" ca="1" si="6362"/>
        <v>#NAME?</v>
      </c>
      <c r="D2112" s="127">
        <f t="shared" ca="1" si="6351"/>
        <v>1</v>
      </c>
      <c r="E2112" s="198"/>
      <c r="F2112" s="93"/>
      <c r="G2112" s="200"/>
      <c r="H2112" s="134">
        <f t="shared" ref="H2112" si="6468">COUNT($P2112:$XX2112)</f>
        <v>0</v>
      </c>
      <c r="I2112" s="132" t="e">
        <f t="shared" ref="I2112" si="6469">_xlfn.STDEV.P($P2111:$XX2112)/AVERAGE($P2111:$XX2112)</f>
        <v>#DIV/0!</v>
      </c>
      <c r="J2112" s="7">
        <f t="shared" ref="J2112" si="6470">IF(AND(H2112&gt;2,
OR(L2094="MÉDIA SANEADA",L2094="MEDIANA SANEADA",
AND(L2094="PREÇO ESTIMADO",NOT(AND(P2096="Orçamento",COUNTA(P2094:XX2094)=COUNTIF(P2096:XX2096,"Orçamento")))))),
ROW(),0)</f>
        <v>0</v>
      </c>
      <c r="N2112" s="71"/>
      <c r="O2112" s="27" t="str">
        <f t="shared" ref="O2112" si="6471">"6 RODADA"</f>
        <v>6 RODADA</v>
      </c>
      <c r="P2112" s="107" t="str">
        <f t="shared" ref="P2112:AI2112" si="6472">IFERROR(IF(P2110="","",IF((_xlfn.STDEV.P($P2109:$XX2110)/AVERAGE($P2109:$XX2110))&lt;=25%,P2110,IF(OR(P2110&gt;(AVERAGE($P2109:$XX2110)+_xlfn.STDEV.P($P2109:$XX2110)),P2110&lt;(AVERAGE($P2109:$XX2110)-_xlfn.STDEV.P($P2109:$XX2110))),"DESCARTADO",P2110))),)</f>
        <v/>
      </c>
      <c r="Q2112" s="107" t="str">
        <f t="shared" si="6472"/>
        <v/>
      </c>
      <c r="R2112" s="107" t="str">
        <f t="shared" si="6472"/>
        <v/>
      </c>
      <c r="S2112" s="107" t="str">
        <f t="shared" si="6472"/>
        <v/>
      </c>
      <c r="T2112" s="107" t="str">
        <f t="shared" si="6472"/>
        <v/>
      </c>
      <c r="U2112" s="107" t="str">
        <f t="shared" si="6472"/>
        <v/>
      </c>
      <c r="V2112" s="107" t="str">
        <f t="shared" si="6472"/>
        <v/>
      </c>
      <c r="W2112" s="107" t="str">
        <f t="shared" si="6472"/>
        <v/>
      </c>
      <c r="X2112" s="107" t="str">
        <f t="shared" si="6472"/>
        <v/>
      </c>
      <c r="Y2112" s="107" t="str">
        <f t="shared" si="6472"/>
        <v/>
      </c>
      <c r="Z2112" s="107" t="str">
        <f t="shared" si="6472"/>
        <v/>
      </c>
      <c r="AA2112" s="107" t="str">
        <f t="shared" si="6472"/>
        <v/>
      </c>
      <c r="AB2112" s="107" t="str">
        <f t="shared" si="6472"/>
        <v/>
      </c>
      <c r="AC2112" s="107" t="str">
        <f t="shared" si="6472"/>
        <v/>
      </c>
      <c r="AD2112" s="107" t="str">
        <f t="shared" si="6472"/>
        <v/>
      </c>
      <c r="AE2112" s="107" t="str">
        <f t="shared" si="6472"/>
        <v/>
      </c>
      <c r="AF2112" s="107" t="str">
        <f t="shared" si="6472"/>
        <v/>
      </c>
      <c r="AG2112" s="107" t="str">
        <f t="shared" si="6472"/>
        <v/>
      </c>
      <c r="AH2112" s="107" t="str">
        <f t="shared" si="6472"/>
        <v/>
      </c>
      <c r="AI2112" s="107" t="str">
        <f t="shared" si="6472"/>
        <v/>
      </c>
    </row>
    <row r="2113" spans="1:167" x14ac:dyDescent="0.25">
      <c r="B2113" s="128" t="e">
        <f t="shared" si="6361"/>
        <v>#VALUE!</v>
      </c>
      <c r="C2113" s="128" t="e">
        <f t="shared" ca="1" si="6362"/>
        <v>#NAME?</v>
      </c>
      <c r="D2113" s="127">
        <f t="shared" ca="1" si="6351"/>
        <v>1</v>
      </c>
      <c r="E2113" s="198"/>
      <c r="F2113" s="136"/>
      <c r="G2113" s="200"/>
      <c r="H2113" s="203"/>
      <c r="I2113" s="203"/>
      <c r="J2113" s="204"/>
      <c r="K2113" s="67"/>
      <c r="L2113" s="1" t="s">
        <v>43</v>
      </c>
      <c r="M2113" s="143" t="str">
        <f t="shared" ref="M2113" si="6473">IFERROR(ROUND(M2094*M2096,2),"")</f>
        <v/>
      </c>
      <c r="O2113" s="27" t="s">
        <v>363</v>
      </c>
      <c r="P2113" s="107" t="str">
        <f t="shared" ref="P2113:AI2134" si="6474">INDEX(P2100:P2112,MATCH(MAX($J2100:$J2112),$J2100:$J2112,0))</f>
        <v/>
      </c>
      <c r="Q2113" s="107" t="str">
        <f t="shared" si="6474"/>
        <v/>
      </c>
      <c r="R2113" s="107" t="str">
        <f t="shared" si="6474"/>
        <v/>
      </c>
      <c r="S2113" s="107" t="str">
        <f t="shared" si="6474"/>
        <v/>
      </c>
      <c r="T2113" s="107" t="str">
        <f t="shared" si="6474"/>
        <v/>
      </c>
      <c r="U2113" s="107" t="str">
        <f t="shared" si="6474"/>
        <v/>
      </c>
      <c r="V2113" s="107" t="str">
        <f t="shared" si="6474"/>
        <v/>
      </c>
      <c r="W2113" s="107" t="str">
        <f t="shared" si="6474"/>
        <v/>
      </c>
      <c r="X2113" s="107" t="str">
        <f t="shared" si="6474"/>
        <v/>
      </c>
      <c r="Y2113" s="107" t="str">
        <f t="shared" si="6474"/>
        <v/>
      </c>
      <c r="Z2113" s="107" t="str">
        <f t="shared" si="6474"/>
        <v/>
      </c>
      <c r="AA2113" s="107" t="str">
        <f t="shared" si="6474"/>
        <v/>
      </c>
      <c r="AB2113" s="107" t="str">
        <f t="shared" si="6474"/>
        <v/>
      </c>
      <c r="AC2113" s="107" t="str">
        <f t="shared" si="6474"/>
        <v/>
      </c>
      <c r="AD2113" s="107" t="str">
        <f t="shared" si="6474"/>
        <v/>
      </c>
      <c r="AE2113" s="107" t="str">
        <f t="shared" si="6474"/>
        <v/>
      </c>
      <c r="AF2113" s="107" t="str">
        <f t="shared" si="6474"/>
        <v/>
      </c>
      <c r="AG2113" s="107" t="str">
        <f t="shared" si="6474"/>
        <v/>
      </c>
      <c r="AH2113" s="107" t="str">
        <f t="shared" si="6474"/>
        <v/>
      </c>
      <c r="AI2113" s="107" t="str">
        <f t="shared" si="6474"/>
        <v/>
      </c>
    </row>
    <row r="2115" spans="1:167" s="117" customFormat="1" ht="15" customHeight="1" x14ac:dyDescent="0.25">
      <c r="A2115" s="120"/>
      <c r="B2115" s="127" t="e">
        <f t="shared" ref="B2115" si="6475">LARGE(IFERROR(IF(B2113+1&gt;$H$8,"",B2113+1),""),1)</f>
        <v>#VALUE!</v>
      </c>
      <c r="C2115" s="127" t="e">
        <f ca="1">IF(_xlfn.ISFORMULA(E2119),MAX(INDEX('BASE FORMAÇÃO'!A:A,B2115+1),1),E2119)</f>
        <v>#NAME?</v>
      </c>
      <c r="D2115" s="127">
        <f t="shared" ref="D2115" ca="1" si="6476">IFERROR(IF(C2115=C2105,D2105+1,1),1)</f>
        <v>1</v>
      </c>
      <c r="E2115" s="38" t="s">
        <v>9</v>
      </c>
      <c r="F2115" s="73"/>
      <c r="G2115" s="38" t="s">
        <v>15</v>
      </c>
      <c r="H2115" s="135" t="e">
        <f>INDEX('BASE FORMAÇÃO'!B:B,B2115+1)</f>
        <v>#VALUE!</v>
      </c>
      <c r="I2115" s="181" t="s">
        <v>16</v>
      </c>
      <c r="J2115" s="6" t="e">
        <f>INDEX('BASE FORMAÇÃO'!K:K,B2115+1)</f>
        <v>#VALUE!</v>
      </c>
      <c r="K2115" s="65"/>
      <c r="L2115" s="182" t="s">
        <v>10</v>
      </c>
      <c r="M2115" s="184" t="str">
        <f>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477">B2115</f>
        <v>#VALUE!</v>
      </c>
      <c r="C2116" s="128" t="e">
        <f t="shared" ca="1" si="6477"/>
        <v>#NAME?</v>
      </c>
      <c r="D2116" s="127">
        <f t="shared" ca="1" si="6477"/>
        <v>1</v>
      </c>
      <c r="E2116" s="186">
        <f t="shared" ref="E2116" ca="1" si="6478">D2115</f>
        <v>1</v>
      </c>
      <c r="F2116" s="92"/>
      <c r="G2116" s="188" t="s">
        <v>1</v>
      </c>
      <c r="H2116" s="191" t="e">
        <f>INDEX('BASE FORMAÇÃO'!C:C,B2115+1)</f>
        <v>#VALUE!</v>
      </c>
      <c r="I2116" s="191"/>
      <c r="J2116" s="192"/>
      <c r="K2116" s="66"/>
      <c r="L2116" s="183"/>
      <c r="M2116" s="185"/>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479">B2116</f>
        <v>#VALUE!</v>
      </c>
      <c r="C2117" s="128" t="e">
        <f t="shared" ca="1" si="6479"/>
        <v>#NAME?</v>
      </c>
      <c r="D2117" s="127">
        <f t="shared" ca="1" si="6479"/>
        <v>1</v>
      </c>
      <c r="E2117" s="187"/>
      <c r="F2117" s="93"/>
      <c r="G2117" s="189"/>
      <c r="H2117" s="193"/>
      <c r="I2117" s="193"/>
      <c r="J2117" s="194"/>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480">B2117</f>
        <v>#VALUE!</v>
      </c>
      <c r="C2118" s="128" t="e">
        <f t="shared" ca="1" si="6480"/>
        <v>#NAME?</v>
      </c>
      <c r="D2118" s="127">
        <f t="shared" ca="1" si="6351"/>
        <v>1</v>
      </c>
      <c r="E2118" s="38" t="s">
        <v>313</v>
      </c>
      <c r="F2118" s="93"/>
      <c r="G2118" s="190"/>
      <c r="H2118" s="195"/>
      <c r="I2118" s="195"/>
      <c r="J2118" s="196"/>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481">B2117</f>
        <v>#VALUE!</v>
      </c>
      <c r="C2119" s="128" t="e">
        <f t="shared" ca="1" si="6481"/>
        <v>#NAME?</v>
      </c>
      <c r="D2119" s="127">
        <f t="shared" ca="1" si="6351"/>
        <v>1</v>
      </c>
      <c r="E2119" s="197" t="e">
        <f t="shared" ref="E2119" ca="1" si="6482">C2115</f>
        <v>#NAME?</v>
      </c>
      <c r="F2119" s="93"/>
      <c r="G2119" s="199" t="s">
        <v>304</v>
      </c>
      <c r="H2119" s="201"/>
      <c r="I2119" s="202"/>
      <c r="J2119" s="202"/>
      <c r="K2119" s="67"/>
      <c r="L2119" s="28" t="s">
        <v>303</v>
      </c>
      <c r="M2119" s="133" t="str">
        <f t="shared" ref="M2119" si="648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484">B2119</f>
        <v>#VALUE!</v>
      </c>
      <c r="C2120" s="128" t="e">
        <f t="shared" ref="C2120" ca="1" si="6485">C2119</f>
        <v>#NAME?</v>
      </c>
      <c r="D2120" s="127">
        <f t="shared" ca="1" si="6351"/>
        <v>1</v>
      </c>
      <c r="E2120" s="198"/>
      <c r="F2120" s="93"/>
      <c r="G2120" s="200"/>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486">B2120</f>
        <v>#VALUE!</v>
      </c>
      <c r="C2121" s="128" t="e">
        <f t="shared" ca="1" si="6486"/>
        <v>#NAME?</v>
      </c>
      <c r="D2121" s="127">
        <f t="shared" ca="1" si="6351"/>
        <v>1</v>
      </c>
      <c r="E2121" s="198"/>
      <c r="F2121" s="93"/>
      <c r="G2121" s="200"/>
      <c r="H2121" s="134">
        <f t="shared" ref="H2121" si="6487">COUNT($P2121:$XX2121)</f>
        <v>0</v>
      </c>
      <c r="I2121" s="132" t="e">
        <f t="shared" ref="I2121" si="6488">_xlfn.STDEV.P($P2120:$XX2121)/AVERAGE($P2120:$XX2121)</f>
        <v>#DIV/0!</v>
      </c>
      <c r="J2121" s="7">
        <f>ROW()</f>
        <v>2121</v>
      </c>
      <c r="K2121" s="67"/>
      <c r="L2121" s="29" t="s">
        <v>10</v>
      </c>
      <c r="M2121" s="30" t="str">
        <f t="shared" ref="M2121" si="6489">IFERROR(
IF(COUNTA(P2115:AI2115)=COUNTIF(P2117:XX2117,"Orçamento"),MIN(M2126,M2123),
IF(M2124&lt;&gt;"",M2124,
IF(M2125&lt;&gt;"",M2125,
M2123
))),"")</f>
        <v/>
      </c>
      <c r="N2121" s="71"/>
      <c r="O2121" s="27" t="s">
        <v>376</v>
      </c>
      <c r="P2121" s="106" t="str">
        <f t="shared" ref="P2121:AI2121" si="6490">IFERROR(IF(P2119="",
            "",
            IF(COUNT($P2119:$XX2119)&lt;=4,
               P2119,
               IF(OR(P2119&gt;(QUARTILE($P2119:$XX2119,3)+(QUARTILE($P2119:$XX2119,3)-QUARTILE($P2119:$XX2119,1))),
                     P2119&lt;(QUARTILE($P2119:$XX2119,1)-(QUARTILE($P2119:$XX2119,3)-QUARTILE($P2119:$XX2119,1)))
                  ),
               "DESCARTADO",P2119)
             )
  ),P2119)</f>
        <v/>
      </c>
      <c r="Q2121" s="106" t="str">
        <f t="shared" si="6490"/>
        <v/>
      </c>
      <c r="R2121" s="106" t="str">
        <f t="shared" si="6490"/>
        <v/>
      </c>
      <c r="S2121" s="106" t="str">
        <f t="shared" si="6490"/>
        <v/>
      </c>
      <c r="T2121" s="106" t="str">
        <f t="shared" si="6490"/>
        <v/>
      </c>
      <c r="U2121" s="106" t="str">
        <f t="shared" si="6490"/>
        <v/>
      </c>
      <c r="V2121" s="106" t="str">
        <f t="shared" si="6490"/>
        <v/>
      </c>
      <c r="W2121" s="106" t="str">
        <f t="shared" si="6490"/>
        <v/>
      </c>
      <c r="X2121" s="106" t="str">
        <f t="shared" si="6490"/>
        <v/>
      </c>
      <c r="Y2121" s="106" t="str">
        <f t="shared" si="6490"/>
        <v/>
      </c>
      <c r="Z2121" s="106" t="str">
        <f t="shared" si="6490"/>
        <v/>
      </c>
      <c r="AA2121" s="106" t="str">
        <f t="shared" si="6490"/>
        <v/>
      </c>
      <c r="AB2121" s="106" t="str">
        <f t="shared" si="6490"/>
        <v/>
      </c>
      <c r="AC2121" s="106" t="str">
        <f t="shared" si="6490"/>
        <v/>
      </c>
      <c r="AD2121" s="106" t="str">
        <f t="shared" si="6490"/>
        <v/>
      </c>
      <c r="AE2121" s="106" t="str">
        <f t="shared" si="6490"/>
        <v/>
      </c>
      <c r="AF2121" s="106" t="str">
        <f t="shared" si="6490"/>
        <v/>
      </c>
      <c r="AG2121" s="106" t="str">
        <f t="shared" si="6490"/>
        <v/>
      </c>
      <c r="AH2121" s="106" t="str">
        <f t="shared" si="6490"/>
        <v/>
      </c>
      <c r="AI2121" s="106" t="str">
        <f t="shared" si="6490"/>
        <v/>
      </c>
    </row>
    <row r="2122" spans="1:167" hidden="1" x14ac:dyDescent="0.25">
      <c r="B2122" s="128" t="e">
        <f t="shared" ref="B2122" si="6491">B2121</f>
        <v>#VALUE!</v>
      </c>
      <c r="C2122" s="128" t="e">
        <f t="shared" ref="C2122" ca="1" si="6492">C2121</f>
        <v>#NAME?</v>
      </c>
      <c r="D2122" s="127">
        <f t="shared" ca="1" si="6351"/>
        <v>1</v>
      </c>
      <c r="E2122" s="198"/>
      <c r="F2122" s="93"/>
      <c r="G2122" s="200"/>
      <c r="H2122"/>
      <c r="I2122"/>
      <c r="J2122"/>
      <c r="K2122" s="66"/>
      <c r="L2122" s="29" t="s">
        <v>360</v>
      </c>
      <c r="M2122" s="30" t="e">
        <f t="shared" ref="M2122" si="6493">AVERAGE($P2121:$XX2121)</f>
        <v>#DIV/0!</v>
      </c>
      <c r="N2122" s="71"/>
      <c r="O2122" s="27" t="str">
        <f t="shared" ref="O2122" si="64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361"/>
        <v>#VALUE!</v>
      </c>
      <c r="C2123" s="128" t="e">
        <f t="shared" ca="1" si="6362"/>
        <v>#NAME?</v>
      </c>
      <c r="D2123" s="127">
        <f t="shared" ca="1" si="6351"/>
        <v>1</v>
      </c>
      <c r="E2123" s="198"/>
      <c r="F2123" s="93"/>
      <c r="G2123" s="200"/>
      <c r="H2123" s="134">
        <f t="shared" ref="H2123" si="6495">COUNT($P2123:$XX2123)</f>
        <v>0</v>
      </c>
      <c r="I2123" s="132" t="e">
        <f t="shared" ref="I2123" si="6496">_xlfn.STDEV.P($P2122:$XX2123)/AVERAGE($P2122:$XX2123)</f>
        <v>#DIV/0!</v>
      </c>
      <c r="J2123" s="7">
        <f t="shared" ref="J2123" si="6497">IF(AND(H2123&gt;2,
OR(L2115="MÉDIA SANEADA",L2115="MEDIANA SANEADA",
AND(L2115="PREÇO ESTIMADO",NOT(AND(P2117="Orçamento",COUNTA(P2115:XX2115)=COUNTIF(P2117:XX2117,"Orçamento")))))),
ROW(),0)</f>
        <v>0</v>
      </c>
      <c r="K2123" s="66"/>
      <c r="L2123" s="29" t="s">
        <v>361</v>
      </c>
      <c r="M2123" s="30" t="e">
        <f t="shared" ref="M2123" si="6498">MEDIAN($P2121:$XX2121)</f>
        <v>#NUM!</v>
      </c>
      <c r="N2123" s="71"/>
      <c r="O2123" s="27" t="str">
        <f t="shared" ref="O2123" si="6499">"1 RODADA"</f>
        <v>1 RODADA</v>
      </c>
      <c r="P2123" s="107" t="str">
        <f t="shared" ref="P2123:AI2123" si="6500">IF(P2121="","",IF((_xlfn.STDEV.P($P2120:$XX2121)/AVERAGE($P2120:$XX2121))&lt;=25%,P2121,IF(OR(P2121&gt;(AVERAGE($P2120:$XX2121)+_xlfn.STDEV.P($P2120:$XX2121)),P2121&lt;(AVERAGE($P2120:$XX2121)-_xlfn.STDEV.P($P2120:$XX2121))),"DESCARTADO",P2121)))</f>
        <v/>
      </c>
      <c r="Q2123" s="107" t="str">
        <f t="shared" si="6500"/>
        <v/>
      </c>
      <c r="R2123" s="107" t="str">
        <f t="shared" si="6500"/>
        <v/>
      </c>
      <c r="S2123" s="107" t="str">
        <f t="shared" si="6500"/>
        <v/>
      </c>
      <c r="T2123" s="107" t="str">
        <f t="shared" si="6500"/>
        <v/>
      </c>
      <c r="U2123" s="107" t="str">
        <f t="shared" si="6500"/>
        <v/>
      </c>
      <c r="V2123" s="107" t="str">
        <f t="shared" si="6500"/>
        <v/>
      </c>
      <c r="W2123" s="107" t="str">
        <f t="shared" si="6500"/>
        <v/>
      </c>
      <c r="X2123" s="107" t="str">
        <f t="shared" si="6500"/>
        <v/>
      </c>
      <c r="Y2123" s="107" t="str">
        <f t="shared" si="6500"/>
        <v/>
      </c>
      <c r="Z2123" s="107" t="str">
        <f t="shared" si="6500"/>
        <v/>
      </c>
      <c r="AA2123" s="107" t="str">
        <f t="shared" si="6500"/>
        <v/>
      </c>
      <c r="AB2123" s="107" t="str">
        <f t="shared" si="6500"/>
        <v/>
      </c>
      <c r="AC2123" s="107" t="str">
        <f t="shared" si="6500"/>
        <v/>
      </c>
      <c r="AD2123" s="107" t="str">
        <f t="shared" si="6500"/>
        <v/>
      </c>
      <c r="AE2123" s="107" t="str">
        <f t="shared" si="6500"/>
        <v/>
      </c>
      <c r="AF2123" s="107" t="str">
        <f t="shared" si="6500"/>
        <v/>
      </c>
      <c r="AG2123" s="107" t="str">
        <f t="shared" si="6500"/>
        <v/>
      </c>
      <c r="AH2123" s="107" t="str">
        <f t="shared" si="6500"/>
        <v/>
      </c>
      <c r="AI2123" s="107" t="str">
        <f t="shared" si="6500"/>
        <v/>
      </c>
    </row>
    <row r="2124" spans="1:167" hidden="1" x14ac:dyDescent="0.25">
      <c r="B2124" s="128" t="e">
        <f t="shared" si="6361"/>
        <v>#VALUE!</v>
      </c>
      <c r="C2124" s="128" t="e">
        <f t="shared" ca="1" si="6362"/>
        <v>#NAME?</v>
      </c>
      <c r="D2124" s="127">
        <f t="shared" ca="1" si="6351"/>
        <v>1</v>
      </c>
      <c r="E2124" s="198"/>
      <c r="F2124" s="93"/>
      <c r="G2124" s="200"/>
      <c r="H2124"/>
      <c r="I2124"/>
      <c r="J2124"/>
      <c r="L2124" s="29" t="s">
        <v>38</v>
      </c>
      <c r="M2124" s="30" t="str">
        <f t="shared" ref="M2124" si="65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5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361"/>
        <v>#VALUE!</v>
      </c>
      <c r="C2125" s="128" t="e">
        <f t="shared" ca="1" si="6362"/>
        <v>#NAME?</v>
      </c>
      <c r="D2125" s="127">
        <f t="shared" ca="1" si="6351"/>
        <v>1</v>
      </c>
      <c r="E2125" s="198"/>
      <c r="F2125" s="93"/>
      <c r="G2125" s="200"/>
      <c r="H2125" s="134">
        <f t="shared" ref="H2125" si="6503">COUNT($P2125:$XX2125)</f>
        <v>0</v>
      </c>
      <c r="I2125" s="132" t="e">
        <f t="shared" ref="I2125" si="6504">_xlfn.STDEV.P($P2124:$XX2125)/AVERAGE($P2124:$XX2125)</f>
        <v>#DIV/0!</v>
      </c>
      <c r="J2125" s="7">
        <f t="shared" ref="J2125" si="6505">IF(AND(H2125&gt;2,
OR(L2115="MÉDIA SANEADA",L2115="MEDIANA SANEADA",
AND(L2115="PREÇO ESTIMADO",NOT(AND(P2117="Orçamento",COUNTA(P2115:XX2115)=COUNTIF(P2117:XX2117,"Orçamento")))))),
ROW(),0)</f>
        <v>0</v>
      </c>
      <c r="K2125" s="66"/>
      <c r="L2125" s="29" t="s">
        <v>362</v>
      </c>
      <c r="M2125" s="30" t="e">
        <f t="shared" ref="M2125" si="6506" xml:space="preserve">
IF(H2123&gt;2,MEDIAN(P2122:XX2123),
IF(H2125&gt;2,MEDIAN(P2124:XX2125),
IF(H2127&gt;2,MEDIAN(P2126:XX2127),
IF(H2129&gt;2,MEDIAN(P2128:XX2129),
IF(H2131&gt;2,MEDIAN(P2130:XX2131),
IF(H2133&gt;2,MEDIAN(P2132:XX2133),
MEDIAN(P2120:XX2121)))))))</f>
        <v>#NUM!</v>
      </c>
      <c r="N2125" s="71"/>
      <c r="O2125" s="27" t="str">
        <f t="shared" ref="O2125" si="6507">"2 RODADA"</f>
        <v>2 RODADA</v>
      </c>
      <c r="P2125" s="107" t="str">
        <f t="shared" ref="P2125:AI2125" si="6508">IF(P2123="","",IF((_xlfn.STDEV.P($P2122:$XX2123)/AVERAGE($P2122:$XX2123))&lt;=25%,P2123,IF(OR(P2123&gt;(AVERAGE($P2122:$XX2123)+_xlfn.STDEV.P($P2122:$XX2123)),P2123&lt;(AVERAGE($P2122:$XX2123)-_xlfn.STDEV.P($P2122:$XX2123))),"DESCARTADO",P2123)))</f>
        <v/>
      </c>
      <c r="Q2125" s="107" t="str">
        <f t="shared" si="6508"/>
        <v/>
      </c>
      <c r="R2125" s="107" t="str">
        <f t="shared" si="6508"/>
        <v/>
      </c>
      <c r="S2125" s="107" t="str">
        <f t="shared" si="6508"/>
        <v/>
      </c>
      <c r="T2125" s="107" t="str">
        <f t="shared" si="6508"/>
        <v/>
      </c>
      <c r="U2125" s="107" t="str">
        <f t="shared" si="6508"/>
        <v/>
      </c>
      <c r="V2125" s="107" t="str">
        <f t="shared" si="6508"/>
        <v/>
      </c>
      <c r="W2125" s="107" t="str">
        <f t="shared" si="6508"/>
        <v/>
      </c>
      <c r="X2125" s="107" t="str">
        <f t="shared" si="6508"/>
        <v/>
      </c>
      <c r="Y2125" s="107" t="str">
        <f t="shared" si="6508"/>
        <v/>
      </c>
      <c r="Z2125" s="107" t="str">
        <f t="shared" si="6508"/>
        <v/>
      </c>
      <c r="AA2125" s="107" t="str">
        <f t="shared" si="6508"/>
        <v/>
      </c>
      <c r="AB2125" s="107" t="str">
        <f t="shared" si="6508"/>
        <v/>
      </c>
      <c r="AC2125" s="107" t="str">
        <f t="shared" si="6508"/>
        <v/>
      </c>
      <c r="AD2125" s="107" t="str">
        <f t="shared" si="6508"/>
        <v/>
      </c>
      <c r="AE2125" s="107" t="str">
        <f t="shared" si="6508"/>
        <v/>
      </c>
      <c r="AF2125" s="107" t="str">
        <f t="shared" si="6508"/>
        <v/>
      </c>
      <c r="AG2125" s="107" t="str">
        <f t="shared" si="6508"/>
        <v/>
      </c>
      <c r="AH2125" s="107" t="str">
        <f t="shared" si="6508"/>
        <v/>
      </c>
      <c r="AI2125" s="107" t="str">
        <f t="shared" si="6508"/>
        <v/>
      </c>
    </row>
    <row r="2126" spans="1:167" hidden="1" x14ac:dyDescent="0.25">
      <c r="B2126" s="128" t="e">
        <f t="shared" si="6361"/>
        <v>#VALUE!</v>
      </c>
      <c r="C2126" s="128" t="e">
        <f t="shared" ca="1" si="6362"/>
        <v>#NAME?</v>
      </c>
      <c r="D2126" s="127">
        <f t="shared" ca="1" si="6351"/>
        <v>1</v>
      </c>
      <c r="E2126" s="198"/>
      <c r="F2126" s="93"/>
      <c r="G2126" s="200"/>
      <c r="H2126"/>
      <c r="I2126"/>
      <c r="J2126"/>
      <c r="K2126" s="66"/>
      <c r="L2126" s="29" t="s">
        <v>359</v>
      </c>
      <c r="M2126" s="30" t="e">
        <f t="shared" ref="M2126" si="6509">HARMEAN($P2120:$XX2121)</f>
        <v>#N/A</v>
      </c>
      <c r="N2126" s="71"/>
      <c r="O2126" s="27" t="str">
        <f t="shared" ref="O2126" si="65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361"/>
        <v>#VALUE!</v>
      </c>
      <c r="C2127" s="128" t="e">
        <f t="shared" ca="1" si="6362"/>
        <v>#NAME?</v>
      </c>
      <c r="D2127" s="127">
        <f t="shared" ca="1" si="6351"/>
        <v>1</v>
      </c>
      <c r="E2127" s="198"/>
      <c r="F2127" s="93"/>
      <c r="G2127" s="200"/>
      <c r="H2127" s="134">
        <f t="shared" ref="H2127" si="6511">COUNT($P2127:$XX2127)</f>
        <v>0</v>
      </c>
      <c r="I2127" s="132" t="e">
        <f t="shared" ref="I2127" si="6512">_xlfn.STDEV.P($P2126:$XX2127)/AVERAGE($P2126:$XX2127)</f>
        <v>#DIV/0!</v>
      </c>
      <c r="J2127" s="7">
        <f t="shared" ref="J2127" si="6513">IF(AND(H2127&gt;2,
OR(L2115="MÉDIA SANEADA",L2115="MEDIANA SANEADA",
AND(L2115="PREÇO ESTIMADO",NOT(AND(P2117="Orçamento",COUNTA(P2115:XX2115)=COUNTIF(P2117:XX2117,"Orçamento")))))),
ROW(),0)</f>
        <v>0</v>
      </c>
      <c r="K2127" s="66"/>
      <c r="L2127" s="29" t="s">
        <v>41</v>
      </c>
      <c r="M2127" s="30" t="str">
        <f t="shared" ref="M2127" si="6514">IFERROR(_xlfn.QUARTILE.EXC($P2121:$XX2121,1),"")</f>
        <v/>
      </c>
      <c r="N2127" s="71"/>
      <c r="O2127" s="27" t="str">
        <f t="shared" ref="O2127" si="6515">"3 RODADA"</f>
        <v>3 RODADA</v>
      </c>
      <c r="P2127" s="107" t="str">
        <f t="shared" ref="P2127:AI2127" si="6516">IF(P2125="","",IF((_xlfn.STDEV.P($P2124:$XX2125)/AVERAGE($P2124:$XX2125))&lt;=25%,P2125,IF(OR(P2125&gt;(AVERAGE($P2124:$XX2125)+_xlfn.STDEV.P($P2124:$XX2125)),P2125&lt;(AVERAGE($P2124:$XX2125)-_xlfn.STDEV.P($P2124:$XX2125))),"DESCARTADO",P2125)))</f>
        <v/>
      </c>
      <c r="Q2127" s="107" t="str">
        <f t="shared" si="6516"/>
        <v/>
      </c>
      <c r="R2127" s="107" t="str">
        <f t="shared" si="6516"/>
        <v/>
      </c>
      <c r="S2127" s="107" t="str">
        <f t="shared" si="6516"/>
        <v/>
      </c>
      <c r="T2127" s="107" t="str">
        <f t="shared" si="6516"/>
        <v/>
      </c>
      <c r="U2127" s="107" t="str">
        <f t="shared" si="6516"/>
        <v/>
      </c>
      <c r="V2127" s="107" t="str">
        <f t="shared" si="6516"/>
        <v/>
      </c>
      <c r="W2127" s="107" t="str">
        <f t="shared" si="6516"/>
        <v/>
      </c>
      <c r="X2127" s="107" t="str">
        <f t="shared" si="6516"/>
        <v/>
      </c>
      <c r="Y2127" s="107" t="str">
        <f t="shared" si="6516"/>
        <v/>
      </c>
      <c r="Z2127" s="107" t="str">
        <f t="shared" si="6516"/>
        <v/>
      </c>
      <c r="AA2127" s="107" t="str">
        <f t="shared" si="6516"/>
        <v/>
      </c>
      <c r="AB2127" s="107" t="str">
        <f t="shared" si="6516"/>
        <v/>
      </c>
      <c r="AC2127" s="107" t="str">
        <f t="shared" si="6516"/>
        <v/>
      </c>
      <c r="AD2127" s="107" t="str">
        <f t="shared" si="6516"/>
        <v/>
      </c>
      <c r="AE2127" s="107" t="str">
        <f t="shared" si="6516"/>
        <v/>
      </c>
      <c r="AF2127" s="107" t="str">
        <f t="shared" si="6516"/>
        <v/>
      </c>
      <c r="AG2127" s="107" t="str">
        <f t="shared" si="6516"/>
        <v/>
      </c>
      <c r="AH2127" s="107" t="str">
        <f t="shared" si="6516"/>
        <v/>
      </c>
      <c r="AI2127" s="107" t="str">
        <f t="shared" si="6516"/>
        <v/>
      </c>
    </row>
    <row r="2128" spans="1:167" hidden="1" x14ac:dyDescent="0.25">
      <c r="B2128" s="128" t="e">
        <f t="shared" si="6361"/>
        <v>#VALUE!</v>
      </c>
      <c r="C2128" s="128" t="e">
        <f t="shared" ca="1" si="6362"/>
        <v>#NAME?</v>
      </c>
      <c r="D2128" s="127">
        <f t="shared" ca="1" si="6351"/>
        <v>1</v>
      </c>
      <c r="E2128" s="198"/>
      <c r="F2128" s="93"/>
      <c r="G2128" s="200"/>
      <c r="H2128"/>
      <c r="I2128"/>
      <c r="J2128"/>
      <c r="K2128" s="66"/>
      <c r="L2128" s="29" t="s">
        <v>39</v>
      </c>
      <c r="M2128" s="30" t="str">
        <f t="shared" ref="M2128" si="6517">IFERROR(_xlfn.QUARTILE.EXC($P2121:$XX2121,3),"")</f>
        <v/>
      </c>
      <c r="N2128" s="71"/>
      <c r="O2128" s="27" t="str">
        <f t="shared" ref="O2128" si="65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361"/>
        <v>#VALUE!</v>
      </c>
      <c r="C2129" s="128" t="e">
        <f t="shared" ca="1" si="6362"/>
        <v>#NAME?</v>
      </c>
      <c r="D2129" s="127">
        <f t="shared" ca="1" si="6351"/>
        <v>1</v>
      </c>
      <c r="E2129" s="198"/>
      <c r="F2129" s="93"/>
      <c r="G2129" s="200"/>
      <c r="H2129" s="134">
        <f t="shared" ref="H2129" si="6519">COUNT($P2129:$XX2129)</f>
        <v>0</v>
      </c>
      <c r="I2129" s="132" t="e">
        <f t="shared" ref="I2129" si="6520">_xlfn.STDEV.P($P2128:$XX2129)/AVERAGE($P2128:$XX2129)</f>
        <v>#DIV/0!</v>
      </c>
      <c r="J2129" s="7">
        <f t="shared" ref="J2129" si="6521">IF(AND(H2129&gt;2,
OR(L2115="MÉDIA SANEADA",L2115="MEDIANA SANEADA",
AND(L2115="PREÇO ESTIMADO",NOT(AND(P2117="Orçamento",COUNTA(P2115:XX2115)=COUNTIF(P2117:XX2117,"Orçamento")))))),
ROW(),0)</f>
        <v>0</v>
      </c>
      <c r="K2129" s="66"/>
      <c r="L2129" s="29" t="s">
        <v>42</v>
      </c>
      <c r="M2129" s="30">
        <f t="shared" ref="M2129" si="6522">MIN($P2121:$XX2121)</f>
        <v>0</v>
      </c>
      <c r="N2129" s="71"/>
      <c r="O2129" s="27" t="str">
        <f t="shared" ref="O2129" si="6523">"4 RODADA"</f>
        <v>4 RODADA</v>
      </c>
      <c r="P2129" s="107" t="str">
        <f t="shared" ref="P2129:AI2129" si="6524">IF(P2127="","",IF((_xlfn.STDEV.P($P2126:$XX2127)/AVERAGE($P2126:$XX2127))&lt;=25%,P2127,IF(OR(P2127&gt;(AVERAGE($P2126:$XX2127)+_xlfn.STDEV.P($P2126:$XX2127)),P2127&lt;(AVERAGE($P2126:$XX2127)-_xlfn.STDEV.P($P2126:$XX2127))),"DESCARTADO",P2127)))</f>
        <v/>
      </c>
      <c r="Q2129" s="107" t="str">
        <f t="shared" si="6524"/>
        <v/>
      </c>
      <c r="R2129" s="107" t="str">
        <f t="shared" si="6524"/>
        <v/>
      </c>
      <c r="S2129" s="107" t="str">
        <f t="shared" si="6524"/>
        <v/>
      </c>
      <c r="T2129" s="107" t="str">
        <f t="shared" si="6524"/>
        <v/>
      </c>
      <c r="U2129" s="107" t="str">
        <f t="shared" si="6524"/>
        <v/>
      </c>
      <c r="V2129" s="107" t="str">
        <f t="shared" si="6524"/>
        <v/>
      </c>
      <c r="W2129" s="107" t="str">
        <f t="shared" si="6524"/>
        <v/>
      </c>
      <c r="X2129" s="107" t="str">
        <f t="shared" si="6524"/>
        <v/>
      </c>
      <c r="Y2129" s="107" t="str">
        <f t="shared" si="6524"/>
        <v/>
      </c>
      <c r="Z2129" s="107" t="str">
        <f t="shared" si="6524"/>
        <v/>
      </c>
      <c r="AA2129" s="107" t="str">
        <f t="shared" si="6524"/>
        <v/>
      </c>
      <c r="AB2129" s="107" t="str">
        <f t="shared" si="6524"/>
        <v/>
      </c>
      <c r="AC2129" s="107" t="str">
        <f t="shared" si="6524"/>
        <v/>
      </c>
      <c r="AD2129" s="107" t="str">
        <f t="shared" si="6524"/>
        <v/>
      </c>
      <c r="AE2129" s="107" t="str">
        <f t="shared" si="6524"/>
        <v/>
      </c>
      <c r="AF2129" s="107" t="str">
        <f t="shared" si="6524"/>
        <v/>
      </c>
      <c r="AG2129" s="107" t="str">
        <f t="shared" si="6524"/>
        <v/>
      </c>
      <c r="AH2129" s="107" t="str">
        <f t="shared" si="6524"/>
        <v/>
      </c>
      <c r="AI2129" s="107" t="str">
        <f t="shared" si="6524"/>
        <v/>
      </c>
    </row>
    <row r="2130" spans="1:167" hidden="1" x14ac:dyDescent="0.25">
      <c r="B2130" s="128" t="e">
        <f t="shared" si="6361"/>
        <v>#VALUE!</v>
      </c>
      <c r="C2130" s="128" t="e">
        <f t="shared" ca="1" si="6362"/>
        <v>#NAME?</v>
      </c>
      <c r="D2130" s="127">
        <f t="shared" ca="1" si="6351"/>
        <v>1</v>
      </c>
      <c r="E2130" s="198"/>
      <c r="F2130" s="93"/>
      <c r="G2130" s="200"/>
      <c r="H2130"/>
      <c r="I2130"/>
      <c r="J2130"/>
      <c r="K2130" s="66"/>
      <c r="L2130" s="29" t="s">
        <v>40</v>
      </c>
      <c r="M2130" s="30">
        <f t="shared" ref="M2130" si="6525">MAX($P2121:$XX2121)</f>
        <v>0</v>
      </c>
      <c r="N2130" s="71"/>
      <c r="O2130" s="27" t="str">
        <f t="shared" ref="O2130" si="65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361"/>
        <v>#VALUE!</v>
      </c>
      <c r="C2131" s="128" t="e">
        <f t="shared" ca="1" si="6362"/>
        <v>#NAME?</v>
      </c>
      <c r="D2131" s="127">
        <f t="shared" ca="1" si="6351"/>
        <v>1</v>
      </c>
      <c r="E2131" s="198"/>
      <c r="F2131" s="93"/>
      <c r="G2131" s="200"/>
      <c r="H2131" s="134">
        <f t="shared" ref="H2131" si="6527">COUNT($P2131:$XX2131)</f>
        <v>0</v>
      </c>
      <c r="I2131" s="132" t="e">
        <f t="shared" ref="I2131" si="6528">_xlfn.STDEV.P($P2130:$XX2131)/AVERAGE($P2130:$XX2131)</f>
        <v>#DIV/0!</v>
      </c>
      <c r="J2131" s="7">
        <f t="shared" ref="J2131" si="6529">IF(AND(H2131&gt;2,
OR(L2115="MÉDIA SANEADA",L2115="MEDIANA SANEADA",
AND(L2115="PREÇO ESTIMADO",NOT(AND(P2117="Orçamento",COUNTA(P2115:XX2115)=COUNTIF(P2117:XX2117,"Orçamento")))))),
ROW(),0)</f>
        <v>0</v>
      </c>
      <c r="K2131" s="66"/>
      <c r="N2131" s="71"/>
      <c r="O2131" s="27" t="str">
        <f t="shared" ref="O2131" si="6530">"5 RODADA"</f>
        <v>5 RODADA</v>
      </c>
      <c r="P2131" s="107" t="str">
        <f t="shared" ref="P2131:AI2131" si="6531">IF(P2129="","",IF((_xlfn.STDEV.P($P2128:$XX2129)/AVERAGE($P2128:$XX2129))&lt;=25%,P2129,IF(OR(P2129&gt;(AVERAGE($P2128:$XX2129)+_xlfn.STDEV.P($P2128:$XX2129)),P2129&lt;(AVERAGE($P2128:$XX2129)-_xlfn.STDEV.P($P2128:$XX2129))),"DESCARTADO",P2129)))</f>
        <v/>
      </c>
      <c r="Q2131" s="107" t="str">
        <f t="shared" si="6531"/>
        <v/>
      </c>
      <c r="R2131" s="107" t="str">
        <f t="shared" si="6531"/>
        <v/>
      </c>
      <c r="S2131" s="107" t="str">
        <f t="shared" si="6531"/>
        <v/>
      </c>
      <c r="T2131" s="107" t="str">
        <f t="shared" si="6531"/>
        <v/>
      </c>
      <c r="U2131" s="107" t="str">
        <f t="shared" si="6531"/>
        <v/>
      </c>
      <c r="V2131" s="107" t="str">
        <f t="shared" si="6531"/>
        <v/>
      </c>
      <c r="W2131" s="107" t="str">
        <f t="shared" si="6531"/>
        <v/>
      </c>
      <c r="X2131" s="107" t="str">
        <f t="shared" si="6531"/>
        <v/>
      </c>
      <c r="Y2131" s="107" t="str">
        <f t="shared" si="6531"/>
        <v/>
      </c>
      <c r="Z2131" s="107" t="str">
        <f t="shared" si="6531"/>
        <v/>
      </c>
      <c r="AA2131" s="107" t="str">
        <f t="shared" si="6531"/>
        <v/>
      </c>
      <c r="AB2131" s="107" t="str">
        <f t="shared" si="6531"/>
        <v/>
      </c>
      <c r="AC2131" s="107" t="str">
        <f t="shared" si="6531"/>
        <v/>
      </c>
      <c r="AD2131" s="107" t="str">
        <f t="shared" si="6531"/>
        <v/>
      </c>
      <c r="AE2131" s="107" t="str">
        <f t="shared" si="6531"/>
        <v/>
      </c>
      <c r="AF2131" s="107" t="str">
        <f t="shared" si="6531"/>
        <v/>
      </c>
      <c r="AG2131" s="107" t="str">
        <f t="shared" si="6531"/>
        <v/>
      </c>
      <c r="AH2131" s="107" t="str">
        <f t="shared" si="6531"/>
        <v/>
      </c>
      <c r="AI2131" s="107" t="str">
        <f t="shared" si="6531"/>
        <v/>
      </c>
    </row>
    <row r="2132" spans="1:167" hidden="1" x14ac:dyDescent="0.25">
      <c r="B2132" s="128" t="e">
        <f t="shared" si="6361"/>
        <v>#VALUE!</v>
      </c>
      <c r="C2132" s="128" t="e">
        <f t="shared" ca="1" si="6362"/>
        <v>#NAME?</v>
      </c>
      <c r="D2132" s="127">
        <f t="shared" ca="1" si="6351"/>
        <v>1</v>
      </c>
      <c r="E2132" s="198"/>
      <c r="F2132" s="93"/>
      <c r="G2132" s="200"/>
      <c r="H2132"/>
      <c r="I2132"/>
      <c r="J2132"/>
      <c r="K2132" s="66"/>
      <c r="L2132" s="22"/>
      <c r="M2132" s="22"/>
      <c r="N2132" s="71"/>
      <c r="O2132" s="27" t="str">
        <f t="shared" ref="O2132" si="65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361"/>
        <v>#VALUE!</v>
      </c>
      <c r="C2133" s="128" t="e">
        <f t="shared" ca="1" si="6362"/>
        <v>#NAME?</v>
      </c>
      <c r="D2133" s="127">
        <f t="shared" ca="1" si="6351"/>
        <v>1</v>
      </c>
      <c r="E2133" s="198"/>
      <c r="F2133" s="93"/>
      <c r="G2133" s="200"/>
      <c r="H2133" s="134">
        <f t="shared" ref="H2133" si="6533">COUNT($P2133:$XX2133)</f>
        <v>0</v>
      </c>
      <c r="I2133" s="132" t="e">
        <f t="shared" ref="I2133" si="6534">_xlfn.STDEV.P($P2132:$XX2133)/AVERAGE($P2132:$XX2133)</f>
        <v>#DIV/0!</v>
      </c>
      <c r="J2133" s="7">
        <f t="shared" ref="J2133" si="6535">IF(AND(H2133&gt;2,
OR(L2115="MÉDIA SANEADA",L2115="MEDIANA SANEADA",
AND(L2115="PREÇO ESTIMADO",NOT(AND(P2117="Orçamento",COUNTA(P2115:XX2115)=COUNTIF(P2117:XX2117,"Orçamento")))))),
ROW(),0)</f>
        <v>0</v>
      </c>
      <c r="N2133" s="71"/>
      <c r="O2133" s="27" t="str">
        <f t="shared" ref="O2133" si="6536">"6 RODADA"</f>
        <v>6 RODADA</v>
      </c>
      <c r="P2133" s="107" t="str">
        <f t="shared" ref="P2133:AI2133" si="6537">IFERROR(IF(P2131="","",IF((_xlfn.STDEV.P($P2130:$XX2131)/AVERAGE($P2130:$XX2131))&lt;=25%,P2131,IF(OR(P2131&gt;(AVERAGE($P2130:$XX2131)+_xlfn.STDEV.P($P2130:$XX2131)),P2131&lt;(AVERAGE($P2130:$XX2131)-_xlfn.STDEV.P($P2130:$XX2131))),"DESCARTADO",P2131))),)</f>
        <v/>
      </c>
      <c r="Q2133" s="107" t="str">
        <f t="shared" si="6537"/>
        <v/>
      </c>
      <c r="R2133" s="107" t="str">
        <f t="shared" si="6537"/>
        <v/>
      </c>
      <c r="S2133" s="107" t="str">
        <f t="shared" si="6537"/>
        <v/>
      </c>
      <c r="T2133" s="107" t="str">
        <f t="shared" si="6537"/>
        <v/>
      </c>
      <c r="U2133" s="107" t="str">
        <f t="shared" si="6537"/>
        <v/>
      </c>
      <c r="V2133" s="107" t="str">
        <f t="shared" si="6537"/>
        <v/>
      </c>
      <c r="W2133" s="107" t="str">
        <f t="shared" si="6537"/>
        <v/>
      </c>
      <c r="X2133" s="107" t="str">
        <f t="shared" si="6537"/>
        <v/>
      </c>
      <c r="Y2133" s="107" t="str">
        <f t="shared" si="6537"/>
        <v/>
      </c>
      <c r="Z2133" s="107" t="str">
        <f t="shared" si="6537"/>
        <v/>
      </c>
      <c r="AA2133" s="107" t="str">
        <f t="shared" si="6537"/>
        <v/>
      </c>
      <c r="AB2133" s="107" t="str">
        <f t="shared" si="6537"/>
        <v/>
      </c>
      <c r="AC2133" s="107" t="str">
        <f t="shared" si="6537"/>
        <v/>
      </c>
      <c r="AD2133" s="107" t="str">
        <f t="shared" si="6537"/>
        <v/>
      </c>
      <c r="AE2133" s="107" t="str">
        <f t="shared" si="6537"/>
        <v/>
      </c>
      <c r="AF2133" s="107" t="str">
        <f t="shared" si="6537"/>
        <v/>
      </c>
      <c r="AG2133" s="107" t="str">
        <f t="shared" si="6537"/>
        <v/>
      </c>
      <c r="AH2133" s="107" t="str">
        <f t="shared" si="6537"/>
        <v/>
      </c>
      <c r="AI2133" s="107" t="str">
        <f t="shared" si="6537"/>
        <v/>
      </c>
    </row>
    <row r="2134" spans="1:167" x14ac:dyDescent="0.25">
      <c r="B2134" s="128" t="e">
        <f t="shared" si="6361"/>
        <v>#VALUE!</v>
      </c>
      <c r="C2134" s="128" t="e">
        <f t="shared" ca="1" si="6362"/>
        <v>#NAME?</v>
      </c>
      <c r="D2134" s="127">
        <f t="shared" ca="1" si="6351"/>
        <v>1</v>
      </c>
      <c r="E2134" s="198"/>
      <c r="F2134" s="136"/>
      <c r="G2134" s="200"/>
      <c r="H2134" s="203"/>
      <c r="I2134" s="203"/>
      <c r="J2134" s="204"/>
      <c r="K2134" s="67"/>
      <c r="L2134" s="1" t="s">
        <v>43</v>
      </c>
      <c r="M2134" s="143" t="str">
        <f t="shared" ref="M2134" si="6538">IFERROR(ROUND(M2115*M2117,2),"")</f>
        <v/>
      </c>
      <c r="O2134" s="27" t="s">
        <v>363</v>
      </c>
      <c r="P2134" s="107" t="str">
        <f t="shared" ref="P2134:R2134" si="6539">INDEX(P2121:P2133,MATCH(MAX($J2121:$J2133),$J2121:$J2133,0))</f>
        <v/>
      </c>
      <c r="Q2134" s="107" t="str">
        <f t="shared" si="6539"/>
        <v/>
      </c>
      <c r="R2134" s="107" t="str">
        <f t="shared" si="6539"/>
        <v/>
      </c>
      <c r="S2134" s="107" t="str">
        <f t="shared" si="6474"/>
        <v/>
      </c>
      <c r="T2134" s="107" t="str">
        <f t="shared" si="6474"/>
        <v/>
      </c>
      <c r="U2134" s="107" t="str">
        <f t="shared" si="6474"/>
        <v/>
      </c>
      <c r="V2134" s="107" t="str">
        <f t="shared" si="6474"/>
        <v/>
      </c>
      <c r="W2134" s="107" t="str">
        <f t="shared" si="6474"/>
        <v/>
      </c>
      <c r="X2134" s="107" t="str">
        <f t="shared" si="6474"/>
        <v/>
      </c>
      <c r="Y2134" s="107" t="str">
        <f t="shared" si="6474"/>
        <v/>
      </c>
      <c r="Z2134" s="107" t="str">
        <f t="shared" si="6474"/>
        <v/>
      </c>
      <c r="AA2134" s="107" t="str">
        <f t="shared" si="6474"/>
        <v/>
      </c>
      <c r="AB2134" s="107" t="str">
        <f t="shared" si="6474"/>
        <v/>
      </c>
      <c r="AC2134" s="107" t="str">
        <f t="shared" si="6474"/>
        <v/>
      </c>
      <c r="AD2134" s="107" t="str">
        <f t="shared" si="6474"/>
        <v/>
      </c>
      <c r="AE2134" s="107" t="str">
        <f t="shared" si="6474"/>
        <v/>
      </c>
      <c r="AF2134" s="107" t="str">
        <f t="shared" si="6474"/>
        <v/>
      </c>
      <c r="AG2134" s="107" t="str">
        <f t="shared" si="6474"/>
        <v/>
      </c>
      <c r="AH2134" s="107" t="str">
        <f t="shared" si="6474"/>
        <v/>
      </c>
      <c r="AI2134" s="107" t="str">
        <f t="shared" si="6474"/>
        <v/>
      </c>
    </row>
    <row r="2136" spans="1:167" s="117" customFormat="1" ht="15" customHeight="1" x14ac:dyDescent="0.25">
      <c r="A2136" s="120"/>
      <c r="B2136" s="127" t="e">
        <f t="shared" ref="B2136" si="6540">LARGE(IFERROR(IF(B2134+1&gt;$H$8,"",B2134+1),""),1)</f>
        <v>#VALUE!</v>
      </c>
      <c r="C2136" s="127" t="e">
        <f ca="1">IF(_xlfn.ISFORMULA(E2140),MAX(INDEX('BASE FORMAÇÃO'!A:A,B2136+1),1),E2140)</f>
        <v>#NAME?</v>
      </c>
      <c r="D2136" s="127">
        <f t="shared" ref="D2136" ca="1" si="6541">IFERROR(IF(C2136=C2126,D2126+1,1),1)</f>
        <v>1</v>
      </c>
      <c r="E2136" s="38" t="s">
        <v>9</v>
      </c>
      <c r="F2136" s="73"/>
      <c r="G2136" s="38" t="s">
        <v>15</v>
      </c>
      <c r="H2136" s="135" t="e">
        <f>INDEX('BASE FORMAÇÃO'!B:B,B2136+1)</f>
        <v>#VALUE!</v>
      </c>
      <c r="I2136" s="181" t="s">
        <v>16</v>
      </c>
      <c r="J2136" s="6" t="e">
        <f>INDEX('BASE FORMAÇÃO'!K:K,B2136+1)</f>
        <v>#VALUE!</v>
      </c>
      <c r="K2136" s="65"/>
      <c r="L2136" s="182" t="s">
        <v>10</v>
      </c>
      <c r="M2136" s="184" t="str">
        <f>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542">B2136</f>
        <v>#VALUE!</v>
      </c>
      <c r="C2137" s="128" t="e">
        <f t="shared" ca="1" si="6542"/>
        <v>#NAME?</v>
      </c>
      <c r="D2137" s="127">
        <f t="shared" ca="1" si="6542"/>
        <v>1</v>
      </c>
      <c r="E2137" s="186">
        <f t="shared" ref="E2137" ca="1" si="6543">D2136</f>
        <v>1</v>
      </c>
      <c r="F2137" s="92"/>
      <c r="G2137" s="188" t="s">
        <v>1</v>
      </c>
      <c r="H2137" s="191" t="e">
        <f>INDEX('BASE FORMAÇÃO'!C:C,B2136+1)</f>
        <v>#VALUE!</v>
      </c>
      <c r="I2137" s="191"/>
      <c r="J2137" s="192"/>
      <c r="K2137" s="66"/>
      <c r="L2137" s="183"/>
      <c r="M2137" s="185"/>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544">B2137</f>
        <v>#VALUE!</v>
      </c>
      <c r="C2138" s="128" t="e">
        <f t="shared" ca="1" si="6544"/>
        <v>#NAME?</v>
      </c>
      <c r="D2138" s="127">
        <f t="shared" ca="1" si="6544"/>
        <v>1</v>
      </c>
      <c r="E2138" s="187"/>
      <c r="F2138" s="93"/>
      <c r="G2138" s="189"/>
      <c r="H2138" s="193"/>
      <c r="I2138" s="193"/>
      <c r="J2138" s="194"/>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545">B2138</f>
        <v>#VALUE!</v>
      </c>
      <c r="C2139" s="128" t="e">
        <f t="shared" ca="1" si="6545"/>
        <v>#NAME?</v>
      </c>
      <c r="D2139" s="127">
        <f t="shared" ca="1" si="6351"/>
        <v>1</v>
      </c>
      <c r="E2139" s="38" t="s">
        <v>313</v>
      </c>
      <c r="F2139" s="93"/>
      <c r="G2139" s="190"/>
      <c r="H2139" s="195"/>
      <c r="I2139" s="195"/>
      <c r="J2139" s="196"/>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546">B2138</f>
        <v>#VALUE!</v>
      </c>
      <c r="C2140" s="128" t="e">
        <f t="shared" ca="1" si="6546"/>
        <v>#NAME?</v>
      </c>
      <c r="D2140" s="127">
        <f t="shared" ca="1" si="6351"/>
        <v>1</v>
      </c>
      <c r="E2140" s="197" t="e">
        <f t="shared" ref="E2140" ca="1" si="6547">C2136</f>
        <v>#NAME?</v>
      </c>
      <c r="F2140" s="93"/>
      <c r="G2140" s="199" t="s">
        <v>304</v>
      </c>
      <c r="H2140" s="201"/>
      <c r="I2140" s="202"/>
      <c r="J2140" s="202"/>
      <c r="K2140" s="67"/>
      <c r="L2140" s="28" t="s">
        <v>303</v>
      </c>
      <c r="M2140" s="133" t="str">
        <f t="shared" ref="M2140" si="6548">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549">B2140</f>
        <v>#VALUE!</v>
      </c>
      <c r="C2141" s="128" t="e">
        <f t="shared" ref="C2141" ca="1" si="6550">C2140</f>
        <v>#NAME?</v>
      </c>
      <c r="D2141" s="127">
        <f t="shared" ref="D2141:D2176" ca="1" si="6551">D2140</f>
        <v>1</v>
      </c>
      <c r="E2141" s="198"/>
      <c r="F2141" s="93"/>
      <c r="G2141" s="200"/>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552">B2141</f>
        <v>#VALUE!</v>
      </c>
      <c r="C2142" s="128" t="e">
        <f t="shared" ca="1" si="6552"/>
        <v>#NAME?</v>
      </c>
      <c r="D2142" s="127">
        <f t="shared" ca="1" si="6551"/>
        <v>1</v>
      </c>
      <c r="E2142" s="198"/>
      <c r="F2142" s="93"/>
      <c r="G2142" s="200"/>
      <c r="H2142" s="134">
        <f t="shared" ref="H2142" si="6553">COUNT($P2142:$XX2142)</f>
        <v>0</v>
      </c>
      <c r="I2142" s="132" t="e">
        <f t="shared" ref="I2142" si="6554">_xlfn.STDEV.P($P2141:$XX2142)/AVERAGE($P2141:$XX2142)</f>
        <v>#DIV/0!</v>
      </c>
      <c r="J2142" s="7">
        <f>ROW()</f>
        <v>2142</v>
      </c>
      <c r="K2142" s="67"/>
      <c r="L2142" s="29" t="s">
        <v>10</v>
      </c>
      <c r="M2142" s="30" t="str">
        <f t="shared" ref="M2142" si="6555">IFERROR(
IF(COUNTA(P2136:AI2136)=COUNTIF(P2138:XX2138,"Orçamento"),MIN(M2147,M2144),
IF(M2145&lt;&gt;"",M2145,
IF(M2146&lt;&gt;"",M2146,
M2144
))),"")</f>
        <v/>
      </c>
      <c r="N2142" s="71"/>
      <c r="O2142" s="27" t="s">
        <v>376</v>
      </c>
      <c r="P2142" s="106" t="str">
        <f t="shared" ref="P2142:AI2142" si="6556">IFERROR(IF(P2140="",
            "",
            IF(COUNT($P2140:$XX2140)&lt;=4,
               P2140,
               IF(OR(P2140&gt;(QUARTILE($P2140:$XX2140,3)+(QUARTILE($P2140:$XX2140,3)-QUARTILE($P2140:$XX2140,1))),
                     P2140&lt;(QUARTILE($P2140:$XX2140,1)-(QUARTILE($P2140:$XX2140,3)-QUARTILE($P2140:$XX2140,1)))
                  ),
               "DESCARTADO",P2140)
             )
  ),P2140)</f>
        <v/>
      </c>
      <c r="Q2142" s="106" t="str">
        <f t="shared" si="6556"/>
        <v/>
      </c>
      <c r="R2142" s="106" t="str">
        <f t="shared" si="6556"/>
        <v/>
      </c>
      <c r="S2142" s="106" t="str">
        <f t="shared" si="6556"/>
        <v/>
      </c>
      <c r="T2142" s="106" t="str">
        <f t="shared" si="6556"/>
        <v/>
      </c>
      <c r="U2142" s="106" t="str">
        <f t="shared" si="6556"/>
        <v/>
      </c>
      <c r="V2142" s="106" t="str">
        <f t="shared" si="6556"/>
        <v/>
      </c>
      <c r="W2142" s="106" t="str">
        <f t="shared" si="6556"/>
        <v/>
      </c>
      <c r="X2142" s="106" t="str">
        <f t="shared" si="6556"/>
        <v/>
      </c>
      <c r="Y2142" s="106" t="str">
        <f t="shared" si="6556"/>
        <v/>
      </c>
      <c r="Z2142" s="106" t="str">
        <f t="shared" si="6556"/>
        <v/>
      </c>
      <c r="AA2142" s="106" t="str">
        <f t="shared" si="6556"/>
        <v/>
      </c>
      <c r="AB2142" s="106" t="str">
        <f t="shared" si="6556"/>
        <v/>
      </c>
      <c r="AC2142" s="106" t="str">
        <f t="shared" si="6556"/>
        <v/>
      </c>
      <c r="AD2142" s="106" t="str">
        <f t="shared" si="6556"/>
        <v/>
      </c>
      <c r="AE2142" s="106" t="str">
        <f t="shared" si="6556"/>
        <v/>
      </c>
      <c r="AF2142" s="106" t="str">
        <f t="shared" si="6556"/>
        <v/>
      </c>
      <c r="AG2142" s="106" t="str">
        <f t="shared" si="6556"/>
        <v/>
      </c>
      <c r="AH2142" s="106" t="str">
        <f t="shared" si="6556"/>
        <v/>
      </c>
      <c r="AI2142" s="106" t="str">
        <f t="shared" si="6556"/>
        <v/>
      </c>
    </row>
    <row r="2143" spans="1:167" hidden="1" x14ac:dyDescent="0.25">
      <c r="B2143" s="128" t="e">
        <f t="shared" ref="B2143:B2176" si="6557">B2142</f>
        <v>#VALUE!</v>
      </c>
      <c r="C2143" s="128" t="e">
        <f t="shared" ref="C2143:C2176" ca="1" si="6558">C2142</f>
        <v>#NAME?</v>
      </c>
      <c r="D2143" s="127">
        <f t="shared" ca="1" si="6551"/>
        <v>1</v>
      </c>
      <c r="E2143" s="198"/>
      <c r="F2143" s="93"/>
      <c r="G2143" s="200"/>
      <c r="H2143"/>
      <c r="I2143"/>
      <c r="J2143"/>
      <c r="K2143" s="66"/>
      <c r="L2143" s="29" t="s">
        <v>360</v>
      </c>
      <c r="M2143" s="30" t="e">
        <f t="shared" ref="M2143" si="6559">AVERAGE($P2142:$XX2142)</f>
        <v>#DIV/0!</v>
      </c>
      <c r="N2143" s="71"/>
      <c r="O2143" s="27" t="str">
        <f t="shared" ref="O2143" si="6560">"1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557"/>
        <v>#VALUE!</v>
      </c>
      <c r="C2144" s="128" t="e">
        <f t="shared" ca="1" si="6558"/>
        <v>#NAME?</v>
      </c>
      <c r="D2144" s="127">
        <f t="shared" ca="1" si="6551"/>
        <v>1</v>
      </c>
      <c r="E2144" s="198"/>
      <c r="F2144" s="93"/>
      <c r="G2144" s="200"/>
      <c r="H2144" s="134">
        <f t="shared" ref="H2144" si="6561">COUNT($P2144:$XX2144)</f>
        <v>0</v>
      </c>
      <c r="I2144" s="132" t="e">
        <f t="shared" ref="I2144" si="6562">_xlfn.STDEV.P($P2143:$XX2144)/AVERAGE($P2143:$XX2144)</f>
        <v>#DIV/0!</v>
      </c>
      <c r="J2144" s="7">
        <f t="shared" ref="J2144" si="6563">IF(AND(H2144&gt;2,
OR(L2136="MÉDIA SANEADA",L2136="MEDIANA SANEADA",
AND(L2136="PREÇO ESTIMADO",NOT(AND(P2138="Orçamento",COUNTA(P2136:XX2136)=COUNTIF(P2138:XX2138,"Orçamento")))))),
ROW(),0)</f>
        <v>0</v>
      </c>
      <c r="K2144" s="66"/>
      <c r="L2144" s="29" t="s">
        <v>361</v>
      </c>
      <c r="M2144" s="30" t="e">
        <f t="shared" ref="M2144" si="6564">MEDIAN($P2142:$XX2142)</f>
        <v>#NUM!</v>
      </c>
      <c r="N2144" s="71"/>
      <c r="O2144" s="27" t="str">
        <f t="shared" ref="O2144" si="6565">"1 RODADA"</f>
        <v>1 RODADA</v>
      </c>
      <c r="P2144" s="107" t="str">
        <f t="shared" ref="P2144:AI2144" si="6566">IF(P2142="","",IF((_xlfn.STDEV.P($P2141:$XX2142)/AVERAGE($P2141:$XX2142))&lt;=25%,P2142,IF(OR(P2142&gt;(AVERAGE($P2141:$XX2142)+_xlfn.STDEV.P($P2141:$XX2142)),P2142&lt;(AVERAGE($P2141:$XX2142)-_xlfn.STDEV.P($P2141:$XX2142))),"DESCARTADO",P2142)))</f>
        <v/>
      </c>
      <c r="Q2144" s="107" t="str">
        <f t="shared" si="6566"/>
        <v/>
      </c>
      <c r="R2144" s="107" t="str">
        <f t="shared" si="6566"/>
        <v/>
      </c>
      <c r="S2144" s="107" t="str">
        <f t="shared" si="6566"/>
        <v/>
      </c>
      <c r="T2144" s="107" t="str">
        <f t="shared" si="6566"/>
        <v/>
      </c>
      <c r="U2144" s="107" t="str">
        <f t="shared" si="6566"/>
        <v/>
      </c>
      <c r="V2144" s="107" t="str">
        <f t="shared" si="6566"/>
        <v/>
      </c>
      <c r="W2144" s="107" t="str">
        <f t="shared" si="6566"/>
        <v/>
      </c>
      <c r="X2144" s="107" t="str">
        <f t="shared" si="6566"/>
        <v/>
      </c>
      <c r="Y2144" s="107" t="str">
        <f t="shared" si="6566"/>
        <v/>
      </c>
      <c r="Z2144" s="107" t="str">
        <f t="shared" si="6566"/>
        <v/>
      </c>
      <c r="AA2144" s="107" t="str">
        <f t="shared" si="6566"/>
        <v/>
      </c>
      <c r="AB2144" s="107" t="str">
        <f t="shared" si="6566"/>
        <v/>
      </c>
      <c r="AC2144" s="107" t="str">
        <f t="shared" si="6566"/>
        <v/>
      </c>
      <c r="AD2144" s="107" t="str">
        <f t="shared" si="6566"/>
        <v/>
      </c>
      <c r="AE2144" s="107" t="str">
        <f t="shared" si="6566"/>
        <v/>
      </c>
      <c r="AF2144" s="107" t="str">
        <f t="shared" si="6566"/>
        <v/>
      </c>
      <c r="AG2144" s="107" t="str">
        <f t="shared" si="6566"/>
        <v/>
      </c>
      <c r="AH2144" s="107" t="str">
        <f t="shared" si="6566"/>
        <v/>
      </c>
      <c r="AI2144" s="107" t="str">
        <f t="shared" si="6566"/>
        <v/>
      </c>
    </row>
    <row r="2145" spans="1:167" hidden="1" x14ac:dyDescent="0.25">
      <c r="B2145" s="128" t="e">
        <f t="shared" si="6557"/>
        <v>#VALUE!</v>
      </c>
      <c r="C2145" s="128" t="e">
        <f t="shared" ca="1" si="6558"/>
        <v>#NAME?</v>
      </c>
      <c r="D2145" s="127">
        <f t="shared" ca="1" si="6551"/>
        <v>1</v>
      </c>
      <c r="E2145" s="198"/>
      <c r="F2145" s="93"/>
      <c r="G2145" s="200"/>
      <c r="H2145"/>
      <c r="I2145"/>
      <c r="J2145"/>
      <c r="L2145" s="29" t="s">
        <v>38</v>
      </c>
      <c r="M2145" s="30" t="str">
        <f t="shared" ref="M2145" si="6567">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568">"2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557"/>
        <v>#VALUE!</v>
      </c>
      <c r="C2146" s="128" t="e">
        <f t="shared" ca="1" si="6558"/>
        <v>#NAME?</v>
      </c>
      <c r="D2146" s="127">
        <f t="shared" ca="1" si="6551"/>
        <v>1</v>
      </c>
      <c r="E2146" s="198"/>
      <c r="F2146" s="93"/>
      <c r="G2146" s="200"/>
      <c r="H2146" s="134">
        <f t="shared" ref="H2146" si="6569">COUNT($P2146:$XX2146)</f>
        <v>0</v>
      </c>
      <c r="I2146" s="132" t="e">
        <f t="shared" ref="I2146" si="6570">_xlfn.STDEV.P($P2145:$XX2146)/AVERAGE($P2145:$XX2146)</f>
        <v>#DIV/0!</v>
      </c>
      <c r="J2146" s="7">
        <f t="shared" ref="J2146" si="6571">IF(AND(H2146&gt;2,
OR(L2136="MÉDIA SANEADA",L2136="MEDIANA SANEADA",
AND(L2136="PREÇO ESTIMADO",NOT(AND(P2138="Orçamento",COUNTA(P2136:XX2136)=COUNTIF(P2138:XX2138,"Orçamento")))))),
ROW(),0)</f>
        <v>0</v>
      </c>
      <c r="K2146" s="66"/>
      <c r="L2146" s="29" t="s">
        <v>362</v>
      </c>
      <c r="M2146" s="30" t="e">
        <f t="shared" ref="M2146" si="6572" xml:space="preserve">
IF(H2144&gt;2,MEDIAN(P2143:XX2144),
IF(H2146&gt;2,MEDIAN(P2145:XX2146),
IF(H2148&gt;2,MEDIAN(P2147:XX2148),
IF(H2150&gt;2,MEDIAN(P2149:XX2150),
IF(H2152&gt;2,MEDIAN(P2151:XX2152),
IF(H2154&gt;2,MEDIAN(P2153:XX2154),
MEDIAN(P2141:XX2142)))))))</f>
        <v>#NUM!</v>
      </c>
      <c r="N2146" s="71"/>
      <c r="O2146" s="27" t="str">
        <f t="shared" ref="O2146" si="6573">"2 RODADA"</f>
        <v>2 RODADA</v>
      </c>
      <c r="P2146" s="107" t="str">
        <f t="shared" ref="P2146:AI2146" si="6574">IF(P2144="","",IF((_xlfn.STDEV.P($P2143:$XX2144)/AVERAGE($P2143:$XX2144))&lt;=25%,P2144,IF(OR(P2144&gt;(AVERAGE($P2143:$XX2144)+_xlfn.STDEV.P($P2143:$XX2144)),P2144&lt;(AVERAGE($P2143:$XX2144)-_xlfn.STDEV.P($P2143:$XX2144))),"DESCARTADO",P2144)))</f>
        <v/>
      </c>
      <c r="Q2146" s="107" t="str">
        <f t="shared" si="6574"/>
        <v/>
      </c>
      <c r="R2146" s="107" t="str">
        <f t="shared" si="6574"/>
        <v/>
      </c>
      <c r="S2146" s="107" t="str">
        <f t="shared" si="6574"/>
        <v/>
      </c>
      <c r="T2146" s="107" t="str">
        <f t="shared" si="6574"/>
        <v/>
      </c>
      <c r="U2146" s="107" t="str">
        <f t="shared" si="6574"/>
        <v/>
      </c>
      <c r="V2146" s="107" t="str">
        <f t="shared" si="6574"/>
        <v/>
      </c>
      <c r="W2146" s="107" t="str">
        <f t="shared" si="6574"/>
        <v/>
      </c>
      <c r="X2146" s="107" t="str">
        <f t="shared" si="6574"/>
        <v/>
      </c>
      <c r="Y2146" s="107" t="str">
        <f t="shared" si="6574"/>
        <v/>
      </c>
      <c r="Z2146" s="107" t="str">
        <f t="shared" si="6574"/>
        <v/>
      </c>
      <c r="AA2146" s="107" t="str">
        <f t="shared" si="6574"/>
        <v/>
      </c>
      <c r="AB2146" s="107" t="str">
        <f t="shared" si="6574"/>
        <v/>
      </c>
      <c r="AC2146" s="107" t="str">
        <f t="shared" si="6574"/>
        <v/>
      </c>
      <c r="AD2146" s="107" t="str">
        <f t="shared" si="6574"/>
        <v/>
      </c>
      <c r="AE2146" s="107" t="str">
        <f t="shared" si="6574"/>
        <v/>
      </c>
      <c r="AF2146" s="107" t="str">
        <f t="shared" si="6574"/>
        <v/>
      </c>
      <c r="AG2146" s="107" t="str">
        <f t="shared" si="6574"/>
        <v/>
      </c>
      <c r="AH2146" s="107" t="str">
        <f t="shared" si="6574"/>
        <v/>
      </c>
      <c r="AI2146" s="107" t="str">
        <f t="shared" si="6574"/>
        <v/>
      </c>
    </row>
    <row r="2147" spans="1:167" hidden="1" x14ac:dyDescent="0.25">
      <c r="B2147" s="128" t="e">
        <f t="shared" si="6557"/>
        <v>#VALUE!</v>
      </c>
      <c r="C2147" s="128" t="e">
        <f t="shared" ca="1" si="6558"/>
        <v>#NAME?</v>
      </c>
      <c r="D2147" s="127">
        <f t="shared" ca="1" si="6551"/>
        <v>1</v>
      </c>
      <c r="E2147" s="198"/>
      <c r="F2147" s="93"/>
      <c r="G2147" s="200"/>
      <c r="H2147"/>
      <c r="I2147"/>
      <c r="J2147"/>
      <c r="K2147" s="66"/>
      <c r="L2147" s="29" t="s">
        <v>359</v>
      </c>
      <c r="M2147" s="30" t="e">
        <f t="shared" ref="M2147" si="6575">HARMEAN($P2141:$XX2142)</f>
        <v>#N/A</v>
      </c>
      <c r="N2147" s="71"/>
      <c r="O2147" s="27" t="str">
        <f t="shared" ref="O2147" si="6576">"3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557"/>
        <v>#VALUE!</v>
      </c>
      <c r="C2148" s="128" t="e">
        <f t="shared" ca="1" si="6558"/>
        <v>#NAME?</v>
      </c>
      <c r="D2148" s="127">
        <f t="shared" ca="1" si="6551"/>
        <v>1</v>
      </c>
      <c r="E2148" s="198"/>
      <c r="F2148" s="93"/>
      <c r="G2148" s="200"/>
      <c r="H2148" s="134">
        <f t="shared" ref="H2148" si="6577">COUNT($P2148:$XX2148)</f>
        <v>0</v>
      </c>
      <c r="I2148" s="132" t="e">
        <f t="shared" ref="I2148" si="6578">_xlfn.STDEV.P($P2147:$XX2148)/AVERAGE($P2147:$XX2148)</f>
        <v>#DIV/0!</v>
      </c>
      <c r="J2148" s="7">
        <f t="shared" ref="J2148" si="6579">IF(AND(H2148&gt;2,
OR(L2136="MÉDIA SANEADA",L2136="MEDIANA SANEADA",
AND(L2136="PREÇO ESTIMADO",NOT(AND(P2138="Orçamento",COUNTA(P2136:XX2136)=COUNTIF(P2138:XX2138,"Orçamento")))))),
ROW(),0)</f>
        <v>0</v>
      </c>
      <c r="K2148" s="66"/>
      <c r="L2148" s="29" t="s">
        <v>41</v>
      </c>
      <c r="M2148" s="30" t="str">
        <f t="shared" ref="M2148" si="6580">IFERROR(_xlfn.QUARTILE.EXC($P2142:$XX2142,1),"")</f>
        <v/>
      </c>
      <c r="N2148" s="71"/>
      <c r="O2148" s="27" t="str">
        <f t="shared" ref="O2148" si="6581">"3 RODADA"</f>
        <v>3 RODADA</v>
      </c>
      <c r="P2148" s="107" t="str">
        <f t="shared" ref="P2148:AI2148" si="6582">IF(P2146="","",IF((_xlfn.STDEV.P($P2145:$XX2146)/AVERAGE($P2145:$XX2146))&lt;=25%,P2146,IF(OR(P2146&gt;(AVERAGE($P2145:$XX2146)+_xlfn.STDEV.P($P2145:$XX2146)),P2146&lt;(AVERAGE($P2145:$XX2146)-_xlfn.STDEV.P($P2145:$XX2146))),"DESCARTADO",P2146)))</f>
        <v/>
      </c>
      <c r="Q2148" s="107" t="str">
        <f t="shared" si="6582"/>
        <v/>
      </c>
      <c r="R2148" s="107" t="str">
        <f t="shared" si="6582"/>
        <v/>
      </c>
      <c r="S2148" s="107" t="str">
        <f t="shared" si="6582"/>
        <v/>
      </c>
      <c r="T2148" s="107" t="str">
        <f t="shared" si="6582"/>
        <v/>
      </c>
      <c r="U2148" s="107" t="str">
        <f t="shared" si="6582"/>
        <v/>
      </c>
      <c r="V2148" s="107" t="str">
        <f t="shared" si="6582"/>
        <v/>
      </c>
      <c r="W2148" s="107" t="str">
        <f t="shared" si="6582"/>
        <v/>
      </c>
      <c r="X2148" s="107" t="str">
        <f t="shared" si="6582"/>
        <v/>
      </c>
      <c r="Y2148" s="107" t="str">
        <f t="shared" si="6582"/>
        <v/>
      </c>
      <c r="Z2148" s="107" t="str">
        <f t="shared" si="6582"/>
        <v/>
      </c>
      <c r="AA2148" s="107" t="str">
        <f t="shared" si="6582"/>
        <v/>
      </c>
      <c r="AB2148" s="107" t="str">
        <f t="shared" si="6582"/>
        <v/>
      </c>
      <c r="AC2148" s="107" t="str">
        <f t="shared" si="6582"/>
        <v/>
      </c>
      <c r="AD2148" s="107" t="str">
        <f t="shared" si="6582"/>
        <v/>
      </c>
      <c r="AE2148" s="107" t="str">
        <f t="shared" si="6582"/>
        <v/>
      </c>
      <c r="AF2148" s="107" t="str">
        <f t="shared" si="6582"/>
        <v/>
      </c>
      <c r="AG2148" s="107" t="str">
        <f t="shared" si="6582"/>
        <v/>
      </c>
      <c r="AH2148" s="107" t="str">
        <f t="shared" si="6582"/>
        <v/>
      </c>
      <c r="AI2148" s="107" t="str">
        <f t="shared" si="6582"/>
        <v/>
      </c>
    </row>
    <row r="2149" spans="1:167" hidden="1" x14ac:dyDescent="0.25">
      <c r="B2149" s="128" t="e">
        <f t="shared" si="6557"/>
        <v>#VALUE!</v>
      </c>
      <c r="C2149" s="128" t="e">
        <f t="shared" ca="1" si="6558"/>
        <v>#NAME?</v>
      </c>
      <c r="D2149" s="127">
        <f t="shared" ca="1" si="6551"/>
        <v>1</v>
      </c>
      <c r="E2149" s="198"/>
      <c r="F2149" s="93"/>
      <c r="G2149" s="200"/>
      <c r="H2149"/>
      <c r="I2149"/>
      <c r="J2149"/>
      <c r="K2149" s="66"/>
      <c r="L2149" s="29" t="s">
        <v>39</v>
      </c>
      <c r="M2149" s="30" t="str">
        <f t="shared" ref="M2149" si="6583">IFERROR(_xlfn.QUARTILE.EXC($P2142:$XX2142,3),"")</f>
        <v/>
      </c>
      <c r="N2149" s="71"/>
      <c r="O2149" s="27" t="str">
        <f t="shared" ref="O2149" si="6584">"4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557"/>
        <v>#VALUE!</v>
      </c>
      <c r="C2150" s="128" t="e">
        <f t="shared" ca="1" si="6558"/>
        <v>#NAME?</v>
      </c>
      <c r="D2150" s="127">
        <f t="shared" ca="1" si="6551"/>
        <v>1</v>
      </c>
      <c r="E2150" s="198"/>
      <c r="F2150" s="93"/>
      <c r="G2150" s="200"/>
      <c r="H2150" s="134">
        <f t="shared" ref="H2150" si="6585">COUNT($P2150:$XX2150)</f>
        <v>0</v>
      </c>
      <c r="I2150" s="132" t="e">
        <f t="shared" ref="I2150" si="6586">_xlfn.STDEV.P($P2149:$XX2150)/AVERAGE($P2149:$XX2150)</f>
        <v>#DIV/0!</v>
      </c>
      <c r="J2150" s="7">
        <f t="shared" ref="J2150" si="6587">IF(AND(H2150&gt;2,
OR(L2136="MÉDIA SANEADA",L2136="MEDIANA SANEADA",
AND(L2136="PREÇO ESTIMADO",NOT(AND(P2138="Orçamento",COUNTA(P2136:XX2136)=COUNTIF(P2138:XX2138,"Orçamento")))))),
ROW(),0)</f>
        <v>0</v>
      </c>
      <c r="K2150" s="66"/>
      <c r="L2150" s="29" t="s">
        <v>42</v>
      </c>
      <c r="M2150" s="30">
        <f t="shared" ref="M2150" si="6588">MIN($P2142:$XX2142)</f>
        <v>0</v>
      </c>
      <c r="N2150" s="71"/>
      <c r="O2150" s="27" t="str">
        <f t="shared" ref="O2150" si="6589">"4 RODADA"</f>
        <v>4 RODADA</v>
      </c>
      <c r="P2150" s="107" t="str">
        <f t="shared" ref="P2150:AI2150" si="6590">IF(P2148="","",IF((_xlfn.STDEV.P($P2147:$XX2148)/AVERAGE($P2147:$XX2148))&lt;=25%,P2148,IF(OR(P2148&gt;(AVERAGE($P2147:$XX2148)+_xlfn.STDEV.P($P2147:$XX2148)),P2148&lt;(AVERAGE($P2147:$XX2148)-_xlfn.STDEV.P($P2147:$XX2148))),"DESCARTADO",P2148)))</f>
        <v/>
      </c>
      <c r="Q2150" s="107" t="str">
        <f t="shared" si="6590"/>
        <v/>
      </c>
      <c r="R2150" s="107" t="str">
        <f t="shared" si="6590"/>
        <v/>
      </c>
      <c r="S2150" s="107" t="str">
        <f t="shared" si="6590"/>
        <v/>
      </c>
      <c r="T2150" s="107" t="str">
        <f t="shared" si="6590"/>
        <v/>
      </c>
      <c r="U2150" s="107" t="str">
        <f t="shared" si="6590"/>
        <v/>
      </c>
      <c r="V2150" s="107" t="str">
        <f t="shared" si="6590"/>
        <v/>
      </c>
      <c r="W2150" s="107" t="str">
        <f t="shared" si="6590"/>
        <v/>
      </c>
      <c r="X2150" s="107" t="str">
        <f t="shared" si="6590"/>
        <v/>
      </c>
      <c r="Y2150" s="107" t="str">
        <f t="shared" si="6590"/>
        <v/>
      </c>
      <c r="Z2150" s="107" t="str">
        <f t="shared" si="6590"/>
        <v/>
      </c>
      <c r="AA2150" s="107" t="str">
        <f t="shared" si="6590"/>
        <v/>
      </c>
      <c r="AB2150" s="107" t="str">
        <f t="shared" si="6590"/>
        <v/>
      </c>
      <c r="AC2150" s="107" t="str">
        <f t="shared" si="6590"/>
        <v/>
      </c>
      <c r="AD2150" s="107" t="str">
        <f t="shared" si="6590"/>
        <v/>
      </c>
      <c r="AE2150" s="107" t="str">
        <f t="shared" si="6590"/>
        <v/>
      </c>
      <c r="AF2150" s="107" t="str">
        <f t="shared" si="6590"/>
        <v/>
      </c>
      <c r="AG2150" s="107" t="str">
        <f t="shared" si="6590"/>
        <v/>
      </c>
      <c r="AH2150" s="107" t="str">
        <f t="shared" si="6590"/>
        <v/>
      </c>
      <c r="AI2150" s="107" t="str">
        <f t="shared" si="6590"/>
        <v/>
      </c>
    </row>
    <row r="2151" spans="1:167" hidden="1" x14ac:dyDescent="0.25">
      <c r="B2151" s="128" t="e">
        <f t="shared" si="6557"/>
        <v>#VALUE!</v>
      </c>
      <c r="C2151" s="128" t="e">
        <f t="shared" ca="1" si="6558"/>
        <v>#NAME?</v>
      </c>
      <c r="D2151" s="127">
        <f t="shared" ca="1" si="6551"/>
        <v>1</v>
      </c>
      <c r="E2151" s="198"/>
      <c r="F2151" s="93"/>
      <c r="G2151" s="200"/>
      <c r="H2151"/>
      <c r="I2151"/>
      <c r="J2151"/>
      <c r="K2151" s="66"/>
      <c r="L2151" s="29" t="s">
        <v>40</v>
      </c>
      <c r="M2151" s="30">
        <f t="shared" ref="M2151" si="6591">MAX($P2142:$XX2142)</f>
        <v>0</v>
      </c>
      <c r="N2151" s="71"/>
      <c r="O2151" s="27" t="str">
        <f t="shared" ref="O2151" si="6592">"5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557"/>
        <v>#VALUE!</v>
      </c>
      <c r="C2152" s="128" t="e">
        <f t="shared" ca="1" si="6558"/>
        <v>#NAME?</v>
      </c>
      <c r="D2152" s="127">
        <f t="shared" ca="1" si="6551"/>
        <v>1</v>
      </c>
      <c r="E2152" s="198"/>
      <c r="F2152" s="93"/>
      <c r="G2152" s="200"/>
      <c r="H2152" s="134">
        <f t="shared" ref="H2152" si="6593">COUNT($P2152:$XX2152)</f>
        <v>0</v>
      </c>
      <c r="I2152" s="132" t="e">
        <f t="shared" ref="I2152" si="6594">_xlfn.STDEV.P($P2151:$XX2152)/AVERAGE($P2151:$XX2152)</f>
        <v>#DIV/0!</v>
      </c>
      <c r="J2152" s="7">
        <f t="shared" ref="J2152" si="6595">IF(AND(H2152&gt;2,
OR(L2136="MÉDIA SANEADA",L2136="MEDIANA SANEADA",
AND(L2136="PREÇO ESTIMADO",NOT(AND(P2138="Orçamento",COUNTA(P2136:XX2136)=COUNTIF(P2138:XX2138,"Orçamento")))))),
ROW(),0)</f>
        <v>0</v>
      </c>
      <c r="K2152" s="66"/>
      <c r="N2152" s="71"/>
      <c r="O2152" s="27" t="str">
        <f t="shared" ref="O2152" si="6596">"5 RODADA"</f>
        <v>5 RODADA</v>
      </c>
      <c r="P2152" s="107" t="str">
        <f t="shared" ref="P2152:AI2152" si="6597">IF(P2150="","",IF((_xlfn.STDEV.P($P2149:$XX2150)/AVERAGE($P2149:$XX2150))&lt;=25%,P2150,IF(OR(P2150&gt;(AVERAGE($P2149:$XX2150)+_xlfn.STDEV.P($P2149:$XX2150)),P2150&lt;(AVERAGE($P2149:$XX2150)-_xlfn.STDEV.P($P2149:$XX2150))),"DESCARTADO",P2150)))</f>
        <v/>
      </c>
      <c r="Q2152" s="107" t="str">
        <f t="shared" si="6597"/>
        <v/>
      </c>
      <c r="R2152" s="107" t="str">
        <f t="shared" si="6597"/>
        <v/>
      </c>
      <c r="S2152" s="107" t="str">
        <f t="shared" si="6597"/>
        <v/>
      </c>
      <c r="T2152" s="107" t="str">
        <f t="shared" si="6597"/>
        <v/>
      </c>
      <c r="U2152" s="107" t="str">
        <f t="shared" si="6597"/>
        <v/>
      </c>
      <c r="V2152" s="107" t="str">
        <f t="shared" si="6597"/>
        <v/>
      </c>
      <c r="W2152" s="107" t="str">
        <f t="shared" si="6597"/>
        <v/>
      </c>
      <c r="X2152" s="107" t="str">
        <f t="shared" si="6597"/>
        <v/>
      </c>
      <c r="Y2152" s="107" t="str">
        <f t="shared" si="6597"/>
        <v/>
      </c>
      <c r="Z2152" s="107" t="str">
        <f t="shared" si="6597"/>
        <v/>
      </c>
      <c r="AA2152" s="107" t="str">
        <f t="shared" si="6597"/>
        <v/>
      </c>
      <c r="AB2152" s="107" t="str">
        <f t="shared" si="6597"/>
        <v/>
      </c>
      <c r="AC2152" s="107" t="str">
        <f t="shared" si="6597"/>
        <v/>
      </c>
      <c r="AD2152" s="107" t="str">
        <f t="shared" si="6597"/>
        <v/>
      </c>
      <c r="AE2152" s="107" t="str">
        <f t="shared" si="6597"/>
        <v/>
      </c>
      <c r="AF2152" s="107" t="str">
        <f t="shared" si="6597"/>
        <v/>
      </c>
      <c r="AG2152" s="107" t="str">
        <f t="shared" si="6597"/>
        <v/>
      </c>
      <c r="AH2152" s="107" t="str">
        <f t="shared" si="6597"/>
        <v/>
      </c>
      <c r="AI2152" s="107" t="str">
        <f t="shared" si="6597"/>
        <v/>
      </c>
    </row>
    <row r="2153" spans="1:167" hidden="1" x14ac:dyDescent="0.25">
      <c r="B2153" s="128" t="e">
        <f t="shared" si="6557"/>
        <v>#VALUE!</v>
      </c>
      <c r="C2153" s="128" t="e">
        <f t="shared" ca="1" si="6558"/>
        <v>#NAME?</v>
      </c>
      <c r="D2153" s="127">
        <f t="shared" ca="1" si="6551"/>
        <v>1</v>
      </c>
      <c r="E2153" s="198"/>
      <c r="F2153" s="93"/>
      <c r="G2153" s="200"/>
      <c r="H2153"/>
      <c r="I2153"/>
      <c r="J2153"/>
      <c r="K2153" s="66"/>
      <c r="L2153" s="22"/>
      <c r="M2153" s="22"/>
      <c r="N2153" s="71"/>
      <c r="O2153" s="27" t="str">
        <f t="shared" ref="O2153" si="6598">"6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557"/>
        <v>#VALUE!</v>
      </c>
      <c r="C2154" s="128" t="e">
        <f t="shared" ca="1" si="6558"/>
        <v>#NAME?</v>
      </c>
      <c r="D2154" s="127">
        <f t="shared" ca="1" si="6551"/>
        <v>1</v>
      </c>
      <c r="E2154" s="198"/>
      <c r="F2154" s="93"/>
      <c r="G2154" s="200"/>
      <c r="H2154" s="134">
        <f t="shared" ref="H2154" si="6599">COUNT($P2154:$XX2154)</f>
        <v>0</v>
      </c>
      <c r="I2154" s="132" t="e">
        <f t="shared" ref="I2154" si="6600">_xlfn.STDEV.P($P2153:$XX2154)/AVERAGE($P2153:$XX2154)</f>
        <v>#DIV/0!</v>
      </c>
      <c r="J2154" s="7">
        <f t="shared" ref="J2154" si="6601">IF(AND(H2154&gt;2,
OR(L2136="MÉDIA SANEADA",L2136="MEDIANA SANEADA",
AND(L2136="PREÇO ESTIMADO",NOT(AND(P2138="Orçamento",COUNTA(P2136:XX2136)=COUNTIF(P2138:XX2138,"Orçamento")))))),
ROW(),0)</f>
        <v>0</v>
      </c>
      <c r="N2154" s="71"/>
      <c r="O2154" s="27" t="str">
        <f t="shared" ref="O2154" si="6602">"6 RODADA"</f>
        <v>6 RODADA</v>
      </c>
      <c r="P2154" s="107" t="str">
        <f t="shared" ref="P2154:AI2154" si="6603">IFERROR(IF(P2152="","",IF((_xlfn.STDEV.P($P2151:$XX2152)/AVERAGE($P2151:$XX2152))&lt;=25%,P2152,IF(OR(P2152&gt;(AVERAGE($P2151:$XX2152)+_xlfn.STDEV.P($P2151:$XX2152)),P2152&lt;(AVERAGE($P2151:$XX2152)-_xlfn.STDEV.P($P2151:$XX2152))),"DESCARTADO",P2152))),)</f>
        <v/>
      </c>
      <c r="Q2154" s="107" t="str">
        <f t="shared" si="6603"/>
        <v/>
      </c>
      <c r="R2154" s="107" t="str">
        <f t="shared" si="6603"/>
        <v/>
      </c>
      <c r="S2154" s="107" t="str">
        <f t="shared" si="6603"/>
        <v/>
      </c>
      <c r="T2154" s="107" t="str">
        <f t="shared" si="6603"/>
        <v/>
      </c>
      <c r="U2154" s="107" t="str">
        <f t="shared" si="6603"/>
        <v/>
      </c>
      <c r="V2154" s="107" t="str">
        <f t="shared" si="6603"/>
        <v/>
      </c>
      <c r="W2154" s="107" t="str">
        <f t="shared" si="6603"/>
        <v/>
      </c>
      <c r="X2154" s="107" t="str">
        <f t="shared" si="6603"/>
        <v/>
      </c>
      <c r="Y2154" s="107" t="str">
        <f t="shared" si="6603"/>
        <v/>
      </c>
      <c r="Z2154" s="107" t="str">
        <f t="shared" si="6603"/>
        <v/>
      </c>
      <c r="AA2154" s="107" t="str">
        <f t="shared" si="6603"/>
        <v/>
      </c>
      <c r="AB2154" s="107" t="str">
        <f t="shared" si="6603"/>
        <v/>
      </c>
      <c r="AC2154" s="107" t="str">
        <f t="shared" si="6603"/>
        <v/>
      </c>
      <c r="AD2154" s="107" t="str">
        <f t="shared" si="6603"/>
        <v/>
      </c>
      <c r="AE2154" s="107" t="str">
        <f t="shared" si="6603"/>
        <v/>
      </c>
      <c r="AF2154" s="107" t="str">
        <f t="shared" si="6603"/>
        <v/>
      </c>
      <c r="AG2154" s="107" t="str">
        <f t="shared" si="6603"/>
        <v/>
      </c>
      <c r="AH2154" s="107" t="str">
        <f t="shared" si="6603"/>
        <v/>
      </c>
      <c r="AI2154" s="107" t="str">
        <f t="shared" si="6603"/>
        <v/>
      </c>
    </row>
    <row r="2155" spans="1:167" x14ac:dyDescent="0.25">
      <c r="B2155" s="128" t="e">
        <f t="shared" si="6557"/>
        <v>#VALUE!</v>
      </c>
      <c r="C2155" s="128" t="e">
        <f t="shared" ca="1" si="6558"/>
        <v>#NAME?</v>
      </c>
      <c r="D2155" s="127">
        <f t="shared" ca="1" si="6551"/>
        <v>1</v>
      </c>
      <c r="E2155" s="198"/>
      <c r="F2155" s="136"/>
      <c r="G2155" s="200"/>
      <c r="H2155" s="203"/>
      <c r="I2155" s="203"/>
      <c r="J2155" s="204"/>
      <c r="K2155" s="67"/>
      <c r="L2155" s="1" t="s">
        <v>43</v>
      </c>
      <c r="M2155" s="143" t="str">
        <f t="shared" ref="M2155" si="6604">IFERROR(ROUND(M2136*M2138,2),"")</f>
        <v/>
      </c>
      <c r="O2155" s="27" t="s">
        <v>363</v>
      </c>
      <c r="P2155" s="107" t="str">
        <f t="shared" ref="P2155:AI2176" si="6605">INDEX(P2142:P2154,MATCH(MAX($J2142:$J2154),$J2142:$J2154,0))</f>
        <v/>
      </c>
      <c r="Q2155" s="107" t="str">
        <f t="shared" si="6605"/>
        <v/>
      </c>
      <c r="R2155" s="107" t="str">
        <f t="shared" si="6605"/>
        <v/>
      </c>
      <c r="S2155" s="107" t="str">
        <f t="shared" si="6605"/>
        <v/>
      </c>
      <c r="T2155" s="107" t="str">
        <f t="shared" si="6605"/>
        <v/>
      </c>
      <c r="U2155" s="107" t="str">
        <f t="shared" si="6605"/>
        <v/>
      </c>
      <c r="V2155" s="107" t="str">
        <f t="shared" si="6605"/>
        <v/>
      </c>
      <c r="W2155" s="107" t="str">
        <f t="shared" si="6605"/>
        <v/>
      </c>
      <c r="X2155" s="107" t="str">
        <f t="shared" si="6605"/>
        <v/>
      </c>
      <c r="Y2155" s="107" t="str">
        <f t="shared" si="6605"/>
        <v/>
      </c>
      <c r="Z2155" s="107" t="str">
        <f t="shared" si="6605"/>
        <v/>
      </c>
      <c r="AA2155" s="107" t="str">
        <f t="shared" si="6605"/>
        <v/>
      </c>
      <c r="AB2155" s="107" t="str">
        <f t="shared" si="6605"/>
        <v/>
      </c>
      <c r="AC2155" s="107" t="str">
        <f t="shared" si="6605"/>
        <v/>
      </c>
      <c r="AD2155" s="107" t="str">
        <f t="shared" si="6605"/>
        <v/>
      </c>
      <c r="AE2155" s="107" t="str">
        <f t="shared" si="6605"/>
        <v/>
      </c>
      <c r="AF2155" s="107" t="str">
        <f t="shared" si="6605"/>
        <v/>
      </c>
      <c r="AG2155" s="107" t="str">
        <f t="shared" si="6605"/>
        <v/>
      </c>
      <c r="AH2155" s="107" t="str">
        <f t="shared" si="6605"/>
        <v/>
      </c>
      <c r="AI2155" s="107" t="str">
        <f t="shared" si="6605"/>
        <v/>
      </c>
    </row>
    <row r="2157" spans="1:167" s="117" customFormat="1" ht="15" customHeight="1" x14ac:dyDescent="0.25">
      <c r="A2157" s="120"/>
      <c r="B2157" s="127" t="e">
        <f t="shared" ref="B2157" si="6606">LARGE(IFERROR(IF(B2155+1&gt;$H$8,"",B2155+1),""),1)</f>
        <v>#VALUE!</v>
      </c>
      <c r="C2157" s="127" t="e">
        <f ca="1">IF(_xlfn.ISFORMULA(E2161),MAX(INDEX('BASE FORMAÇÃO'!A:A,B2157+1),1),E2161)</f>
        <v>#NAME?</v>
      </c>
      <c r="D2157" s="127">
        <f t="shared" ref="D2157" ca="1" si="6607">IFERROR(IF(C2157=C2147,D2147+1,1),1)</f>
        <v>1</v>
      </c>
      <c r="E2157" s="38" t="s">
        <v>9</v>
      </c>
      <c r="F2157" s="73"/>
      <c r="G2157" s="38" t="s">
        <v>15</v>
      </c>
      <c r="H2157" s="135" t="e">
        <f>INDEX('BASE FORMAÇÃO'!B:B,B2157+1)</f>
        <v>#VALUE!</v>
      </c>
      <c r="I2157" s="181" t="s">
        <v>16</v>
      </c>
      <c r="J2157" s="6" t="e">
        <f>INDEX('BASE FORMAÇÃO'!K:K,B2157+1)</f>
        <v>#VALUE!</v>
      </c>
      <c r="K2157" s="65"/>
      <c r="L2157" s="182" t="s">
        <v>10</v>
      </c>
      <c r="M2157" s="184" t="str">
        <f>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608">B2157</f>
        <v>#VALUE!</v>
      </c>
      <c r="C2158" s="128" t="e">
        <f t="shared" ca="1" si="6608"/>
        <v>#NAME?</v>
      </c>
      <c r="D2158" s="127">
        <f t="shared" ca="1" si="6608"/>
        <v>1</v>
      </c>
      <c r="E2158" s="186">
        <f t="shared" ref="E2158" ca="1" si="6609">D2157</f>
        <v>1</v>
      </c>
      <c r="F2158" s="92"/>
      <c r="G2158" s="188" t="s">
        <v>1</v>
      </c>
      <c r="H2158" s="191" t="e">
        <f>INDEX('BASE FORMAÇÃO'!C:C,B2157+1)</f>
        <v>#VALUE!</v>
      </c>
      <c r="I2158" s="191"/>
      <c r="J2158" s="192"/>
      <c r="K2158" s="66"/>
      <c r="L2158" s="183"/>
      <c r="M2158" s="185"/>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610">B2158</f>
        <v>#VALUE!</v>
      </c>
      <c r="C2159" s="128" t="e">
        <f t="shared" ca="1" si="6610"/>
        <v>#NAME?</v>
      </c>
      <c r="D2159" s="127">
        <f t="shared" ca="1" si="6610"/>
        <v>1</v>
      </c>
      <c r="E2159" s="187"/>
      <c r="F2159" s="93"/>
      <c r="G2159" s="189"/>
      <c r="H2159" s="193"/>
      <c r="I2159" s="193"/>
      <c r="J2159" s="194"/>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611">B2159</f>
        <v>#VALUE!</v>
      </c>
      <c r="C2160" s="128" t="e">
        <f t="shared" ca="1" si="6611"/>
        <v>#NAME?</v>
      </c>
      <c r="D2160" s="127">
        <f t="shared" ca="1" si="6551"/>
        <v>1</v>
      </c>
      <c r="E2160" s="38" t="s">
        <v>313</v>
      </c>
      <c r="F2160" s="93"/>
      <c r="G2160" s="190"/>
      <c r="H2160" s="195"/>
      <c r="I2160" s="195"/>
      <c r="J2160" s="196"/>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612">B2159</f>
        <v>#VALUE!</v>
      </c>
      <c r="C2161" s="128" t="e">
        <f t="shared" ca="1" si="6612"/>
        <v>#NAME?</v>
      </c>
      <c r="D2161" s="127">
        <f t="shared" ca="1" si="6551"/>
        <v>1</v>
      </c>
      <c r="E2161" s="197" t="e">
        <f t="shared" ref="E2161" ca="1" si="6613">C2157</f>
        <v>#NAME?</v>
      </c>
      <c r="F2161" s="93"/>
      <c r="G2161" s="199" t="s">
        <v>304</v>
      </c>
      <c r="H2161" s="201"/>
      <c r="I2161" s="202"/>
      <c r="J2161" s="202"/>
      <c r="K2161" s="67"/>
      <c r="L2161" s="28" t="s">
        <v>303</v>
      </c>
      <c r="M2161" s="133" t="str">
        <f t="shared" ref="M2161" si="6614">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615">B2161</f>
        <v>#VALUE!</v>
      </c>
      <c r="C2162" s="128" t="e">
        <f t="shared" ref="C2162" ca="1" si="6616">C2161</f>
        <v>#NAME?</v>
      </c>
      <c r="D2162" s="127">
        <f t="shared" ca="1" si="6551"/>
        <v>1</v>
      </c>
      <c r="E2162" s="198"/>
      <c r="F2162" s="93"/>
      <c r="G2162" s="200"/>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617">B2162</f>
        <v>#VALUE!</v>
      </c>
      <c r="C2163" s="128" t="e">
        <f t="shared" ca="1" si="6617"/>
        <v>#NAME?</v>
      </c>
      <c r="D2163" s="127">
        <f t="shared" ca="1" si="6551"/>
        <v>1</v>
      </c>
      <c r="E2163" s="198"/>
      <c r="F2163" s="93"/>
      <c r="G2163" s="200"/>
      <c r="H2163" s="134">
        <f t="shared" ref="H2163" si="6618">COUNT($P2163:$XX2163)</f>
        <v>0</v>
      </c>
      <c r="I2163" s="132" t="e">
        <f t="shared" ref="I2163" si="6619">_xlfn.STDEV.P($P2162:$XX2163)/AVERAGE($P2162:$XX2163)</f>
        <v>#DIV/0!</v>
      </c>
      <c r="J2163" s="7">
        <f>ROW()</f>
        <v>2163</v>
      </c>
      <c r="K2163" s="67"/>
      <c r="L2163" s="29" t="s">
        <v>10</v>
      </c>
      <c r="M2163" s="30" t="str">
        <f t="shared" ref="M2163" si="6620">IFERROR(
IF(COUNTA(P2157:AI2157)=COUNTIF(P2159:XX2159,"Orçamento"),MIN(M2168,M2165),
IF(M2166&lt;&gt;"",M2166,
IF(M2167&lt;&gt;"",M2167,
M2165
))),"")</f>
        <v/>
      </c>
      <c r="N2163" s="71"/>
      <c r="O2163" s="27" t="s">
        <v>376</v>
      </c>
      <c r="P2163" s="106" t="str">
        <f t="shared" ref="P2163:AI2163" si="6621">IFERROR(IF(P2161="",
            "",
            IF(COUNT($P2161:$XX2161)&lt;=4,
               P2161,
               IF(OR(P2161&gt;(QUARTILE($P2161:$XX2161,3)+(QUARTILE($P2161:$XX2161,3)-QUARTILE($P2161:$XX2161,1))),
                     P2161&lt;(QUARTILE($P2161:$XX2161,1)-(QUARTILE($P2161:$XX2161,3)-QUARTILE($P2161:$XX2161,1)))
                  ),
               "DESCARTADO",P2161)
             )
  ),P2161)</f>
        <v/>
      </c>
      <c r="Q2163" s="106" t="str">
        <f t="shared" si="6621"/>
        <v/>
      </c>
      <c r="R2163" s="106" t="str">
        <f t="shared" si="6621"/>
        <v/>
      </c>
      <c r="S2163" s="106" t="str">
        <f t="shared" si="6621"/>
        <v/>
      </c>
      <c r="T2163" s="106" t="str">
        <f t="shared" si="6621"/>
        <v/>
      </c>
      <c r="U2163" s="106" t="str">
        <f t="shared" si="6621"/>
        <v/>
      </c>
      <c r="V2163" s="106" t="str">
        <f t="shared" si="6621"/>
        <v/>
      </c>
      <c r="W2163" s="106" t="str">
        <f t="shared" si="6621"/>
        <v/>
      </c>
      <c r="X2163" s="106" t="str">
        <f t="shared" si="6621"/>
        <v/>
      </c>
      <c r="Y2163" s="106" t="str">
        <f t="shared" si="6621"/>
        <v/>
      </c>
      <c r="Z2163" s="106" t="str">
        <f t="shared" si="6621"/>
        <v/>
      </c>
      <c r="AA2163" s="106" t="str">
        <f t="shared" si="6621"/>
        <v/>
      </c>
      <c r="AB2163" s="106" t="str">
        <f t="shared" si="6621"/>
        <v/>
      </c>
      <c r="AC2163" s="106" t="str">
        <f t="shared" si="6621"/>
        <v/>
      </c>
      <c r="AD2163" s="106" t="str">
        <f t="shared" si="6621"/>
        <v/>
      </c>
      <c r="AE2163" s="106" t="str">
        <f t="shared" si="6621"/>
        <v/>
      </c>
      <c r="AF2163" s="106" t="str">
        <f t="shared" si="6621"/>
        <v/>
      </c>
      <c r="AG2163" s="106" t="str">
        <f t="shared" si="6621"/>
        <v/>
      </c>
      <c r="AH2163" s="106" t="str">
        <f t="shared" si="6621"/>
        <v/>
      </c>
      <c r="AI2163" s="106" t="str">
        <f t="shared" si="6621"/>
        <v/>
      </c>
    </row>
    <row r="2164" spans="2:35" hidden="1" x14ac:dyDescent="0.25">
      <c r="B2164" s="128" t="e">
        <f t="shared" ref="B2164" si="6622">B2163</f>
        <v>#VALUE!</v>
      </c>
      <c r="C2164" s="128" t="e">
        <f t="shared" ref="C2164" ca="1" si="6623">C2163</f>
        <v>#NAME?</v>
      </c>
      <c r="D2164" s="127">
        <f t="shared" ca="1" si="6551"/>
        <v>1</v>
      </c>
      <c r="E2164" s="198"/>
      <c r="F2164" s="93"/>
      <c r="G2164" s="200"/>
      <c r="H2164"/>
      <c r="I2164"/>
      <c r="J2164"/>
      <c r="K2164" s="66"/>
      <c r="L2164" s="29" t="s">
        <v>360</v>
      </c>
      <c r="M2164" s="30" t="e">
        <f t="shared" ref="M2164" si="6624">AVERAGE($P2163:$XX2163)</f>
        <v>#DIV/0!</v>
      </c>
      <c r="N2164" s="71"/>
      <c r="O2164" s="27" t="str">
        <f t="shared" ref="O2164" si="6625">"1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557"/>
        <v>#VALUE!</v>
      </c>
      <c r="C2165" s="128" t="e">
        <f t="shared" ca="1" si="6558"/>
        <v>#NAME?</v>
      </c>
      <c r="D2165" s="127">
        <f t="shared" ca="1" si="6551"/>
        <v>1</v>
      </c>
      <c r="E2165" s="198"/>
      <c r="F2165" s="93"/>
      <c r="G2165" s="200"/>
      <c r="H2165" s="134">
        <f t="shared" ref="H2165" si="6626">COUNT($P2165:$XX2165)</f>
        <v>0</v>
      </c>
      <c r="I2165" s="132" t="e">
        <f t="shared" ref="I2165" si="6627">_xlfn.STDEV.P($P2164:$XX2165)/AVERAGE($P2164:$XX2165)</f>
        <v>#DIV/0!</v>
      </c>
      <c r="J2165" s="7">
        <f t="shared" ref="J2165" si="6628">IF(AND(H2165&gt;2,
OR(L2157="MÉDIA SANEADA",L2157="MEDIANA SANEADA",
AND(L2157="PREÇO ESTIMADO",NOT(AND(P2159="Orçamento",COUNTA(P2157:XX2157)=COUNTIF(P2159:XX2159,"Orçamento")))))),
ROW(),0)</f>
        <v>0</v>
      </c>
      <c r="K2165" s="66"/>
      <c r="L2165" s="29" t="s">
        <v>361</v>
      </c>
      <c r="M2165" s="30" t="e">
        <f t="shared" ref="M2165" si="6629">MEDIAN($P2163:$XX2163)</f>
        <v>#NUM!</v>
      </c>
      <c r="N2165" s="71"/>
      <c r="O2165" s="27" t="str">
        <f t="shared" ref="O2165" si="6630">"1 RODADA"</f>
        <v>1 RODADA</v>
      </c>
      <c r="P2165" s="107" t="str">
        <f t="shared" ref="P2165:AI2165" si="6631">IF(P2163="","",IF((_xlfn.STDEV.P($P2162:$XX2163)/AVERAGE($P2162:$XX2163))&lt;=25%,P2163,IF(OR(P2163&gt;(AVERAGE($P2162:$XX2163)+_xlfn.STDEV.P($P2162:$XX2163)),P2163&lt;(AVERAGE($P2162:$XX2163)-_xlfn.STDEV.P($P2162:$XX2163))),"DESCARTADO",P2163)))</f>
        <v/>
      </c>
      <c r="Q2165" s="107" t="str">
        <f t="shared" si="6631"/>
        <v/>
      </c>
      <c r="R2165" s="107" t="str">
        <f t="shared" si="6631"/>
        <v/>
      </c>
      <c r="S2165" s="107" t="str">
        <f t="shared" si="6631"/>
        <v/>
      </c>
      <c r="T2165" s="107" t="str">
        <f t="shared" si="6631"/>
        <v/>
      </c>
      <c r="U2165" s="107" t="str">
        <f t="shared" si="6631"/>
        <v/>
      </c>
      <c r="V2165" s="107" t="str">
        <f t="shared" si="6631"/>
        <v/>
      </c>
      <c r="W2165" s="107" t="str">
        <f t="shared" si="6631"/>
        <v/>
      </c>
      <c r="X2165" s="107" t="str">
        <f t="shared" si="6631"/>
        <v/>
      </c>
      <c r="Y2165" s="107" t="str">
        <f t="shared" si="6631"/>
        <v/>
      </c>
      <c r="Z2165" s="107" t="str">
        <f t="shared" si="6631"/>
        <v/>
      </c>
      <c r="AA2165" s="107" t="str">
        <f t="shared" si="6631"/>
        <v/>
      </c>
      <c r="AB2165" s="107" t="str">
        <f t="shared" si="6631"/>
        <v/>
      </c>
      <c r="AC2165" s="107" t="str">
        <f t="shared" si="6631"/>
        <v/>
      </c>
      <c r="AD2165" s="107" t="str">
        <f t="shared" si="6631"/>
        <v/>
      </c>
      <c r="AE2165" s="107" t="str">
        <f t="shared" si="6631"/>
        <v/>
      </c>
      <c r="AF2165" s="107" t="str">
        <f t="shared" si="6631"/>
        <v/>
      </c>
      <c r="AG2165" s="107" t="str">
        <f t="shared" si="6631"/>
        <v/>
      </c>
      <c r="AH2165" s="107" t="str">
        <f t="shared" si="6631"/>
        <v/>
      </c>
      <c r="AI2165" s="107" t="str">
        <f t="shared" si="6631"/>
        <v/>
      </c>
    </row>
    <row r="2166" spans="2:35" hidden="1" x14ac:dyDescent="0.25">
      <c r="B2166" s="128" t="e">
        <f t="shared" si="6557"/>
        <v>#VALUE!</v>
      </c>
      <c r="C2166" s="128" t="e">
        <f t="shared" ca="1" si="6558"/>
        <v>#NAME?</v>
      </c>
      <c r="D2166" s="127">
        <f t="shared" ca="1" si="6551"/>
        <v>1</v>
      </c>
      <c r="E2166" s="198"/>
      <c r="F2166" s="93"/>
      <c r="G2166" s="200"/>
      <c r="H2166"/>
      <c r="I2166"/>
      <c r="J2166"/>
      <c r="L2166" s="29" t="s">
        <v>38</v>
      </c>
      <c r="M2166" s="30" t="str">
        <f t="shared" ref="M2166" si="6632">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633">"2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557"/>
        <v>#VALUE!</v>
      </c>
      <c r="C2167" s="128" t="e">
        <f t="shared" ca="1" si="6558"/>
        <v>#NAME?</v>
      </c>
      <c r="D2167" s="127">
        <f t="shared" ca="1" si="6551"/>
        <v>1</v>
      </c>
      <c r="E2167" s="198"/>
      <c r="F2167" s="93"/>
      <c r="G2167" s="200"/>
      <c r="H2167" s="134">
        <f t="shared" ref="H2167" si="6634">COUNT($P2167:$XX2167)</f>
        <v>0</v>
      </c>
      <c r="I2167" s="132" t="e">
        <f t="shared" ref="I2167" si="6635">_xlfn.STDEV.P($P2166:$XX2167)/AVERAGE($P2166:$XX2167)</f>
        <v>#DIV/0!</v>
      </c>
      <c r="J2167" s="7">
        <f t="shared" ref="J2167" si="6636">IF(AND(H2167&gt;2,
OR(L2157="MÉDIA SANEADA",L2157="MEDIANA SANEADA",
AND(L2157="PREÇO ESTIMADO",NOT(AND(P2159="Orçamento",COUNTA(P2157:XX2157)=COUNTIF(P2159:XX2159,"Orçamento")))))),
ROW(),0)</f>
        <v>0</v>
      </c>
      <c r="K2167" s="66"/>
      <c r="L2167" s="29" t="s">
        <v>362</v>
      </c>
      <c r="M2167" s="30" t="e">
        <f t="shared" ref="M2167" si="6637" xml:space="preserve">
IF(H2165&gt;2,MEDIAN(P2164:XX2165),
IF(H2167&gt;2,MEDIAN(P2166:XX2167),
IF(H2169&gt;2,MEDIAN(P2168:XX2169),
IF(H2171&gt;2,MEDIAN(P2170:XX2171),
IF(H2173&gt;2,MEDIAN(P2172:XX2173),
IF(H2175&gt;2,MEDIAN(P2174:XX2175),
MEDIAN(P2162:XX2163)))))))</f>
        <v>#NUM!</v>
      </c>
      <c r="N2167" s="71"/>
      <c r="O2167" s="27" t="str">
        <f t="shared" ref="O2167" si="6638">"2 RODADA"</f>
        <v>2 RODADA</v>
      </c>
      <c r="P2167" s="107" t="str">
        <f t="shared" ref="P2167:AI2167" si="6639">IF(P2165="","",IF((_xlfn.STDEV.P($P2164:$XX2165)/AVERAGE($P2164:$XX2165))&lt;=25%,P2165,IF(OR(P2165&gt;(AVERAGE($P2164:$XX2165)+_xlfn.STDEV.P($P2164:$XX2165)),P2165&lt;(AVERAGE($P2164:$XX2165)-_xlfn.STDEV.P($P2164:$XX2165))),"DESCARTADO",P2165)))</f>
        <v/>
      </c>
      <c r="Q2167" s="107" t="str">
        <f t="shared" si="6639"/>
        <v/>
      </c>
      <c r="R2167" s="107" t="str">
        <f t="shared" si="6639"/>
        <v/>
      </c>
      <c r="S2167" s="107" t="str">
        <f t="shared" si="6639"/>
        <v/>
      </c>
      <c r="T2167" s="107" t="str">
        <f t="shared" si="6639"/>
        <v/>
      </c>
      <c r="U2167" s="107" t="str">
        <f t="shared" si="6639"/>
        <v/>
      </c>
      <c r="V2167" s="107" t="str">
        <f t="shared" si="6639"/>
        <v/>
      </c>
      <c r="W2167" s="107" t="str">
        <f t="shared" si="6639"/>
        <v/>
      </c>
      <c r="X2167" s="107" t="str">
        <f t="shared" si="6639"/>
        <v/>
      </c>
      <c r="Y2167" s="107" t="str">
        <f t="shared" si="6639"/>
        <v/>
      </c>
      <c r="Z2167" s="107" t="str">
        <f t="shared" si="6639"/>
        <v/>
      </c>
      <c r="AA2167" s="107" t="str">
        <f t="shared" si="6639"/>
        <v/>
      </c>
      <c r="AB2167" s="107" t="str">
        <f t="shared" si="6639"/>
        <v/>
      </c>
      <c r="AC2167" s="107" t="str">
        <f t="shared" si="6639"/>
        <v/>
      </c>
      <c r="AD2167" s="107" t="str">
        <f t="shared" si="6639"/>
        <v/>
      </c>
      <c r="AE2167" s="107" t="str">
        <f t="shared" si="6639"/>
        <v/>
      </c>
      <c r="AF2167" s="107" t="str">
        <f t="shared" si="6639"/>
        <v/>
      </c>
      <c r="AG2167" s="107" t="str">
        <f t="shared" si="6639"/>
        <v/>
      </c>
      <c r="AH2167" s="107" t="str">
        <f t="shared" si="6639"/>
        <v/>
      </c>
      <c r="AI2167" s="107" t="str">
        <f t="shared" si="6639"/>
        <v/>
      </c>
    </row>
    <row r="2168" spans="2:35" hidden="1" x14ac:dyDescent="0.25">
      <c r="B2168" s="128" t="e">
        <f t="shared" si="6557"/>
        <v>#VALUE!</v>
      </c>
      <c r="C2168" s="128" t="e">
        <f t="shared" ca="1" si="6558"/>
        <v>#NAME?</v>
      </c>
      <c r="D2168" s="127">
        <f t="shared" ca="1" si="6551"/>
        <v>1</v>
      </c>
      <c r="E2168" s="198"/>
      <c r="F2168" s="93"/>
      <c r="G2168" s="200"/>
      <c r="H2168"/>
      <c r="I2168"/>
      <c r="J2168"/>
      <c r="K2168" s="66"/>
      <c r="L2168" s="29" t="s">
        <v>359</v>
      </c>
      <c r="M2168" s="30" t="e">
        <f t="shared" ref="M2168" si="6640">HARMEAN($P2162:$XX2163)</f>
        <v>#N/A</v>
      </c>
      <c r="N2168" s="71"/>
      <c r="O2168" s="27" t="str">
        <f t="shared" ref="O2168" si="6641">"3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557"/>
        <v>#VALUE!</v>
      </c>
      <c r="C2169" s="128" t="e">
        <f t="shared" ca="1" si="6558"/>
        <v>#NAME?</v>
      </c>
      <c r="D2169" s="127">
        <f t="shared" ca="1" si="6551"/>
        <v>1</v>
      </c>
      <c r="E2169" s="198"/>
      <c r="F2169" s="93"/>
      <c r="G2169" s="200"/>
      <c r="H2169" s="134">
        <f t="shared" ref="H2169" si="6642">COUNT($P2169:$XX2169)</f>
        <v>0</v>
      </c>
      <c r="I2169" s="132" t="e">
        <f t="shared" ref="I2169" si="6643">_xlfn.STDEV.P($P2168:$XX2169)/AVERAGE($P2168:$XX2169)</f>
        <v>#DIV/0!</v>
      </c>
      <c r="J2169" s="7">
        <f t="shared" ref="J2169" si="6644">IF(AND(H2169&gt;2,
OR(L2157="MÉDIA SANEADA",L2157="MEDIANA SANEADA",
AND(L2157="PREÇO ESTIMADO",NOT(AND(P2159="Orçamento",COUNTA(P2157:XX2157)=COUNTIF(P2159:XX2159,"Orçamento")))))),
ROW(),0)</f>
        <v>0</v>
      </c>
      <c r="K2169" s="66"/>
      <c r="L2169" s="29" t="s">
        <v>41</v>
      </c>
      <c r="M2169" s="30" t="str">
        <f t="shared" ref="M2169" si="6645">IFERROR(_xlfn.QUARTILE.EXC($P2163:$XX2163,1),"")</f>
        <v/>
      </c>
      <c r="N2169" s="71"/>
      <c r="O2169" s="27" t="str">
        <f t="shared" ref="O2169" si="6646">"3 RODADA"</f>
        <v>3 RODADA</v>
      </c>
      <c r="P2169" s="107" t="str">
        <f t="shared" ref="P2169:AI2169" si="6647">IF(P2167="","",IF((_xlfn.STDEV.P($P2166:$XX2167)/AVERAGE($P2166:$XX2167))&lt;=25%,P2167,IF(OR(P2167&gt;(AVERAGE($P2166:$XX2167)+_xlfn.STDEV.P($P2166:$XX2167)),P2167&lt;(AVERAGE($P2166:$XX2167)-_xlfn.STDEV.P($P2166:$XX2167))),"DESCARTADO",P2167)))</f>
        <v/>
      </c>
      <c r="Q2169" s="107" t="str">
        <f t="shared" si="6647"/>
        <v/>
      </c>
      <c r="R2169" s="107" t="str">
        <f t="shared" si="6647"/>
        <v/>
      </c>
      <c r="S2169" s="107" t="str">
        <f t="shared" si="6647"/>
        <v/>
      </c>
      <c r="T2169" s="107" t="str">
        <f t="shared" si="6647"/>
        <v/>
      </c>
      <c r="U2169" s="107" t="str">
        <f t="shared" si="6647"/>
        <v/>
      </c>
      <c r="V2169" s="107" t="str">
        <f t="shared" si="6647"/>
        <v/>
      </c>
      <c r="W2169" s="107" t="str">
        <f t="shared" si="6647"/>
        <v/>
      </c>
      <c r="X2169" s="107" t="str">
        <f t="shared" si="6647"/>
        <v/>
      </c>
      <c r="Y2169" s="107" t="str">
        <f t="shared" si="6647"/>
        <v/>
      </c>
      <c r="Z2169" s="107" t="str">
        <f t="shared" si="6647"/>
        <v/>
      </c>
      <c r="AA2169" s="107" t="str">
        <f t="shared" si="6647"/>
        <v/>
      </c>
      <c r="AB2169" s="107" t="str">
        <f t="shared" si="6647"/>
        <v/>
      </c>
      <c r="AC2169" s="107" t="str">
        <f t="shared" si="6647"/>
        <v/>
      </c>
      <c r="AD2169" s="107" t="str">
        <f t="shared" si="6647"/>
        <v/>
      </c>
      <c r="AE2169" s="107" t="str">
        <f t="shared" si="6647"/>
        <v/>
      </c>
      <c r="AF2169" s="107" t="str">
        <f t="shared" si="6647"/>
        <v/>
      </c>
      <c r="AG2169" s="107" t="str">
        <f t="shared" si="6647"/>
        <v/>
      </c>
      <c r="AH2169" s="107" t="str">
        <f t="shared" si="6647"/>
        <v/>
      </c>
      <c r="AI2169" s="107" t="str">
        <f t="shared" si="6647"/>
        <v/>
      </c>
    </row>
    <row r="2170" spans="2:35" hidden="1" x14ac:dyDescent="0.25">
      <c r="B2170" s="128" t="e">
        <f t="shared" si="6557"/>
        <v>#VALUE!</v>
      </c>
      <c r="C2170" s="128" t="e">
        <f t="shared" ca="1" si="6558"/>
        <v>#NAME?</v>
      </c>
      <c r="D2170" s="127">
        <f t="shared" ca="1" si="6551"/>
        <v>1</v>
      </c>
      <c r="E2170" s="198"/>
      <c r="F2170" s="93"/>
      <c r="G2170" s="200"/>
      <c r="H2170"/>
      <c r="I2170"/>
      <c r="J2170"/>
      <c r="K2170" s="66"/>
      <c r="L2170" s="29" t="s">
        <v>39</v>
      </c>
      <c r="M2170" s="30" t="str">
        <f t="shared" ref="M2170" si="6648">IFERROR(_xlfn.QUARTILE.EXC($P2163:$XX2163,3),"")</f>
        <v/>
      </c>
      <c r="N2170" s="71"/>
      <c r="O2170" s="27" t="str">
        <f t="shared" ref="O2170" si="6649">"4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557"/>
        <v>#VALUE!</v>
      </c>
      <c r="C2171" s="128" t="e">
        <f t="shared" ca="1" si="6558"/>
        <v>#NAME?</v>
      </c>
      <c r="D2171" s="127">
        <f t="shared" ca="1" si="6551"/>
        <v>1</v>
      </c>
      <c r="E2171" s="198"/>
      <c r="F2171" s="93"/>
      <c r="G2171" s="200"/>
      <c r="H2171" s="134">
        <f t="shared" ref="H2171" si="6650">COUNT($P2171:$XX2171)</f>
        <v>0</v>
      </c>
      <c r="I2171" s="132" t="e">
        <f t="shared" ref="I2171" si="6651">_xlfn.STDEV.P($P2170:$XX2171)/AVERAGE($P2170:$XX2171)</f>
        <v>#DIV/0!</v>
      </c>
      <c r="J2171" s="7">
        <f t="shared" ref="J2171" si="6652">IF(AND(H2171&gt;2,
OR(L2157="MÉDIA SANEADA",L2157="MEDIANA SANEADA",
AND(L2157="PREÇO ESTIMADO",NOT(AND(P2159="Orçamento",COUNTA(P2157:XX2157)=COUNTIF(P2159:XX2159,"Orçamento")))))),
ROW(),0)</f>
        <v>0</v>
      </c>
      <c r="K2171" s="66"/>
      <c r="L2171" s="29" t="s">
        <v>42</v>
      </c>
      <c r="M2171" s="30">
        <f t="shared" ref="M2171" si="6653">MIN($P2163:$XX2163)</f>
        <v>0</v>
      </c>
      <c r="N2171" s="71"/>
      <c r="O2171" s="27" t="str">
        <f t="shared" ref="O2171" si="6654">"4 RODADA"</f>
        <v>4 RODADA</v>
      </c>
      <c r="P2171" s="107" t="str">
        <f t="shared" ref="P2171:AI2171" si="6655">IF(P2169="","",IF((_xlfn.STDEV.P($P2168:$XX2169)/AVERAGE($P2168:$XX2169))&lt;=25%,P2169,IF(OR(P2169&gt;(AVERAGE($P2168:$XX2169)+_xlfn.STDEV.P($P2168:$XX2169)),P2169&lt;(AVERAGE($P2168:$XX2169)-_xlfn.STDEV.P($P2168:$XX2169))),"DESCARTADO",P2169)))</f>
        <v/>
      </c>
      <c r="Q2171" s="107" t="str">
        <f t="shared" si="6655"/>
        <v/>
      </c>
      <c r="R2171" s="107" t="str">
        <f t="shared" si="6655"/>
        <v/>
      </c>
      <c r="S2171" s="107" t="str">
        <f t="shared" si="6655"/>
        <v/>
      </c>
      <c r="T2171" s="107" t="str">
        <f t="shared" si="6655"/>
        <v/>
      </c>
      <c r="U2171" s="107" t="str">
        <f t="shared" si="6655"/>
        <v/>
      </c>
      <c r="V2171" s="107" t="str">
        <f t="shared" si="6655"/>
        <v/>
      </c>
      <c r="W2171" s="107" t="str">
        <f t="shared" si="6655"/>
        <v/>
      </c>
      <c r="X2171" s="107" t="str">
        <f t="shared" si="6655"/>
        <v/>
      </c>
      <c r="Y2171" s="107" t="str">
        <f t="shared" si="6655"/>
        <v/>
      </c>
      <c r="Z2171" s="107" t="str">
        <f t="shared" si="6655"/>
        <v/>
      </c>
      <c r="AA2171" s="107" t="str">
        <f t="shared" si="6655"/>
        <v/>
      </c>
      <c r="AB2171" s="107" t="str">
        <f t="shared" si="6655"/>
        <v/>
      </c>
      <c r="AC2171" s="107" t="str">
        <f t="shared" si="6655"/>
        <v/>
      </c>
      <c r="AD2171" s="107" t="str">
        <f t="shared" si="6655"/>
        <v/>
      </c>
      <c r="AE2171" s="107" t="str">
        <f t="shared" si="6655"/>
        <v/>
      </c>
      <c r="AF2171" s="107" t="str">
        <f t="shared" si="6655"/>
        <v/>
      </c>
      <c r="AG2171" s="107" t="str">
        <f t="shared" si="6655"/>
        <v/>
      </c>
      <c r="AH2171" s="107" t="str">
        <f t="shared" si="6655"/>
        <v/>
      </c>
      <c r="AI2171" s="107" t="str">
        <f t="shared" si="6655"/>
        <v/>
      </c>
    </row>
    <row r="2172" spans="2:35" hidden="1" x14ac:dyDescent="0.25">
      <c r="B2172" s="128" t="e">
        <f t="shared" si="6557"/>
        <v>#VALUE!</v>
      </c>
      <c r="C2172" s="128" t="e">
        <f t="shared" ca="1" si="6558"/>
        <v>#NAME?</v>
      </c>
      <c r="D2172" s="127">
        <f t="shared" ca="1" si="6551"/>
        <v>1</v>
      </c>
      <c r="E2172" s="198"/>
      <c r="F2172" s="93"/>
      <c r="G2172" s="200"/>
      <c r="H2172"/>
      <c r="I2172"/>
      <c r="J2172"/>
      <c r="K2172" s="66"/>
      <c r="L2172" s="29" t="s">
        <v>40</v>
      </c>
      <c r="M2172" s="30">
        <f t="shared" ref="M2172" si="6656">MAX($P2163:$XX2163)</f>
        <v>0</v>
      </c>
      <c r="N2172" s="71"/>
      <c r="O2172" s="27" t="str">
        <f t="shared" ref="O2172" si="6657">"5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557"/>
        <v>#VALUE!</v>
      </c>
      <c r="C2173" s="128" t="e">
        <f t="shared" ca="1" si="6558"/>
        <v>#NAME?</v>
      </c>
      <c r="D2173" s="127">
        <f t="shared" ca="1" si="6551"/>
        <v>1</v>
      </c>
      <c r="E2173" s="198"/>
      <c r="F2173" s="93"/>
      <c r="G2173" s="200"/>
      <c r="H2173" s="134">
        <f t="shared" ref="H2173" si="6658">COUNT($P2173:$XX2173)</f>
        <v>0</v>
      </c>
      <c r="I2173" s="132" t="e">
        <f t="shared" ref="I2173" si="6659">_xlfn.STDEV.P($P2172:$XX2173)/AVERAGE($P2172:$XX2173)</f>
        <v>#DIV/0!</v>
      </c>
      <c r="J2173" s="7">
        <f t="shared" ref="J2173" si="6660">IF(AND(H2173&gt;2,
OR(L2157="MÉDIA SANEADA",L2157="MEDIANA SANEADA",
AND(L2157="PREÇO ESTIMADO",NOT(AND(P2159="Orçamento",COUNTA(P2157:XX2157)=COUNTIF(P2159:XX2159,"Orçamento")))))),
ROW(),0)</f>
        <v>0</v>
      </c>
      <c r="K2173" s="66"/>
      <c r="N2173" s="71"/>
      <c r="O2173" s="27" t="str">
        <f t="shared" ref="O2173" si="6661">"5 RODADA"</f>
        <v>5 RODADA</v>
      </c>
      <c r="P2173" s="107" t="str">
        <f t="shared" ref="P2173:AI2173" si="6662">IF(P2171="","",IF((_xlfn.STDEV.P($P2170:$XX2171)/AVERAGE($P2170:$XX2171))&lt;=25%,P2171,IF(OR(P2171&gt;(AVERAGE($P2170:$XX2171)+_xlfn.STDEV.P($P2170:$XX2171)),P2171&lt;(AVERAGE($P2170:$XX2171)-_xlfn.STDEV.P($P2170:$XX2171))),"DESCARTADO",P2171)))</f>
        <v/>
      </c>
      <c r="Q2173" s="107" t="str">
        <f t="shared" si="6662"/>
        <v/>
      </c>
      <c r="R2173" s="107" t="str">
        <f t="shared" si="6662"/>
        <v/>
      </c>
      <c r="S2173" s="107" t="str">
        <f t="shared" si="6662"/>
        <v/>
      </c>
      <c r="T2173" s="107" t="str">
        <f t="shared" si="6662"/>
        <v/>
      </c>
      <c r="U2173" s="107" t="str">
        <f t="shared" si="6662"/>
        <v/>
      </c>
      <c r="V2173" s="107" t="str">
        <f t="shared" si="6662"/>
        <v/>
      </c>
      <c r="W2173" s="107" t="str">
        <f t="shared" si="6662"/>
        <v/>
      </c>
      <c r="X2173" s="107" t="str">
        <f t="shared" si="6662"/>
        <v/>
      </c>
      <c r="Y2173" s="107" t="str">
        <f t="shared" si="6662"/>
        <v/>
      </c>
      <c r="Z2173" s="107" t="str">
        <f t="shared" si="6662"/>
        <v/>
      </c>
      <c r="AA2173" s="107" t="str">
        <f t="shared" si="6662"/>
        <v/>
      </c>
      <c r="AB2173" s="107" t="str">
        <f t="shared" si="6662"/>
        <v/>
      </c>
      <c r="AC2173" s="107" t="str">
        <f t="shared" si="6662"/>
        <v/>
      </c>
      <c r="AD2173" s="107" t="str">
        <f t="shared" si="6662"/>
        <v/>
      </c>
      <c r="AE2173" s="107" t="str">
        <f t="shared" si="6662"/>
        <v/>
      </c>
      <c r="AF2173" s="107" t="str">
        <f t="shared" si="6662"/>
        <v/>
      </c>
      <c r="AG2173" s="107" t="str">
        <f t="shared" si="6662"/>
        <v/>
      </c>
      <c r="AH2173" s="107" t="str">
        <f t="shared" si="6662"/>
        <v/>
      </c>
      <c r="AI2173" s="107" t="str">
        <f t="shared" si="6662"/>
        <v/>
      </c>
    </row>
    <row r="2174" spans="2:35" hidden="1" x14ac:dyDescent="0.25">
      <c r="B2174" s="128" t="e">
        <f t="shared" si="6557"/>
        <v>#VALUE!</v>
      </c>
      <c r="C2174" s="128" t="e">
        <f t="shared" ca="1" si="6558"/>
        <v>#NAME?</v>
      </c>
      <c r="D2174" s="127">
        <f t="shared" ca="1" si="6551"/>
        <v>1</v>
      </c>
      <c r="E2174" s="198"/>
      <c r="F2174" s="93"/>
      <c r="G2174" s="200"/>
      <c r="H2174"/>
      <c r="I2174"/>
      <c r="J2174"/>
      <c r="K2174" s="66"/>
      <c r="L2174" s="22"/>
      <c r="M2174" s="22"/>
      <c r="N2174" s="71"/>
      <c r="O2174" s="27" t="str">
        <f t="shared" ref="O2174" si="6663">"6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557"/>
        <v>#VALUE!</v>
      </c>
      <c r="C2175" s="128" t="e">
        <f t="shared" ca="1" si="6558"/>
        <v>#NAME?</v>
      </c>
      <c r="D2175" s="127">
        <f t="shared" ca="1" si="6551"/>
        <v>1</v>
      </c>
      <c r="E2175" s="198"/>
      <c r="F2175" s="93"/>
      <c r="G2175" s="200"/>
      <c r="H2175" s="134">
        <f t="shared" ref="H2175" si="6664">COUNT($P2175:$XX2175)</f>
        <v>0</v>
      </c>
      <c r="I2175" s="132" t="e">
        <f t="shared" ref="I2175" si="6665">_xlfn.STDEV.P($P2174:$XX2175)/AVERAGE($P2174:$XX2175)</f>
        <v>#DIV/0!</v>
      </c>
      <c r="J2175" s="7">
        <f t="shared" ref="J2175" si="6666">IF(AND(H2175&gt;2,
OR(L2157="MÉDIA SANEADA",L2157="MEDIANA SANEADA",
AND(L2157="PREÇO ESTIMADO",NOT(AND(P2159="Orçamento",COUNTA(P2157:XX2157)=COUNTIF(P2159:XX2159,"Orçamento")))))),
ROW(),0)</f>
        <v>0</v>
      </c>
      <c r="N2175" s="71"/>
      <c r="O2175" s="27" t="str">
        <f t="shared" ref="O2175" si="6667">"6 RODADA"</f>
        <v>6 RODADA</v>
      </c>
      <c r="P2175" s="107" t="str">
        <f t="shared" ref="P2175:AI2175" si="6668">IFERROR(IF(P2173="","",IF((_xlfn.STDEV.P($P2172:$XX2173)/AVERAGE($P2172:$XX2173))&lt;=25%,P2173,IF(OR(P2173&gt;(AVERAGE($P2172:$XX2173)+_xlfn.STDEV.P($P2172:$XX2173)),P2173&lt;(AVERAGE($P2172:$XX2173)-_xlfn.STDEV.P($P2172:$XX2173))),"DESCARTADO",P2173))),)</f>
        <v/>
      </c>
      <c r="Q2175" s="107" t="str">
        <f t="shared" si="6668"/>
        <v/>
      </c>
      <c r="R2175" s="107" t="str">
        <f t="shared" si="6668"/>
        <v/>
      </c>
      <c r="S2175" s="107" t="str">
        <f t="shared" si="6668"/>
        <v/>
      </c>
      <c r="T2175" s="107" t="str">
        <f t="shared" si="6668"/>
        <v/>
      </c>
      <c r="U2175" s="107" t="str">
        <f t="shared" si="6668"/>
        <v/>
      </c>
      <c r="V2175" s="107" t="str">
        <f t="shared" si="6668"/>
        <v/>
      </c>
      <c r="W2175" s="107" t="str">
        <f t="shared" si="6668"/>
        <v/>
      </c>
      <c r="X2175" s="107" t="str">
        <f t="shared" si="6668"/>
        <v/>
      </c>
      <c r="Y2175" s="107" t="str">
        <f t="shared" si="6668"/>
        <v/>
      </c>
      <c r="Z2175" s="107" t="str">
        <f t="shared" si="6668"/>
        <v/>
      </c>
      <c r="AA2175" s="107" t="str">
        <f t="shared" si="6668"/>
        <v/>
      </c>
      <c r="AB2175" s="107" t="str">
        <f t="shared" si="6668"/>
        <v/>
      </c>
      <c r="AC2175" s="107" t="str">
        <f t="shared" si="6668"/>
        <v/>
      </c>
      <c r="AD2175" s="107" t="str">
        <f t="shared" si="6668"/>
        <v/>
      </c>
      <c r="AE2175" s="107" t="str">
        <f t="shared" si="6668"/>
        <v/>
      </c>
      <c r="AF2175" s="107" t="str">
        <f t="shared" si="6668"/>
        <v/>
      </c>
      <c r="AG2175" s="107" t="str">
        <f t="shared" si="6668"/>
        <v/>
      </c>
      <c r="AH2175" s="107" t="str">
        <f t="shared" si="6668"/>
        <v/>
      </c>
      <c r="AI2175" s="107" t="str">
        <f t="shared" si="6668"/>
        <v/>
      </c>
    </row>
    <row r="2176" spans="2:35" x14ac:dyDescent="0.25">
      <c r="B2176" s="128" t="e">
        <f t="shared" si="6557"/>
        <v>#VALUE!</v>
      </c>
      <c r="C2176" s="128" t="e">
        <f t="shared" ca="1" si="6558"/>
        <v>#NAME?</v>
      </c>
      <c r="D2176" s="127">
        <f t="shared" ca="1" si="6551"/>
        <v>1</v>
      </c>
      <c r="E2176" s="198"/>
      <c r="F2176" s="136"/>
      <c r="G2176" s="200"/>
      <c r="H2176" s="203"/>
      <c r="I2176" s="203"/>
      <c r="J2176" s="204"/>
      <c r="K2176" s="67"/>
      <c r="L2176" s="1" t="s">
        <v>43</v>
      </c>
      <c r="M2176" s="143" t="str">
        <f t="shared" ref="M2176" si="6669">IFERROR(ROUND(M2157*M2159,2),"")</f>
        <v/>
      </c>
      <c r="O2176" s="27" t="s">
        <v>363</v>
      </c>
      <c r="P2176" s="107" t="str">
        <f t="shared" ref="P2176:R2176" si="6670">INDEX(P2163:P2175,MATCH(MAX($J2163:$J2175),$J2163:$J2175,0))</f>
        <v/>
      </c>
      <c r="Q2176" s="107" t="str">
        <f t="shared" si="6670"/>
        <v/>
      </c>
      <c r="R2176" s="107" t="str">
        <f t="shared" si="6670"/>
        <v/>
      </c>
      <c r="S2176" s="107" t="str">
        <f t="shared" si="6605"/>
        <v/>
      </c>
      <c r="T2176" s="107" t="str">
        <f t="shared" si="6605"/>
        <v/>
      </c>
      <c r="U2176" s="107" t="str">
        <f t="shared" si="6605"/>
        <v/>
      </c>
      <c r="V2176" s="107" t="str">
        <f t="shared" si="6605"/>
        <v/>
      </c>
      <c r="W2176" s="107" t="str">
        <f t="shared" si="6605"/>
        <v/>
      </c>
      <c r="X2176" s="107" t="str">
        <f t="shared" si="6605"/>
        <v/>
      </c>
      <c r="Y2176" s="107" t="str">
        <f t="shared" si="6605"/>
        <v/>
      </c>
      <c r="Z2176" s="107" t="str">
        <f t="shared" si="6605"/>
        <v/>
      </c>
      <c r="AA2176" s="107" t="str">
        <f t="shared" si="6605"/>
        <v/>
      </c>
      <c r="AB2176" s="107" t="str">
        <f t="shared" si="6605"/>
        <v/>
      </c>
      <c r="AC2176" s="107" t="str">
        <f t="shared" si="6605"/>
        <v/>
      </c>
      <c r="AD2176" s="107" t="str">
        <f t="shared" si="6605"/>
        <v/>
      </c>
      <c r="AE2176" s="107" t="str">
        <f t="shared" si="6605"/>
        <v/>
      </c>
      <c r="AF2176" s="107" t="str">
        <f t="shared" si="6605"/>
        <v/>
      </c>
      <c r="AG2176" s="107" t="str">
        <f t="shared" si="6605"/>
        <v/>
      </c>
      <c r="AH2176" s="107" t="str">
        <f t="shared" si="6605"/>
        <v/>
      </c>
      <c r="AI2176" s="107" t="str">
        <f t="shared" si="6605"/>
        <v/>
      </c>
    </row>
  </sheetData>
  <sheetProtection algorithmName="SHA-512" hashValue="VSTMo4OyweSCEwQEgsQKlsM0KhS1WFga1ajIspFqWMC7rWPJWSN0Dpatgw1s/VZvjWybOuLKh9s9VIBPpx6zAw==" saltValue="defpqJ/MnwMn7pzQQatGwg==" spinCount="100000" sheet="1" formatColumns="0" formatRows="0" insertHyperlinks="0"/>
  <mergeCells count="955">
    <mergeCell ref="L2157:L2158"/>
    <mergeCell ref="M2157:M2158"/>
    <mergeCell ref="E2158:E2159"/>
    <mergeCell ref="G2158:G2160"/>
    <mergeCell ref="H2158:J2160"/>
    <mergeCell ref="E2161:E2176"/>
    <mergeCell ref="G2161:G2176"/>
    <mergeCell ref="H2161:J2161"/>
    <mergeCell ref="H2176:J2176"/>
    <mergeCell ref="L2136:L2137"/>
    <mergeCell ref="M2136:M2137"/>
    <mergeCell ref="E2137:E2138"/>
    <mergeCell ref="G2137:G2139"/>
    <mergeCell ref="H2137:J2139"/>
    <mergeCell ref="E2140:E2155"/>
    <mergeCell ref="G2140:G2155"/>
    <mergeCell ref="H2140:J2140"/>
    <mergeCell ref="H2155:J2155"/>
    <mergeCell ref="L2115:L2116"/>
    <mergeCell ref="M2115:M2116"/>
    <mergeCell ref="E2116:E2117"/>
    <mergeCell ref="G2116:G2118"/>
    <mergeCell ref="H2116:J2118"/>
    <mergeCell ref="E2119:E2134"/>
    <mergeCell ref="G2119:G2134"/>
    <mergeCell ref="H2119:J2119"/>
    <mergeCell ref="H2134:J2134"/>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G1930:G1945"/>
    <mergeCell ref="H1930:J1930"/>
    <mergeCell ref="H1945:J1945"/>
    <mergeCell ref="L1947:L1948"/>
    <mergeCell ref="L1926:L1927"/>
    <mergeCell ref="M1926:M1927"/>
    <mergeCell ref="E1927:E1928"/>
    <mergeCell ref="G1927:G1929"/>
    <mergeCell ref="H1927:J1929"/>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E1846:E1861"/>
    <mergeCell ref="G1846:G1861"/>
    <mergeCell ref="H1846:J1846"/>
    <mergeCell ref="H1861:J1861"/>
    <mergeCell ref="L1863:L1864"/>
    <mergeCell ref="L1842:L1843"/>
    <mergeCell ref="M1842:M1843"/>
    <mergeCell ref="E1843:E1844"/>
    <mergeCell ref="G1843:G1845"/>
    <mergeCell ref="H1843:J1845"/>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E1762:E1777"/>
    <mergeCell ref="G1762:G1777"/>
    <mergeCell ref="H1762:J1762"/>
    <mergeCell ref="H1777:J1777"/>
    <mergeCell ref="L1779:L1780"/>
    <mergeCell ref="L1758:L1759"/>
    <mergeCell ref="M1758:M1759"/>
    <mergeCell ref="E1759:E1760"/>
    <mergeCell ref="G1759:G1761"/>
    <mergeCell ref="H1759:J1761"/>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E1678:E1693"/>
    <mergeCell ref="G1678:G1693"/>
    <mergeCell ref="H1678:J1678"/>
    <mergeCell ref="H1693:J1693"/>
    <mergeCell ref="L1695:L1696"/>
    <mergeCell ref="L1674:L1675"/>
    <mergeCell ref="M1674:M1675"/>
    <mergeCell ref="E1675:E1676"/>
    <mergeCell ref="G1675:G1677"/>
    <mergeCell ref="H1675:J1677"/>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E1594:E1609"/>
    <mergeCell ref="G1594:G1609"/>
    <mergeCell ref="H1594:J1594"/>
    <mergeCell ref="H1609:J1609"/>
    <mergeCell ref="L1611:L1612"/>
    <mergeCell ref="L1590:L1591"/>
    <mergeCell ref="M1590:M1591"/>
    <mergeCell ref="E1591:E1592"/>
    <mergeCell ref="G1591:G1593"/>
    <mergeCell ref="H1591:J1593"/>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E1510:E1525"/>
    <mergeCell ref="G1510:G1525"/>
    <mergeCell ref="H1510:J1510"/>
    <mergeCell ref="H1525:J1525"/>
    <mergeCell ref="L1527:L1528"/>
    <mergeCell ref="L1506:L1507"/>
    <mergeCell ref="M1506:M1507"/>
    <mergeCell ref="E1507:E1508"/>
    <mergeCell ref="G1507:G1509"/>
    <mergeCell ref="H1507:J1509"/>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E1426:E1441"/>
    <mergeCell ref="G1426:G1441"/>
    <mergeCell ref="H1426:J1426"/>
    <mergeCell ref="H1441:J1441"/>
    <mergeCell ref="L1443:L1444"/>
    <mergeCell ref="L1422:L1423"/>
    <mergeCell ref="M1422:M1423"/>
    <mergeCell ref="E1423:E1424"/>
    <mergeCell ref="G1423:G1425"/>
    <mergeCell ref="H1423:J1425"/>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E1342:E1357"/>
    <mergeCell ref="G1342:G1357"/>
    <mergeCell ref="H1342:J1342"/>
    <mergeCell ref="H1357:J1357"/>
    <mergeCell ref="L1359:L1360"/>
    <mergeCell ref="L1338:L1339"/>
    <mergeCell ref="M1338:M1339"/>
    <mergeCell ref="E1339:E1340"/>
    <mergeCell ref="G1339:G1341"/>
    <mergeCell ref="H1339:J1341"/>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E1258:E1273"/>
    <mergeCell ref="G1258:G1273"/>
    <mergeCell ref="H1258:J1258"/>
    <mergeCell ref="H1273:J1273"/>
    <mergeCell ref="L1275:L1276"/>
    <mergeCell ref="L1254:L1255"/>
    <mergeCell ref="M1254:M1255"/>
    <mergeCell ref="E1255:E1256"/>
    <mergeCell ref="G1255:G1257"/>
    <mergeCell ref="H1255:J1257"/>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E1174:E1189"/>
    <mergeCell ref="G1174:G1189"/>
    <mergeCell ref="H1174:J1174"/>
    <mergeCell ref="H1189:J1189"/>
    <mergeCell ref="L1191:L1192"/>
    <mergeCell ref="L1170:L1171"/>
    <mergeCell ref="M1170:M1171"/>
    <mergeCell ref="E1171:E1172"/>
    <mergeCell ref="G1171:G1173"/>
    <mergeCell ref="H1171:J1173"/>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E1090:E1105"/>
    <mergeCell ref="G1090:G1105"/>
    <mergeCell ref="H1090:J1090"/>
    <mergeCell ref="H1105:J1105"/>
    <mergeCell ref="L1107:L1108"/>
    <mergeCell ref="L1086:L1087"/>
    <mergeCell ref="M1086:M1087"/>
    <mergeCell ref="E1087:E1088"/>
    <mergeCell ref="G1087:G1089"/>
    <mergeCell ref="H1087:J1089"/>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E1006:E1021"/>
    <mergeCell ref="G1006:G1021"/>
    <mergeCell ref="H1006:J1006"/>
    <mergeCell ref="H1021:J1021"/>
    <mergeCell ref="L1023:L1024"/>
    <mergeCell ref="L1002:L1003"/>
    <mergeCell ref="M1002:M1003"/>
    <mergeCell ref="E1003:E1004"/>
    <mergeCell ref="G1003:G1005"/>
    <mergeCell ref="H1003:J1005"/>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E922:E937"/>
    <mergeCell ref="G922:G937"/>
    <mergeCell ref="H922:J922"/>
    <mergeCell ref="H937:J937"/>
    <mergeCell ref="L939:L940"/>
    <mergeCell ref="L918:L919"/>
    <mergeCell ref="M918:M919"/>
    <mergeCell ref="E919:E920"/>
    <mergeCell ref="G919:G921"/>
    <mergeCell ref="H919:J921"/>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E838:E853"/>
    <mergeCell ref="G838:G853"/>
    <mergeCell ref="H838:J838"/>
    <mergeCell ref="H853:J853"/>
    <mergeCell ref="L855:L856"/>
    <mergeCell ref="L834:L835"/>
    <mergeCell ref="M834:M835"/>
    <mergeCell ref="E835:E836"/>
    <mergeCell ref="G835:G837"/>
    <mergeCell ref="H835:J837"/>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E754:E769"/>
    <mergeCell ref="G754:G769"/>
    <mergeCell ref="H754:J754"/>
    <mergeCell ref="H769:J769"/>
    <mergeCell ref="L771:L772"/>
    <mergeCell ref="L750:L751"/>
    <mergeCell ref="M750:M751"/>
    <mergeCell ref="E751:E752"/>
    <mergeCell ref="G751:G753"/>
    <mergeCell ref="H751:J753"/>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E670:E685"/>
    <mergeCell ref="G670:G685"/>
    <mergeCell ref="H670:J670"/>
    <mergeCell ref="H685:J685"/>
    <mergeCell ref="L687:L688"/>
    <mergeCell ref="L666:L667"/>
    <mergeCell ref="M666:M667"/>
    <mergeCell ref="E667:E668"/>
    <mergeCell ref="G667:G669"/>
    <mergeCell ref="H667:J669"/>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E586:E601"/>
    <mergeCell ref="G586:G601"/>
    <mergeCell ref="H586:J586"/>
    <mergeCell ref="H601:J601"/>
    <mergeCell ref="L603:L604"/>
    <mergeCell ref="L582:L583"/>
    <mergeCell ref="M582:M583"/>
    <mergeCell ref="E583:E584"/>
    <mergeCell ref="G583:G585"/>
    <mergeCell ref="H583:J585"/>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E502:E517"/>
    <mergeCell ref="G502:G517"/>
    <mergeCell ref="H502:J502"/>
    <mergeCell ref="H517:J517"/>
    <mergeCell ref="L519:L520"/>
    <mergeCell ref="L498:L499"/>
    <mergeCell ref="M498:M499"/>
    <mergeCell ref="E499:E500"/>
    <mergeCell ref="G499:G501"/>
    <mergeCell ref="H499:J501"/>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E418:E433"/>
    <mergeCell ref="G418:G433"/>
    <mergeCell ref="H418:J418"/>
    <mergeCell ref="H433:J433"/>
    <mergeCell ref="L435:L436"/>
    <mergeCell ref="L414:L415"/>
    <mergeCell ref="M414:M415"/>
    <mergeCell ref="E415:E416"/>
    <mergeCell ref="G415:G417"/>
    <mergeCell ref="H415:J417"/>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E334:E349"/>
    <mergeCell ref="G334:G349"/>
    <mergeCell ref="H334:J334"/>
    <mergeCell ref="H349:J349"/>
    <mergeCell ref="L351:L352"/>
    <mergeCell ref="L330:L331"/>
    <mergeCell ref="M330:M331"/>
    <mergeCell ref="E331:E332"/>
    <mergeCell ref="G331:G333"/>
    <mergeCell ref="H331:J333"/>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E250:E265"/>
    <mergeCell ref="G250:G265"/>
    <mergeCell ref="H250:J250"/>
    <mergeCell ref="H265:J265"/>
    <mergeCell ref="L267:L268"/>
    <mergeCell ref="L246:L247"/>
    <mergeCell ref="M246:M247"/>
    <mergeCell ref="E247:E248"/>
    <mergeCell ref="G247:G249"/>
    <mergeCell ref="H247:J249"/>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E166:E181"/>
    <mergeCell ref="G166:G181"/>
    <mergeCell ref="H166:J166"/>
    <mergeCell ref="H181:J181"/>
    <mergeCell ref="L183:L184"/>
    <mergeCell ref="L162:L163"/>
    <mergeCell ref="M162:M163"/>
    <mergeCell ref="E163:E164"/>
    <mergeCell ref="G163:G165"/>
    <mergeCell ref="H163:J165"/>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E82:E97"/>
    <mergeCell ref="G82:G97"/>
    <mergeCell ref="H82:J82"/>
    <mergeCell ref="H97:J97"/>
    <mergeCell ref="L99:L100"/>
    <mergeCell ref="L78:L79"/>
    <mergeCell ref="M78:M79"/>
    <mergeCell ref="E79:E80"/>
    <mergeCell ref="G79:G81"/>
    <mergeCell ref="H79:J81"/>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s>
  <phoneticPr fontId="43" type="noConversion"/>
  <conditionalFormatting sqref="A1:XFD3 A4:R5 Y4:XFD9 A6:Q7 A8:L8 O8 Q8:R8 A9:K9 Q9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2158:AI2158">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2160:XFD216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formula1>$L$21:$L$30</formula1>
    </dataValidation>
  </dataValidation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H2161:J2161</xm:sqref>
        </x14:dataValidation>
        <x14:dataValidation type="list">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14:formula1>
            <xm:f>'Tabela de Apoio'!$L:$L</xm:f>
          </x14:formula1>
          <xm:sqref>H5:J5</xm:sqref>
        </x14:dataValidation>
        <x14:dataValidation type="list" allowBlank="1" showErrorMessage="1" error="Informe uma fonte constante na lista">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P2159:AI2159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4"/>
  <dimension ref="B1:U107"/>
  <sheetViews>
    <sheetView showGridLines="0" workbookViewId="0">
      <selection activeCell="G10" sqref="G10"/>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6"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0" t="s">
        <v>305</v>
      </c>
      <c r="F2" s="231"/>
      <c r="G2" s="231"/>
      <c r="H2" s="231"/>
      <c r="I2" s="231"/>
      <c r="J2" s="231"/>
      <c r="K2" s="231"/>
      <c r="L2" s="232"/>
    </row>
    <row r="3" spans="2:14" ht="21" x14ac:dyDescent="0.35">
      <c r="E3" s="233" t="str">
        <f>'MAPA DE PREÇOS'!H5</f>
        <v>GP e SMGG</v>
      </c>
      <c r="F3" s="234"/>
      <c r="G3" s="234"/>
      <c r="H3" s="234"/>
      <c r="I3" s="234"/>
      <c r="J3" s="234"/>
      <c r="K3" s="234"/>
      <c r="L3" s="235"/>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t="str">
        <f ca="1">IFERROR(VLOOKUP(B5,'MAPA DE PREÇOS'!B:D,2,FALSE),"")</f>
        <v/>
      </c>
      <c r="D5" s="41">
        <f ca="1">IFERROR(VLOOKUP(B5,'MAPA DE PREÇOS'!B:D,3,FALSE),"")</f>
        <v>1</v>
      </c>
      <c r="E5" s="236">
        <f t="shared" ref="E5:E36" ca="1" si="0">IF($B4="","",IF($C5=$C2,D5,IF($C5=$C3,"Item",IF(AND(MAX(C:C)&gt;1,$C5=$C4),CONCATENATE("LOTE ",C5),""))))</f>
        <v>1</v>
      </c>
      <c r="F5" s="237"/>
      <c r="G5" s="237"/>
      <c r="H5" s="237"/>
      <c r="I5" s="237"/>
      <c r="J5" s="237"/>
      <c r="K5" s="237"/>
      <c r="L5" s="238"/>
    </row>
    <row r="6" spans="2:14" x14ac:dyDescent="0.25">
      <c r="B6" s="41" t="str">
        <f ca="1">IFERROR(IF(C5=C2,IF(B5+1&lt;='MAPA DE PREÇOS'!$H$8,B5+1,""),B5),"")</f>
        <v/>
      </c>
      <c r="C6" s="41" t="str">
        <f ca="1">IFERROR(VLOOKUP(B6,'MAPA DE PREÇOS'!B:D,2,FALSE),"")</f>
        <v/>
      </c>
      <c r="D6" s="41" t="str">
        <f ca="1">IFERROR(VLOOKUP(B6,'MAPA DE PREÇOS'!B:D,3,FALSE),"")</f>
        <v/>
      </c>
      <c r="E6" s="82" t="str">
        <f t="shared" ca="1" si="0"/>
        <v/>
      </c>
      <c r="F6" s="82" t="e">
        <f ca="1">IF($B5="","",IF($C6=$C3,INDEX('MAPA DE PREÇOS'!$H:$H,MATCH($B6,'MAPA DE PREÇOS'!$B:$B)-19),IF($C6=$C4,"Código","")))</f>
        <v>#N/A</v>
      </c>
      <c r="G6" s="145" t="e">
        <f ca="1">IF($B5="","",IF($C6=$C3,IF('BASE EDITAL'!$C$2="",INDEX('MAPA DE PREÇOS'!H:H,MATCH(EDITAL!B6,'MAPA DE PREÇOS'!B:B,0)+1),UPPER(INDEX('BASE EDITAL'!$C:$C,EDITAL!B6+1))),IF($C6=$C4,"Especificação do Objeto","")))</f>
        <v>#N/A</v>
      </c>
      <c r="H6" s="84" t="e">
        <f ca="1">IF($B5="","",IF($C6=$C3,INDEX('MAPA DE PREÇOS'!$M:$M,MATCH($B6,'MAPA DE PREÇOS'!$B:$B)-16),IF($C6=$C4,"Unidade","")))</f>
        <v>#N/A</v>
      </c>
      <c r="I6" s="84" t="e">
        <f ca="1">IF($B5="","",IF($C6=$C3,INDEX('MAPA DE PREÇOS'!$M:$M,MATCH($B6,'MAPA DE PREÇOS'!$B:$B)-17),IF($C6=$C4,"Quant.","")))</f>
        <v>#N/A</v>
      </c>
      <c r="J6" s="60" t="e">
        <f ca="1">IF(AND(COUNTBLANK($B3:$B5)=2,$B5="",$B4="",MAX(C:C)&gt;1),"Total Estimado",IF($B5="","",IF($C6=$C3,INDEX('MAPA DE PREÇOS'!$M:$M,MATCH($B6,'MAPA DE PREÇOS'!$B:$B)-19),IF($C6=$C4,"Valor Unit. (R$)",IF(AND($C6&lt;&gt;$C5,$J5&lt;&gt;""),IF(MAX(C:C)=1,"Total Estimado","Subtotal"),"")))))</f>
        <v>#N/A</v>
      </c>
      <c r="K6" s="75" t="str">
        <f ca="1">IFERROR(IF(AND(COUNTBLANK($B3:$B5)=2,$B5="",$B4="",MAX(C:C)&gt;1),SUM($K$3:K5)/2,IF($B5="","",IF($C6=$C3,ROUND(J6*I6,2),IF($C6=$C4,"Total Item (R$)",IF(AND($C6&lt;&gt;$C5,$J5&lt;&gt;""),SUMIFS(K:K,C:C,C5,J:J,"&lt;&gt;Subtotal"),""))))),"")</f>
        <v/>
      </c>
      <c r="L6" s="75" t="str">
        <f t="shared" ref="L6:L107" ca="1" si="1">IF($B5="","",IF($C6=$C3,"",IF($C6=$C4,"Benefício ME/EPP","")))</f>
        <v/>
      </c>
    </row>
    <row r="7" spans="2:14" x14ac:dyDescent="0.25">
      <c r="B7" s="41" t="str">
        <f ca="1">IFERROR(IF(C6=C3,IF(B6+1&lt;='MAPA DE PREÇOS'!$H$8,B6+1,""),B6),"")</f>
        <v/>
      </c>
      <c r="C7" s="41" t="str">
        <f ca="1">IFERROR(VLOOKUP(B7,'MAPA DE PREÇOS'!B:D,2,FALSE),"")</f>
        <v/>
      </c>
      <c r="D7" s="41" t="str">
        <f ca="1">IFERROR(VLOOKUP(B7,'MAPA DE PREÇOS'!B:D,3,FALSE),"")</f>
        <v/>
      </c>
      <c r="E7" s="82" t="str">
        <f t="shared" ca="1" si="0"/>
        <v/>
      </c>
      <c r="F7" s="82" t="str">
        <f ca="1">IF($B6="","",IF($C7=$C4,INDEX('MAPA DE PREÇOS'!$H:$H,MATCH($B7,'MAPA DE PREÇOS'!$B:$B)-19),IF($C7=$C5,"Código","")))</f>
        <v/>
      </c>
      <c r="G7" s="145" t="str">
        <f ca="1">IF($B6="","",IF($C7=$C4,IF('BASE EDITAL'!$C$2="",INDEX('MAPA DE PREÇOS'!H:H,MATCH(EDITAL!B7,'MAPA DE PREÇOS'!B:B,0)+1),UPPER(INDEX('BASE EDITAL'!$C:$C,EDITAL!B7+1))),IF($C7=$C5,"Especificação do Objeto","")))</f>
        <v/>
      </c>
      <c r="H7" s="84" t="str">
        <f ca="1">IF($B6="","",IF($C7=$C4,INDEX('MAPA DE PREÇOS'!$M:$M,MATCH($B7,'MAPA DE PREÇOS'!$B:$B)-16),IF($C7=$C5,"Unidade","")))</f>
        <v/>
      </c>
      <c r="I7" s="84" t="str">
        <f ca="1">IF($B6="","",IF($C7=$C4,INDEX('MAPA DE PREÇOS'!$M:$M,MATCH($B7,'MAPA DE PREÇOS'!$B:$B)-17),IF($C7=$C5,"Quant.","")))</f>
        <v/>
      </c>
      <c r="J7" s="60" t="str">
        <f ca="1">IF(AND(COUNTBLANK($B4:$B6)=2,$B6="",$B5="",MAX(C:C)&gt;1),"Total Estimado",IF($B6="","",IF($C7=$C4,INDEX('MAPA DE PREÇOS'!$M:$M,MATCH($B7,'MAPA DE PREÇOS'!$B:$B)-19),IF($C7=$C5,"Valor Unit. (R$)",IF(AND($C7&lt;&gt;$C6,$J6&lt;&gt;""),IF(MAX(C:C)=1,"Total Estimado","Subtotal"),"")))))</f>
        <v/>
      </c>
      <c r="K7" s="75" t="str">
        <f ca="1">IFERROR(IF(AND(COUNTBLANK($B4:$B6)=2,$B6="",$B5="",MAX(C:C)&gt;1),SUM($K$3:K6)/2,IF($B6="","",IF($C7=$C4,ROUND(J7*I7,2),IF($C7=$C5,"Total Item (R$)",IF(AND($C7&lt;&gt;$C6,$J6&lt;&gt;""),SUMIFS(K:K,C:C,C6,J:J,"&lt;&gt;Subtotal"),""))))),"")</f>
        <v/>
      </c>
      <c r="L7" s="75" t="str">
        <f t="shared" ca="1" si="1"/>
        <v/>
      </c>
    </row>
    <row r="8" spans="2:14" x14ac:dyDescent="0.25">
      <c r="B8" s="41" t="str">
        <f ca="1">IFERROR(IF(C7=C4,IF(B7+1&lt;='MAPA DE PREÇOS'!$H$8,B7+1,""),B7),"")</f>
        <v/>
      </c>
      <c r="C8" s="41" t="str">
        <f ca="1">IFERROR(VLOOKUP(B8,'MAPA DE PREÇOS'!B:D,2,FALSE),"")</f>
        <v/>
      </c>
      <c r="D8" s="41" t="str">
        <f ca="1">IFERROR(VLOOKUP(B8,'MAPA DE PREÇOS'!B:D,3,FALSE),"")</f>
        <v/>
      </c>
      <c r="E8" s="82" t="str">
        <f t="shared" ca="1" si="0"/>
        <v/>
      </c>
      <c r="F8" s="82" t="str">
        <f ca="1">IF($B7="","",IF($C8=$C5,INDEX('MAPA DE PREÇOS'!$H:$H,MATCH($B8,'MAPA DE PREÇOS'!$B:$B)-19),IF($C8=$C6,"Código","")))</f>
        <v/>
      </c>
      <c r="G8" s="145" t="str">
        <f ca="1">IF($B7="","",IF($C8=$C5,IF('BASE EDITAL'!$C$2="",INDEX('MAPA DE PREÇOS'!H:H,MATCH(EDITAL!B8,'MAPA DE PREÇOS'!B:B,0)+1),UPPER(INDEX('BASE EDITAL'!$C:$C,EDITAL!B8+1))),IF($C8=$C6,"Especificação do Objeto","")))</f>
        <v/>
      </c>
      <c r="H8" s="84" t="str">
        <f ca="1">IF($B7="","",IF($C8=$C5,INDEX('MAPA DE PREÇOS'!$M:$M,MATCH($B8,'MAPA DE PREÇOS'!$B:$B)-16),IF($C8=$C6,"Unidade","")))</f>
        <v/>
      </c>
      <c r="I8" s="84" t="str">
        <f ca="1">IF($B7="","",IF($C8=$C5,INDEX('MAPA DE PREÇOS'!$M:$M,MATCH($B8,'MAPA DE PREÇOS'!$B:$B)-17),IF($C8=$C6,"Quant.","")))</f>
        <v/>
      </c>
      <c r="J8" s="60" t="str">
        <f ca="1">IF(AND(COUNTBLANK($B5:$B7)=2,$B7="",$B6="",MAX(C:C)&gt;1),"Total Estimado",IF($B7="","",IF($C8=$C5,INDEX('MAPA DE PREÇOS'!$M:$M,MATCH($B8,'MAPA DE PREÇOS'!$B:$B)-19),IF($C8=$C6,"Valor Unit. (R$)",IF(AND($C8&lt;&gt;$C7,$J7&lt;&gt;""),IF(MAX(C:C)=1,"Total Estimado","Subtotal"),"")))))</f>
        <v/>
      </c>
      <c r="K8" s="75" t="str">
        <f ca="1">IFERROR(IF(AND(COUNTBLANK($B5:$B7)=2,$B7="",$B6="",MAX($C:$C)&gt;1),SUM($K$3:K7)/2,IF($B7="","",IF($C8=$C5,ROUND(J8*I8,2),IF($C8=$C6,"Total Item (R$)",IF(AND($C8&lt;&gt;$C7,$J7&lt;&gt;""),SUMIFS(K:K,$C:$C,C7,J:J,"&lt;&gt;Subtotal"),""))))),"")</f>
        <v/>
      </c>
      <c r="L8" s="75" t="str">
        <f t="shared" ca="1" si="1"/>
        <v/>
      </c>
      <c r="N8" s="137"/>
    </row>
    <row r="9" spans="2:14" x14ac:dyDescent="0.25">
      <c r="B9" s="41" t="str">
        <f ca="1">IFERROR(IF(C8=C5,IF(B8+1&lt;='MAPA DE PREÇOS'!$H$8,B8+1,""),B8),"")</f>
        <v/>
      </c>
      <c r="C9" s="41" t="str">
        <f ca="1">IFERROR(VLOOKUP(B9,'MAPA DE PREÇOS'!B:D,2,FALSE),"")</f>
        <v/>
      </c>
      <c r="D9" s="41" t="str">
        <f ca="1">IFERROR(VLOOKUP(B9,'MAPA DE PREÇOS'!B:D,3,FALSE),"")</f>
        <v/>
      </c>
      <c r="E9" s="82" t="str">
        <f t="shared" ca="1" si="0"/>
        <v/>
      </c>
      <c r="F9" s="82" t="str">
        <f ca="1">IF($B8="","",IF($C9=$C6,INDEX('MAPA DE PREÇOS'!$H:$H,MATCH($B9,'MAPA DE PREÇOS'!$B:$B)-19),IF($C9=$C7,"Código","")))</f>
        <v/>
      </c>
      <c r="G9" s="145" t="str">
        <f ca="1">IF($B8="","",IF($C9=$C6,IF('BASE EDITAL'!$C$2="",INDEX('MAPA DE PREÇOS'!H:H,MATCH(EDITAL!B9,'MAPA DE PREÇOS'!B:B,0)+1),UPPER(INDEX('BASE EDITAL'!$C:$C,EDITAL!B9+1))),IF($C9=$C7,"Especificação do Objeto","")))</f>
        <v/>
      </c>
      <c r="H9" s="84" t="str">
        <f ca="1">IF($B8="","",IF($C9=$C6,INDEX('MAPA DE PREÇOS'!$M:$M,MATCH($B9,'MAPA DE PREÇOS'!$B:$B)-16),IF($C9=$C7,"Unidade","")))</f>
        <v/>
      </c>
      <c r="I9" s="84" t="str">
        <f ca="1">IF($B8="","",IF($C9=$C6,INDEX('MAPA DE PREÇOS'!$M:$M,MATCH($B9,'MAPA DE PREÇOS'!$B:$B)-17),IF($C9=$C7,"Quant.","")))</f>
        <v/>
      </c>
      <c r="J9" s="60" t="str">
        <f ca="1">IF(AND(COUNTBLANK($B6:$B8)=2,$B8="",$B7="",MAX(C:C)&gt;1),"Total Estimado",IF($B8="","",IF($C9=$C6,INDEX('MAPA DE PREÇOS'!$M:$M,MATCH($B9,'MAPA DE PREÇOS'!$B:$B)-19),IF($C9=$C7,"Valor Unit. (R$)",IF(AND($C9&lt;&gt;$C8,$J8&lt;&gt;""),IF(MAX(C:C)=1,"Total Estimado","Subtotal"),"")))))</f>
        <v/>
      </c>
      <c r="K9" s="75" t="str">
        <f ca="1">IFERROR(IF(AND(COUNTBLANK($B6:$B8)=2,$B8="",$B7="",MAX(C:C)&gt;1),SUM($K$3:K8)/2,IF($B8="","",IF($C9=$C6,ROUND(J9*I9,2),IF($C9=$C7,"Total Item (R$)",IF(AND($C9&lt;&gt;$C8,$J8&lt;&gt;""),SUMIFS(K:K,C:C,C8,J:J,"&lt;&gt;Subtotal"),""))))),"")</f>
        <v/>
      </c>
      <c r="L9" s="75" t="str">
        <f t="shared" ca="1" si="1"/>
        <v/>
      </c>
    </row>
    <row r="10" spans="2:14" x14ac:dyDescent="0.25">
      <c r="B10" s="41" t="str">
        <f ca="1">IFERROR(IF(C9=C6,IF(B9+1&lt;='MAPA DE PREÇOS'!$H$8,B9+1,""),B9),"")</f>
        <v/>
      </c>
      <c r="C10" s="41" t="str">
        <f ca="1">IFERROR(VLOOKUP(B10,'MAPA DE PREÇOS'!B:D,2,FALSE),"")</f>
        <v/>
      </c>
      <c r="D10" s="41" t="str">
        <f ca="1">IFERROR(VLOOKUP(B10,'MAPA DE PREÇOS'!B:D,3,FALSE),"")</f>
        <v/>
      </c>
      <c r="E10" s="82" t="str">
        <f t="shared" ca="1" si="0"/>
        <v/>
      </c>
      <c r="F10" s="82" t="str">
        <f ca="1">IF($B9="","",IF($C10=$C7,INDEX('MAPA DE PREÇOS'!$H:$H,MATCH($B10,'MAPA DE PREÇOS'!$B:$B)-19),IF($C10=$C8,"Código","")))</f>
        <v/>
      </c>
      <c r="G10" s="145" t="str">
        <f ca="1">IF($B9="","",IF($C10=$C7,IF('BASE EDITAL'!$C$2="",INDEX('MAPA DE PREÇOS'!H:H,MATCH(EDITAL!B10,'MAPA DE PREÇOS'!B:B,0)+1),UPPER(INDEX('BASE EDITAL'!$C:$C,EDITAL!B10+1))),IF($C10=$C8,"Especificação do Objeto","")))</f>
        <v/>
      </c>
      <c r="H10" s="84" t="str">
        <f ca="1">IF($B9="","",IF($C10=$C7,INDEX('MAPA DE PREÇOS'!$M:$M,MATCH($B10,'MAPA DE PREÇOS'!$B:$B)-16),IF($C10=$C8,"Unidade","")))</f>
        <v/>
      </c>
      <c r="I10" s="84" t="str">
        <f ca="1">IF($B9="","",IF($C10=$C7,INDEX('MAPA DE PREÇOS'!$M:$M,MATCH($B10,'MAPA DE PREÇOS'!$B:$B)-17),IF($C10=$C8,"Quant.","")))</f>
        <v/>
      </c>
      <c r="J10" s="60" t="str">
        <f ca="1">IF(AND(COUNTBLANK($B7:$B9)=2,$B9="",$B8="",MAX(C:C)&gt;1),"Total Estimado",IF($B9="","",IF($C10=$C7,INDEX('MAPA DE PREÇOS'!$M:$M,MATCH($B10,'MAPA DE PREÇOS'!$B:$B)-19),IF($C10=$C8,"Valor Unit. (R$)",IF(AND($C10&lt;&gt;$C9,$J9&lt;&gt;""),IF(MAX(C:C)=1,"Total Estimado","Subtotal"),"")))))</f>
        <v/>
      </c>
      <c r="K10" s="75" t="str">
        <f ca="1">IFERROR(IF(AND(COUNTBLANK($B7:$B9)=2,$B9="",$B8="",MAX(C:C)&gt;1),SUM($K$3:K9)/2,IF($B9="","",IF($C10=$C7,ROUND(J10*I10,2),IF($C10=$C8,"Total Item (R$)",IF(AND($C10&lt;&gt;$C9,$J9&lt;&gt;""),SUMIFS(K:K,C:C,C9,J:J,"&lt;&gt;Subtotal"),""))))),"")</f>
        <v/>
      </c>
      <c r="L10" s="75" t="str">
        <f t="shared" ca="1" si="1"/>
        <v/>
      </c>
    </row>
    <row r="11" spans="2:14" x14ac:dyDescent="0.25">
      <c r="B11" s="41" t="str">
        <f ca="1">IFERROR(IF(C10=C7,IF(B10+1&lt;='MAPA DE PREÇOS'!$H$8,B10+1,""),B10),"")</f>
        <v/>
      </c>
      <c r="C11" s="41" t="str">
        <f ca="1">IFERROR(VLOOKUP(B11,'MAPA DE PREÇOS'!B:D,2,FALSE),"")</f>
        <v/>
      </c>
      <c r="D11" s="41" t="str">
        <f ca="1">IFERROR(VLOOKUP(B11,'MAPA DE PREÇOS'!B:D,3,FALSE),"")</f>
        <v/>
      </c>
      <c r="E11" s="82" t="str">
        <f t="shared" ca="1" si="0"/>
        <v/>
      </c>
      <c r="F11" s="82" t="str">
        <f ca="1">IF($B10="","",IF($C11=$C8,INDEX('MAPA DE PREÇOS'!$H:$H,MATCH($B11,'MAPA DE PREÇOS'!$B:$B)-19),IF($C11=$C9,"Código","")))</f>
        <v/>
      </c>
      <c r="G11" s="145" t="str">
        <f ca="1">IF($B10="","",IF($C11=$C8,IF('BASE EDITAL'!$C$2="",INDEX('MAPA DE PREÇOS'!H:H,MATCH(EDITAL!B11,'MAPA DE PREÇOS'!B:B,0)+1),UPPER(INDEX('BASE EDITAL'!$C:$C,EDITAL!B11+1))),IF($C11=$C9,"Especificação do Objeto","")))</f>
        <v/>
      </c>
      <c r="H11" s="84" t="str">
        <f ca="1">IF($B10="","",IF($C11=$C8,INDEX('MAPA DE PREÇOS'!$M:$M,MATCH($B11,'MAPA DE PREÇOS'!$B:$B)-16),IF($C11=$C9,"Unidade","")))</f>
        <v/>
      </c>
      <c r="I11" s="84" t="str">
        <f ca="1">IF($B10="","",IF($C11=$C8,INDEX('MAPA DE PREÇOS'!$M:$M,MATCH($B11,'MAPA DE PREÇOS'!$B:$B)-17),IF($C11=$C9,"Quant.","")))</f>
        <v/>
      </c>
      <c r="J11" s="60" t="str">
        <f ca="1">IF(AND(COUNTBLANK($B8:$B10)=2,$B10="",$B9="",MAX(C:C)&gt;1),"Total Estimado",IF($B10="","",IF($C11=$C8,INDEX('MAPA DE PREÇOS'!$M:$M,MATCH($B11,'MAPA DE PREÇOS'!$B:$B)-19),IF($C11=$C9,"Valor Unit. (R$)",IF(AND($C11&lt;&gt;$C10,$J10&lt;&gt;""),IF(MAX(C:C)=1,"Total Estimado","Subtotal"),"")))))</f>
        <v/>
      </c>
      <c r="K11" s="75" t="str">
        <f ca="1">IFERROR(IF(AND(COUNTBLANK($B8:$B10)=2,$B10="",$B9="",MAX(C:C)&gt;1),SUM($K$3:K10)/2,IF($B10="","",IF($C11=$C8,ROUND(J11*I11,2),IF($C11=$C9,"Total Item (R$)",IF(AND($C11&lt;&gt;$C10,$J10&lt;&gt;""),SUMIFS(K:K,C:C,C10,J:J,"&lt;&gt;Subtotal"),""))))),"")</f>
        <v/>
      </c>
      <c r="L11" s="75" t="str">
        <f t="shared" ca="1" si="1"/>
        <v/>
      </c>
    </row>
    <row r="12" spans="2:14" x14ac:dyDescent="0.25">
      <c r="B12" s="41" t="str">
        <f ca="1">IFERROR(IF(C11=C8,IF(B11+1&lt;='MAPA DE PREÇOS'!$H$8,B11+1,""),B11),"")</f>
        <v/>
      </c>
      <c r="C12" s="41" t="str">
        <f ca="1">IFERROR(VLOOKUP(B12,'MAPA DE PREÇOS'!B:D,2,FALSE),"")</f>
        <v/>
      </c>
      <c r="D12" s="41" t="str">
        <f ca="1">IFERROR(VLOOKUP(B12,'MAPA DE PREÇOS'!B:D,3,FALSE),"")</f>
        <v/>
      </c>
      <c r="E12" s="82" t="str">
        <f t="shared" ca="1" si="0"/>
        <v/>
      </c>
      <c r="F12" s="82" t="str">
        <f ca="1">IF($B11="","",IF($C12=$C9,INDEX('MAPA DE PREÇOS'!$H:$H,MATCH($B12,'MAPA DE PREÇOS'!$B:$B)-19),IF($C12=$C10,"Código","")))</f>
        <v/>
      </c>
      <c r="G12" s="145" t="str">
        <f ca="1">IF($B11="","",IF($C12=$C9,IF('BASE EDITAL'!$C$2="",INDEX('MAPA DE PREÇOS'!H:H,MATCH(EDITAL!B12,'MAPA DE PREÇOS'!B:B,0)+1),UPPER(INDEX('BASE EDITAL'!$C:$C,EDITAL!B12+1))),IF($C12=$C10,"Especificação do Objeto","")))</f>
        <v/>
      </c>
      <c r="H12" s="84" t="str">
        <f ca="1">IF($B11="","",IF($C12=$C9,INDEX('MAPA DE PREÇOS'!$M:$M,MATCH($B12,'MAPA DE PREÇOS'!$B:$B)-16),IF($C12=$C10,"Unidade","")))</f>
        <v/>
      </c>
      <c r="I12" s="84" t="str">
        <f ca="1">IF($B11="","",IF($C12=$C9,INDEX('MAPA DE PREÇOS'!$M:$M,MATCH($B12,'MAPA DE PREÇOS'!$B:$B)-17),IF($C12=$C10,"Quant.","")))</f>
        <v/>
      </c>
      <c r="J12" s="60" t="str">
        <f ca="1">IF(AND(COUNTBLANK($B9:$B11)=2,$B11="",$B10="",MAX(C:C)&gt;1),"Total Estimado",IF($B11="","",IF($C12=$C9,INDEX('MAPA DE PREÇOS'!$M:$M,MATCH($B12,'MAPA DE PREÇOS'!$B:$B)-19),IF($C12=$C10,"Valor Unit. (R$)",IF(AND($C12&lt;&gt;$C11,$J11&lt;&gt;""),IF(MAX(C:C)=1,"Total Estimado","Subtotal"),"")))))</f>
        <v/>
      </c>
      <c r="K12" s="75" t="str">
        <f ca="1">IFERROR(IF(AND(COUNTBLANK($B9:$B11)=2,$B11="",$B10="",MAX(C:C)&gt;1),SUM($K$3:K11)/2,IF($B11="","",IF($C12=$C9,ROUND(J12*I12,2),IF($C12=$C10,"Total Item (R$)",IF(AND($C12&lt;&gt;$C11,$J11&lt;&gt;""),SUMIFS(K:K,C:C,C11,J:J,"&lt;&gt;Subtotal"),""))))),"")</f>
        <v/>
      </c>
      <c r="L12" s="75" t="str">
        <f t="shared" ca="1" si="1"/>
        <v/>
      </c>
    </row>
    <row r="13" spans="2:14" x14ac:dyDescent="0.25">
      <c r="B13" s="41" t="str">
        <f ca="1">IFERROR(IF(C12=C9,IF(B12+1&lt;='MAPA DE PREÇOS'!$H$8,B12+1,""),B12),"")</f>
        <v/>
      </c>
      <c r="C13" s="41" t="str">
        <f ca="1">IFERROR(VLOOKUP(B13,'MAPA DE PREÇOS'!B:D,2,FALSE),"")</f>
        <v/>
      </c>
      <c r="D13" s="41" t="str">
        <f ca="1">IFERROR(VLOOKUP(B13,'MAPA DE PREÇOS'!B:D,3,FALSE),"")</f>
        <v/>
      </c>
      <c r="E13" s="82" t="str">
        <f t="shared" ca="1" si="0"/>
        <v/>
      </c>
      <c r="F13" s="82" t="str">
        <f ca="1">IF($B12="","",IF($C13=$C10,INDEX('MAPA DE PREÇOS'!$H:$H,MATCH($B13,'MAPA DE PREÇOS'!$B:$B)-19),IF($C13=$C11,"Código","")))</f>
        <v/>
      </c>
      <c r="G13" s="145" t="str">
        <f ca="1">IF($B12="","",IF($C13=$C10,IF('BASE EDITAL'!$C$2="",INDEX('MAPA DE PREÇOS'!H:H,MATCH(EDITAL!B13,'MAPA DE PREÇOS'!B:B,0)+1),UPPER(INDEX('BASE EDITAL'!$C:$C,EDITAL!B13+1))),IF($C13=$C11,"Especificação do Objeto","")))</f>
        <v/>
      </c>
      <c r="H13" s="84" t="str">
        <f ca="1">IF($B12="","",IF($C13=$C10,INDEX('MAPA DE PREÇOS'!$M:$M,MATCH($B13,'MAPA DE PREÇOS'!$B:$B)-16),IF($C13=$C11,"Unidade","")))</f>
        <v/>
      </c>
      <c r="I13" s="84" t="str">
        <f ca="1">IF($B12="","",IF($C13=$C10,INDEX('MAPA DE PREÇOS'!$M:$M,MATCH($B13,'MAPA DE PREÇOS'!$B:$B)-17),IF($C13=$C11,"Quant.","")))</f>
        <v/>
      </c>
      <c r="J13" s="60" t="str">
        <f ca="1">IF(AND(COUNTBLANK($B10:$B12)=2,$B12="",$B11="",MAX(C:C)&gt;1),"Total Estimado",IF($B12="","",IF($C13=$C10,INDEX('MAPA DE PREÇOS'!$M:$M,MATCH($B13,'MAPA DE PREÇOS'!$B:$B)-19),IF($C13=$C11,"Valor Unit. (R$)",IF(AND($C13&lt;&gt;$C12,$J12&lt;&gt;""),IF(MAX(C:C)=1,"Total Estimado","Subtotal"),"")))))</f>
        <v/>
      </c>
      <c r="K13" s="75" t="str">
        <f ca="1">IFERROR(IF(AND(COUNTBLANK($B10:$B12)=2,$B12="",$B11="",MAX(C:C)&gt;1),SUM($K$3:K12)/2,IF($B12="","",IF($C13=$C10,ROUND(J13*I13,2),IF($C13=$C11,"Total Item (R$)",IF(AND($C13&lt;&gt;$C12,$J12&lt;&gt;""),SUMIFS(K:K,C:C,C12,J:J,"&lt;&gt;Subtotal"),""))))),"")</f>
        <v/>
      </c>
      <c r="L13" s="75" t="str">
        <f t="shared" ca="1" si="1"/>
        <v/>
      </c>
    </row>
    <row r="14" spans="2:14" x14ac:dyDescent="0.25">
      <c r="B14" s="41" t="str">
        <f ca="1">IFERROR(IF(C13=C10,IF(B13+1&lt;='MAPA DE PREÇOS'!$H$8,B13+1,""),B13),"")</f>
        <v/>
      </c>
      <c r="C14" s="41" t="str">
        <f ca="1">IFERROR(VLOOKUP(B14,'MAPA DE PREÇOS'!B:D,2,FALSE),"")</f>
        <v/>
      </c>
      <c r="D14" s="41" t="str">
        <f ca="1">IFERROR(VLOOKUP(B14,'MAPA DE PREÇOS'!B:D,3,FALSE),"")</f>
        <v/>
      </c>
      <c r="E14" s="82" t="str">
        <f t="shared" ca="1" si="0"/>
        <v/>
      </c>
      <c r="F14" s="82" t="str">
        <f ca="1">IF($B13="","",IF($C14=$C11,INDEX('MAPA DE PREÇOS'!$H:$H,MATCH($B14,'MAPA DE PREÇOS'!$B:$B)-19),IF($C14=$C12,"Código","")))</f>
        <v/>
      </c>
      <c r="G14" s="145" t="str">
        <f ca="1">IF($B13="","",IF($C14=$C11,IF('BASE EDITAL'!$C$2="",INDEX('MAPA DE PREÇOS'!H:H,MATCH(EDITAL!B14,'MAPA DE PREÇOS'!B:B,0)+1),UPPER(INDEX('BASE EDITAL'!$C:$C,EDITAL!B14+1))),IF($C14=$C12,"Especificação do Objeto","")))</f>
        <v/>
      </c>
      <c r="H14" s="84" t="str">
        <f ca="1">IF($B13="","",IF($C14=$C11,INDEX('MAPA DE PREÇOS'!$M:$M,MATCH($B14,'MAPA DE PREÇOS'!$B:$B)-16),IF($C14=$C12,"Unidade","")))</f>
        <v/>
      </c>
      <c r="I14" s="84" t="str">
        <f ca="1">IF($B13="","",IF($C14=$C11,INDEX('MAPA DE PREÇOS'!$M:$M,MATCH($B14,'MAPA DE PREÇOS'!$B:$B)-17),IF($C14=$C12,"Quant.","")))</f>
        <v/>
      </c>
      <c r="J14" s="60" t="str">
        <f ca="1">IF(AND(COUNTBLANK($B11:$B13)=2,$B13="",$B12="",MAX(C:C)&gt;1),"Total Estimado",IF($B13="","",IF($C14=$C11,INDEX('MAPA DE PREÇOS'!$M:$M,MATCH($B14,'MAPA DE PREÇOS'!$B:$B)-19),IF($C14=$C12,"Valor Unit. (R$)",IF(AND($C14&lt;&gt;$C13,$J13&lt;&gt;""),IF(MAX(C:C)=1,"Total Estimado","Subtotal"),"")))))</f>
        <v/>
      </c>
      <c r="K14" s="75" t="str">
        <f ca="1">IFERROR(IF(AND(COUNTBLANK($B11:$B13)=2,$B13="",$B12="",MAX(C:C)&gt;1),SUM($K$3:K13)/2,IF($B13="","",IF($C14=$C11,ROUND(J14*I14,2),IF($C14=$C12,"Total Item (R$)",IF(AND($C14&lt;&gt;$C13,$J13&lt;&gt;""),SUMIFS(K:K,C:C,C13,J:J,"&lt;&gt;Subtotal"),""))))),"")</f>
        <v/>
      </c>
      <c r="L14" s="75" t="str">
        <f t="shared" ca="1" si="1"/>
        <v/>
      </c>
    </row>
    <row r="15" spans="2:14" x14ac:dyDescent="0.25">
      <c r="B15" s="41" t="str">
        <f ca="1">IFERROR(IF(C14=C11,IF(B14+1&lt;='MAPA DE PREÇOS'!$H$8,B14+1,""),B14),"")</f>
        <v/>
      </c>
      <c r="C15" s="41" t="str">
        <f ca="1">IFERROR(VLOOKUP(B15,'MAPA DE PREÇOS'!B:D,2,FALSE),"")</f>
        <v/>
      </c>
      <c r="D15" s="41" t="str">
        <f ca="1">IFERROR(VLOOKUP(B15,'MAPA DE PREÇOS'!B:D,3,FALSE),"")</f>
        <v/>
      </c>
      <c r="E15" s="82" t="str">
        <f t="shared" ca="1" si="0"/>
        <v/>
      </c>
      <c r="F15" s="82" t="str">
        <f ca="1">IF($B14="","",IF($C15=$C12,INDEX('MAPA DE PREÇOS'!$H:$H,MATCH($B15,'MAPA DE PREÇOS'!$B:$B)-19),IF($C15=$C13,"Código","")))</f>
        <v/>
      </c>
      <c r="G15" s="145" t="str">
        <f ca="1">IF($B14="","",IF($C15=$C12,IF('BASE EDITAL'!$C$2="",INDEX('MAPA DE PREÇOS'!H:H,MATCH(EDITAL!B15,'MAPA DE PREÇOS'!B:B,0)+1),UPPER(INDEX('BASE EDITAL'!$C:$C,EDITAL!B15+1))),IF($C15=$C13,"Especificação do Objeto","")))</f>
        <v/>
      </c>
      <c r="H15" s="84" t="str">
        <f ca="1">IF($B14="","",IF($C15=$C12,INDEX('MAPA DE PREÇOS'!$M:$M,MATCH($B15,'MAPA DE PREÇOS'!$B:$B)-16),IF($C15=$C13,"Unidade","")))</f>
        <v/>
      </c>
      <c r="I15" s="84" t="str">
        <f ca="1">IF($B14="","",IF($C15=$C12,INDEX('MAPA DE PREÇOS'!$M:$M,MATCH($B15,'MAPA DE PREÇOS'!$B:$B)-17),IF($C15=$C13,"Quant.","")))</f>
        <v/>
      </c>
      <c r="J15" s="60" t="str">
        <f ca="1">IF(AND(COUNTBLANK($B12:$B14)=2,$B14="",$B13="",MAX(C:C)&gt;1),"Total Estimado",IF($B14="","",IF($C15=$C12,INDEX('MAPA DE PREÇOS'!$M:$M,MATCH($B15,'MAPA DE PREÇOS'!$B:$B)-19),IF($C15=$C13,"Valor Unit. (R$)",IF(AND($C15&lt;&gt;$C14,$J14&lt;&gt;""),IF(MAX(C:C)=1,"Total Estimado","Subtotal"),"")))))</f>
        <v/>
      </c>
      <c r="K15" s="75" t="str">
        <f ca="1">IFERROR(IF(AND(COUNTBLANK($B12:$B14)=2,$B14="",$B13="",MAX(C:C)&gt;1),SUM($K$3:K14)/2,IF($B14="","",IF($C15=$C12,ROUND(J15*I15,2),IF($C15=$C13,"Total Item (R$)",IF(AND($C15&lt;&gt;$C14,$J14&lt;&gt;""),SUMIFS(K:K,C:C,C14,J:J,"&lt;&gt;Subtotal"),""))))),"")</f>
        <v/>
      </c>
      <c r="L15" s="75" t="str">
        <f t="shared" ca="1" si="1"/>
        <v/>
      </c>
    </row>
    <row r="16" spans="2:14" x14ac:dyDescent="0.25">
      <c r="B16" s="41" t="str">
        <f ca="1">IFERROR(IF(C15=C12,IF(B15+1&lt;='MAPA DE PREÇOS'!$H$8,B15+1,""),B15),"")</f>
        <v/>
      </c>
      <c r="C16" s="41" t="str">
        <f ca="1">IFERROR(VLOOKUP(B16,'MAPA DE PREÇOS'!B:D,2,FALSE),"")</f>
        <v/>
      </c>
      <c r="D16" s="41" t="str">
        <f ca="1">IFERROR(VLOOKUP(B16,'MAPA DE PREÇOS'!B:D,3,FALSE),"")</f>
        <v/>
      </c>
      <c r="E16" s="82" t="str">
        <f t="shared" ca="1" si="0"/>
        <v/>
      </c>
      <c r="F16" s="82" t="str">
        <f ca="1">IF($B15="","",IF($C16=$C13,INDEX('MAPA DE PREÇOS'!$H:$H,MATCH($B16,'MAPA DE PREÇOS'!$B:$B)-19),IF($C16=$C14,"Código","")))</f>
        <v/>
      </c>
      <c r="G16" s="145" t="str">
        <f ca="1">IF($B15="","",IF($C16=$C13,IF('BASE EDITAL'!$C$2="",INDEX('MAPA DE PREÇOS'!H:H,MATCH(EDITAL!B16,'MAPA DE PREÇOS'!B:B,0)+1),UPPER(INDEX('BASE EDITAL'!$C:$C,EDITAL!B16+1))),IF($C16=$C14,"Especificação do Objeto","")))</f>
        <v/>
      </c>
      <c r="H16" s="84" t="str">
        <f ca="1">IF($B15="","",IF($C16=$C13,INDEX('MAPA DE PREÇOS'!$M:$M,MATCH($B16,'MAPA DE PREÇOS'!$B:$B)-16),IF($C16=$C14,"Unidade","")))</f>
        <v/>
      </c>
      <c r="I16" s="84" t="str">
        <f ca="1">IF($B15="","",IF($C16=$C13,INDEX('MAPA DE PREÇOS'!$M:$M,MATCH($B16,'MAPA DE PREÇOS'!$B:$B)-17),IF($C16=$C14,"Quant.","")))</f>
        <v/>
      </c>
      <c r="J16" s="60" t="str">
        <f ca="1">IF(AND(COUNTBLANK($B13:$B15)=2,$B15="",$B14="",MAX(C:C)&gt;1),"Total Estimado",IF($B15="","",IF($C16=$C13,INDEX('MAPA DE PREÇOS'!$M:$M,MATCH($B16,'MAPA DE PREÇOS'!$B:$B)-19),IF($C16=$C14,"Valor Unit. (R$)",IF(AND($C16&lt;&gt;$C15,$J15&lt;&gt;""),IF(MAX(C:C)=1,"Total Estimado","Subtotal"),"")))))</f>
        <v/>
      </c>
      <c r="K16" s="75" t="str">
        <f ca="1">IFERROR(IF(AND(COUNTBLANK($B13:$B15)=2,$B15="",$B14="",MAX(C:C)&gt;1),SUM($K$3:K15)/2,IF($B15="","",IF($C16=$C13,ROUND(J16*I16,2),IF($C16=$C14,"Total Item (R$)",IF(AND($C16&lt;&gt;$C15,$J15&lt;&gt;""),SUMIFS(K:K,C:C,C15,J:J,"&lt;&gt;Subtotal"),""))))),"")</f>
        <v/>
      </c>
      <c r="L16" s="75" t="str">
        <f t="shared" ca="1" si="1"/>
        <v/>
      </c>
    </row>
    <row r="17" spans="2:12" x14ac:dyDescent="0.25">
      <c r="B17" s="41" t="str">
        <f ca="1">IFERROR(IF(C16=C13,IF(B16+1&lt;='MAPA DE PREÇOS'!$H$8,B16+1,""),B16),"")</f>
        <v/>
      </c>
      <c r="C17" s="41" t="str">
        <f ca="1">IFERROR(VLOOKUP(B17,'MAPA DE PREÇOS'!B:D,2,FALSE),"")</f>
        <v/>
      </c>
      <c r="D17" s="41" t="str">
        <f ca="1">IFERROR(VLOOKUP(B17,'MAPA DE PREÇOS'!B:D,3,FALSE),"")</f>
        <v/>
      </c>
      <c r="E17" s="82" t="str">
        <f t="shared" ca="1" si="0"/>
        <v/>
      </c>
      <c r="F17" s="82" t="str">
        <f ca="1">IF($B16="","",IF($C17=$C14,INDEX('MAPA DE PREÇOS'!$H:$H,MATCH($B17,'MAPA DE PREÇOS'!$B:$B)-19),IF($C17=$C15,"Código","")))</f>
        <v/>
      </c>
      <c r="G17" s="145" t="str">
        <f ca="1">IF($B16="","",IF($C17=$C14,IF('BASE EDITAL'!$C$2="",INDEX('MAPA DE PREÇOS'!H:H,MATCH(EDITAL!B17,'MAPA DE PREÇOS'!B:B,0)+1),UPPER(INDEX('BASE EDITAL'!$C:$C,EDITAL!B17+1))),IF($C17=$C15,"Especificação do Objeto","")))</f>
        <v/>
      </c>
      <c r="H17" s="84" t="str">
        <f ca="1">IF($B16="","",IF($C17=$C14,INDEX('MAPA DE PREÇOS'!$M:$M,MATCH($B17,'MAPA DE PREÇOS'!$B:$B)-16),IF($C17=$C15,"Unidade","")))</f>
        <v/>
      </c>
      <c r="I17" s="84" t="str">
        <f ca="1">IF($B16="","",IF($C17=$C14,INDEX('MAPA DE PREÇOS'!$M:$M,MATCH($B17,'MAPA DE PREÇOS'!$B:$B)-17),IF($C17=$C15,"Quant.","")))</f>
        <v/>
      </c>
      <c r="J17" s="60" t="str">
        <f ca="1">IF(AND(COUNTBLANK($B14:$B16)=2,$B16="",$B15="",MAX(C:C)&gt;1),"Total Estimado",IF($B16="","",IF($C17=$C14,INDEX('MAPA DE PREÇOS'!$M:$M,MATCH($B17,'MAPA DE PREÇOS'!$B:$B)-19),IF($C17=$C15,"Valor Unit. (R$)",IF(AND($C17&lt;&gt;$C16,$J16&lt;&gt;""),IF(MAX(C:C)=1,"Total Estimado","Subtotal"),"")))))</f>
        <v/>
      </c>
      <c r="K17" s="75" t="str">
        <f ca="1">IFERROR(IF(AND(COUNTBLANK($B14:$B16)=2,$B16="",$B15="",MAX(C:C)&gt;1),SUM($K$3:K16)/2,IF($B16="","",IF($C17=$C14,ROUND(J17*I17,2),IF($C17=$C15,"Total Item (R$)",IF(AND($C17&lt;&gt;$C16,$J16&lt;&gt;""),SUMIFS(K:K,C:C,C16,J:J,"&lt;&gt;Subtotal"),""))))),"")</f>
        <v/>
      </c>
      <c r="L17" s="75" t="str">
        <f t="shared" ca="1" si="1"/>
        <v/>
      </c>
    </row>
    <row r="18" spans="2:12" x14ac:dyDescent="0.25">
      <c r="B18" s="41" t="str">
        <f ca="1">IFERROR(IF(C17=C14,IF(B17+1&lt;='MAPA DE PREÇOS'!$H$8,B17+1,""),B17),"")</f>
        <v/>
      </c>
      <c r="C18" s="41" t="str">
        <f ca="1">IFERROR(VLOOKUP(B18,'MAPA DE PREÇOS'!B:D,2,FALSE),"")</f>
        <v/>
      </c>
      <c r="D18" s="41" t="str">
        <f ca="1">IFERROR(VLOOKUP(B18,'MAPA DE PREÇOS'!B:D,3,FALSE),"")</f>
        <v/>
      </c>
      <c r="E18" s="82" t="str">
        <f t="shared" ca="1" si="0"/>
        <v/>
      </c>
      <c r="F18" s="82" t="str">
        <f ca="1">IF($B17="","",IF($C18=$C15,INDEX('MAPA DE PREÇOS'!$H:$H,MATCH($B18,'MAPA DE PREÇOS'!$B:$B)-19),IF($C18=$C16,"Código","")))</f>
        <v/>
      </c>
      <c r="G18" s="145" t="str">
        <f ca="1">IF($B17="","",IF($C18=$C15,IF('BASE EDITAL'!$C$2="",INDEX('MAPA DE PREÇOS'!H:H,MATCH(EDITAL!B18,'MAPA DE PREÇOS'!B:B,0)+1),UPPER(INDEX('BASE EDITAL'!$C:$C,EDITAL!B18+1))),IF($C18=$C16,"Especificação do Objeto","")))</f>
        <v/>
      </c>
      <c r="H18" s="84" t="str">
        <f ca="1">IF($B17="","",IF($C18=$C15,INDEX('MAPA DE PREÇOS'!$M:$M,MATCH($B18,'MAPA DE PREÇOS'!$B:$B)-16),IF($C18=$C16,"Unidade","")))</f>
        <v/>
      </c>
      <c r="I18" s="84" t="str">
        <f ca="1">IF($B17="","",IF($C18=$C15,INDEX('MAPA DE PREÇOS'!$M:$M,MATCH($B18,'MAPA DE PREÇOS'!$B:$B)-17),IF($C18=$C16,"Quant.","")))</f>
        <v/>
      </c>
      <c r="J18" s="60" t="str">
        <f ca="1">IF(AND(COUNTBLANK($B15:$B17)=2,$B17="",$B16="",MAX(C:C)&gt;1),"Total Estimado",IF($B17="","",IF($C18=$C15,INDEX('MAPA DE PREÇOS'!$M:$M,MATCH($B18,'MAPA DE PREÇOS'!$B:$B)-19),IF($C18=$C16,"Valor Unit. (R$)",IF(AND($C18&lt;&gt;$C17,$J17&lt;&gt;""),IF(MAX(C:C)=1,"Total Estimado","Subtotal"),"")))))</f>
        <v/>
      </c>
      <c r="K18" s="75" t="str">
        <f ca="1">IFERROR(IF(AND(COUNTBLANK($B15:$B17)=2,$B17="",$B16="",MAX(C:C)&gt;1),SUM($K$3:K17)/2,IF($B17="","",IF($C18=$C15,ROUND(J18*I18,2),IF($C18=$C16,"Total Item (R$)",IF(AND($C18&lt;&gt;$C17,$J17&lt;&gt;""),SUMIFS(K:K,C:C,C17,J:J,"&lt;&gt;Subtotal"),""))))),"")</f>
        <v/>
      </c>
      <c r="L18" s="75" t="str">
        <f t="shared" ca="1" si="1"/>
        <v/>
      </c>
    </row>
    <row r="19" spans="2:12" x14ac:dyDescent="0.25">
      <c r="B19" s="41" t="str">
        <f ca="1">IFERROR(IF(C18=C15,IF(B18+1&lt;='MAPA DE PREÇOS'!$H$8,B18+1,""),B18),"")</f>
        <v/>
      </c>
      <c r="C19" s="41" t="str">
        <f ca="1">IFERROR(VLOOKUP(B19,'MAPA DE PREÇOS'!B:D,2,FALSE),"")</f>
        <v/>
      </c>
      <c r="D19" s="41" t="str">
        <f ca="1">IFERROR(VLOOKUP(B19,'MAPA DE PREÇOS'!B:D,3,FALSE),"")</f>
        <v/>
      </c>
      <c r="E19" s="82" t="str">
        <f t="shared" ca="1" si="0"/>
        <v/>
      </c>
      <c r="F19" s="82" t="str">
        <f ca="1">IF($B18="","",IF($C19=$C16,INDEX('MAPA DE PREÇOS'!$H:$H,MATCH($B19,'MAPA DE PREÇOS'!$B:$B)-19),IF($C19=$C17,"Código","")))</f>
        <v/>
      </c>
      <c r="G19" s="145" t="str">
        <f ca="1">IF($B18="","",IF($C19=$C16,IF('BASE EDITAL'!$C$2="",INDEX('MAPA DE PREÇOS'!H:H,MATCH(EDITAL!B19,'MAPA DE PREÇOS'!B:B,0)+1),UPPER(INDEX('BASE EDITAL'!$C:$C,EDITAL!B19+1))),IF($C19=$C17,"Especificação do Objeto","")))</f>
        <v/>
      </c>
      <c r="H19" s="84" t="str">
        <f ca="1">IF($B18="","",IF($C19=$C16,INDEX('MAPA DE PREÇOS'!$M:$M,MATCH($B19,'MAPA DE PREÇOS'!$B:$B)-16),IF($C19=$C17,"Unidade","")))</f>
        <v/>
      </c>
      <c r="I19" s="84" t="str">
        <f ca="1">IF($B18="","",IF($C19=$C16,INDEX('MAPA DE PREÇOS'!$M:$M,MATCH($B19,'MAPA DE PREÇOS'!$B:$B)-17),IF($C19=$C17,"Quant.","")))</f>
        <v/>
      </c>
      <c r="J19" s="60" t="str">
        <f ca="1">IF(AND(COUNTBLANK($B16:$B18)=2,$B18="",$B17="",MAX(C:C)&gt;1),"Total Estimado",IF($B18="","",IF($C19=$C16,INDEX('MAPA DE PREÇOS'!$M:$M,MATCH($B19,'MAPA DE PREÇOS'!$B:$B)-19),IF($C19=$C17,"Valor Unit. (R$)",IF(AND($C19&lt;&gt;$C18,$J18&lt;&gt;""),IF(MAX(C:C)=1,"Total Estimado","Subtotal"),"")))))</f>
        <v/>
      </c>
      <c r="K19" s="75" t="str">
        <f ca="1">IFERROR(IF(AND(COUNTBLANK($B16:$B18)=2,$B18="",$B17="",MAX(C:C)&gt;1),SUM($K$3:K18)/2,IF($B18="","",IF($C19=$C16,ROUND(J19*I19,2),IF($C19=$C17,"Total Item (R$)",IF(AND($C19&lt;&gt;$C18,$J18&lt;&gt;""),SUMIFS(K:K,C:C,C18,J:J,"&lt;&gt;Subtotal"),""))))),"")</f>
        <v/>
      </c>
      <c r="L19" s="75" t="str">
        <f t="shared" ca="1" si="1"/>
        <v/>
      </c>
    </row>
    <row r="20" spans="2:12" x14ac:dyDescent="0.25">
      <c r="B20" s="41" t="str">
        <f ca="1">IFERROR(IF(C19=C16,IF(B19+1&lt;='MAPA DE PREÇOS'!$H$8,B19+1,""),B19),"")</f>
        <v/>
      </c>
      <c r="C20" s="41" t="str">
        <f ca="1">IFERROR(VLOOKUP(B20,'MAPA DE PREÇOS'!B:D,2,FALSE),"")</f>
        <v/>
      </c>
      <c r="D20" s="41" t="str">
        <f ca="1">IFERROR(VLOOKUP(B20,'MAPA DE PREÇOS'!B:D,3,FALSE),"")</f>
        <v/>
      </c>
      <c r="E20" s="82" t="str">
        <f t="shared" ca="1" si="0"/>
        <v/>
      </c>
      <c r="F20" s="82" t="str">
        <f ca="1">IF($B19="","",IF($C20=$C17,INDEX('MAPA DE PREÇOS'!$H:$H,MATCH($B20,'MAPA DE PREÇOS'!$B:$B)-19),IF($C20=$C18,"Código","")))</f>
        <v/>
      </c>
      <c r="G20" s="145" t="str">
        <f ca="1">IF($B19="","",IF($C20=$C17,IF('BASE EDITAL'!$C$2="",INDEX('MAPA DE PREÇOS'!H:H,MATCH(EDITAL!B20,'MAPA DE PREÇOS'!B:B,0)+1),UPPER(INDEX('BASE EDITAL'!$C:$C,EDITAL!B20+1))),IF($C20=$C18,"Especificação do Objeto","")))</f>
        <v/>
      </c>
      <c r="H20" s="84" t="str">
        <f ca="1">IF($B19="","",IF($C20=$C17,INDEX('MAPA DE PREÇOS'!$M:$M,MATCH($B20,'MAPA DE PREÇOS'!$B:$B)-16),IF($C20=$C18,"Unidade","")))</f>
        <v/>
      </c>
      <c r="I20" s="84" t="str">
        <f ca="1">IF($B19="","",IF($C20=$C17,INDEX('MAPA DE PREÇOS'!$M:$M,MATCH($B20,'MAPA DE PREÇOS'!$B:$B)-17),IF($C20=$C18,"Quant.","")))</f>
        <v/>
      </c>
      <c r="J20" s="60" t="str">
        <f ca="1">IF(AND(COUNTBLANK($B17:$B19)=2,$B19="",$B18="",MAX(C:C)&gt;1),"Total Estimado",IF($B19="","",IF($C20=$C17,INDEX('MAPA DE PREÇOS'!$M:$M,MATCH($B20,'MAPA DE PREÇOS'!$B:$B)-19),IF($C20=$C18,"Valor Unit. (R$)",IF(AND($C20&lt;&gt;$C19,$J19&lt;&gt;""),IF(MAX(C:C)=1,"Total Estimado","Subtotal"),"")))))</f>
        <v/>
      </c>
      <c r="K20" s="75" t="str">
        <f ca="1">IFERROR(IF(AND(COUNTBLANK($B17:$B19)=2,$B19="",$B18="",MAX(C:C)&gt;1),SUM($K$3:K19)/2,IF($B19="","",IF($C20=$C17,ROUND(J20*I20,2),IF($C20=$C18,"Total Item (R$)",IF(AND($C20&lt;&gt;$C19,$J19&lt;&gt;""),SUMIFS(K:K,C:C,C19,J:J,"&lt;&gt;Subtotal"),""))))),"")</f>
        <v/>
      </c>
      <c r="L20" s="75" t="str">
        <f t="shared" ca="1" si="1"/>
        <v/>
      </c>
    </row>
    <row r="21" spans="2:12" x14ac:dyDescent="0.25">
      <c r="B21" s="41" t="str">
        <f ca="1">IFERROR(IF(C20=C17,IF(B20+1&lt;='MAPA DE PREÇOS'!$H$8,B20+1,""),B20),"")</f>
        <v/>
      </c>
      <c r="C21" s="41" t="str">
        <f ca="1">IFERROR(VLOOKUP(B21,'MAPA DE PREÇOS'!B:D,2,FALSE),"")</f>
        <v/>
      </c>
      <c r="D21" s="41" t="str">
        <f ca="1">IFERROR(VLOOKUP(B21,'MAPA DE PREÇOS'!B:D,3,FALSE),"")</f>
        <v/>
      </c>
      <c r="E21" s="82" t="str">
        <f t="shared" ca="1" si="0"/>
        <v/>
      </c>
      <c r="F21" s="82" t="str">
        <f ca="1">IF($B20="","",IF($C21=$C18,INDEX('MAPA DE PREÇOS'!$H:$H,MATCH($B21,'MAPA DE PREÇOS'!$B:$B)-19),IF($C21=$C19,"Código","")))</f>
        <v/>
      </c>
      <c r="G21" s="145" t="str">
        <f ca="1">IF($B20="","",IF($C21=$C18,IF('BASE EDITAL'!$C$2="",INDEX('MAPA DE PREÇOS'!H:H,MATCH(EDITAL!B21,'MAPA DE PREÇOS'!B:B,0)+1),UPPER(INDEX('BASE EDITAL'!$C:$C,EDITAL!B21+1))),IF($C21=$C19,"Especificação do Objeto","")))</f>
        <v/>
      </c>
      <c r="H21" s="84" t="str">
        <f ca="1">IF($B20="","",IF($C21=$C18,INDEX('MAPA DE PREÇOS'!$M:$M,MATCH($B21,'MAPA DE PREÇOS'!$B:$B)-16),IF($C21=$C19,"Unidade","")))</f>
        <v/>
      </c>
      <c r="I21" s="84" t="str">
        <f ca="1">IF($B20="","",IF($C21=$C18,INDEX('MAPA DE PREÇOS'!$M:$M,MATCH($B21,'MAPA DE PREÇOS'!$B:$B)-17),IF($C21=$C19,"Quant.","")))</f>
        <v/>
      </c>
      <c r="J21" s="60" t="str">
        <f ca="1">IF(AND(COUNTBLANK($B18:$B20)=2,$B20="",$B19="",MAX(C:C)&gt;1),"Total Estimado",IF($B20="","",IF($C21=$C18,INDEX('MAPA DE PREÇOS'!$M:$M,MATCH($B21,'MAPA DE PREÇOS'!$B:$B)-19),IF($C21=$C19,"Valor Unit. (R$)",IF(AND($C21&lt;&gt;$C20,$J20&lt;&gt;""),IF(MAX(C:C)=1,"Total Estimado","Subtotal"),"")))))</f>
        <v/>
      </c>
      <c r="K21" s="75" t="str">
        <f ca="1">IFERROR(IF(AND(COUNTBLANK($B18:$B20)=2,$B20="",$B19="",MAX(C:C)&gt;1),SUM($K$3:K20)/2,IF($B20="","",IF($C21=$C18,ROUND(J21*I21,2),IF($C21=$C19,"Total Item (R$)",IF(AND($C21&lt;&gt;$C20,$J20&lt;&gt;""),SUMIFS(K:K,C:C,C20,J:J,"&lt;&gt;Subtotal"),""))))),"")</f>
        <v/>
      </c>
      <c r="L21" s="75" t="str">
        <f t="shared" ca="1" si="1"/>
        <v/>
      </c>
    </row>
    <row r="22" spans="2:12" x14ac:dyDescent="0.25">
      <c r="B22" s="41" t="str">
        <f ca="1">IFERROR(IF(C21=C18,IF(B21+1&lt;='MAPA DE PREÇOS'!$H$8,B21+1,""),B21),"")</f>
        <v/>
      </c>
      <c r="C22" s="41" t="str">
        <f ca="1">IFERROR(VLOOKUP(B22,'MAPA DE PREÇOS'!B:D,2,FALSE),"")</f>
        <v/>
      </c>
      <c r="D22" s="41" t="str">
        <f ca="1">IFERROR(VLOOKUP(B22,'MAPA DE PREÇOS'!B:D,3,FALSE),"")</f>
        <v/>
      </c>
      <c r="E22" s="82" t="str">
        <f t="shared" ca="1" si="0"/>
        <v/>
      </c>
      <c r="F22" s="82" t="str">
        <f ca="1">IF($B21="","",IF($C22=$C19,INDEX('MAPA DE PREÇOS'!$H:$H,MATCH($B22,'MAPA DE PREÇOS'!$B:$B)-19),IF($C22=$C20,"Código","")))</f>
        <v/>
      </c>
      <c r="G22" s="145" t="str">
        <f ca="1">IF($B21="","",IF($C22=$C19,IF('BASE EDITAL'!$C$2="",INDEX('MAPA DE PREÇOS'!H:H,MATCH(EDITAL!B22,'MAPA DE PREÇOS'!B:B,0)+1),UPPER(INDEX('BASE EDITAL'!$C:$C,EDITAL!B22+1))),IF($C22=$C20,"Especificação do Objeto","")))</f>
        <v/>
      </c>
      <c r="H22" s="84" t="str">
        <f ca="1">IF($B21="","",IF($C22=$C19,INDEX('MAPA DE PREÇOS'!$M:$M,MATCH($B22,'MAPA DE PREÇOS'!$B:$B)-16),IF($C22=$C20,"Unidade","")))</f>
        <v/>
      </c>
      <c r="I22" s="84" t="str">
        <f ca="1">IF($B21="","",IF($C22=$C19,INDEX('MAPA DE PREÇOS'!$M:$M,MATCH($B22,'MAPA DE PREÇOS'!$B:$B)-17),IF($C22=$C20,"Quant.","")))</f>
        <v/>
      </c>
      <c r="J22" s="60" t="str">
        <f ca="1">IF(AND(COUNTBLANK($B19:$B21)=2,$B21="",$B20="",MAX(C:C)&gt;1),"Total Estimado",IF($B21="","",IF($C22=$C19,INDEX('MAPA DE PREÇOS'!$M:$M,MATCH($B22,'MAPA DE PREÇOS'!$B:$B)-19),IF($C22=$C20,"Valor Unit. (R$)",IF(AND($C22&lt;&gt;$C21,$J21&lt;&gt;""),IF(MAX(C:C)=1,"Total Estimado","Subtotal"),"")))))</f>
        <v/>
      </c>
      <c r="K22" s="75" t="str">
        <f ca="1">IFERROR(IF(AND(COUNTBLANK($B19:$B21)=2,$B21="",$B20="",MAX(C:C)&gt;1),SUM($K$3:K21)/2,IF($B21="","",IF($C22=$C19,ROUND(J22*I22,2),IF($C22=$C20,"Total Item (R$)",IF(AND($C22&lt;&gt;$C21,$J21&lt;&gt;""),SUMIFS(K:K,C:C,C21,J:J,"&lt;&gt;Subtotal"),""))))),"")</f>
        <v/>
      </c>
      <c r="L22" s="75" t="str">
        <f t="shared" ca="1" si="1"/>
        <v/>
      </c>
    </row>
    <row r="23" spans="2:12" x14ac:dyDescent="0.25">
      <c r="B23" s="41" t="str">
        <f ca="1">IFERROR(IF(C22=C19,IF(B22+1&lt;='MAPA DE PREÇOS'!$H$8,B22+1,""),B22),"")</f>
        <v/>
      </c>
      <c r="C23" s="41" t="str">
        <f ca="1">IFERROR(VLOOKUP(B23,'MAPA DE PREÇOS'!B:D,2,FALSE),"")</f>
        <v/>
      </c>
      <c r="D23" s="41" t="str">
        <f ca="1">IFERROR(VLOOKUP(B23,'MAPA DE PREÇOS'!B:D,3,FALSE),"")</f>
        <v/>
      </c>
      <c r="E23" s="82" t="str">
        <f t="shared" ca="1" si="0"/>
        <v/>
      </c>
      <c r="F23" s="82" t="str">
        <f ca="1">IF($B22="","",IF($C23=$C20,INDEX('MAPA DE PREÇOS'!$H:$H,MATCH($B23,'MAPA DE PREÇOS'!$B:$B)-19),IF($C23=$C21,"Código","")))</f>
        <v/>
      </c>
      <c r="G23" s="145" t="str">
        <f ca="1">IF($B22="","",IF($C23=$C20,IF('BASE EDITAL'!$C$2="",INDEX('MAPA DE PREÇOS'!H:H,MATCH(EDITAL!B23,'MAPA DE PREÇOS'!B:B,0)+1),UPPER(INDEX('BASE EDITAL'!$C:$C,EDITAL!B23+1))),IF($C23=$C21,"Especificação do Objeto","")))</f>
        <v/>
      </c>
      <c r="H23" s="84" t="str">
        <f ca="1">IF($B22="","",IF($C23=$C20,INDEX('MAPA DE PREÇOS'!$M:$M,MATCH($B23,'MAPA DE PREÇOS'!$B:$B)-16),IF($C23=$C21,"Unidade","")))</f>
        <v/>
      </c>
      <c r="I23" s="84" t="str">
        <f ca="1">IF($B22="","",IF($C23=$C20,INDEX('MAPA DE PREÇOS'!$M:$M,MATCH($B23,'MAPA DE PREÇOS'!$B:$B)-17),IF($C23=$C21,"Quant.","")))</f>
        <v/>
      </c>
      <c r="J23" s="60" t="str">
        <f ca="1">IF(AND(COUNTBLANK($B20:$B22)=2,$B22="",$B21="",MAX(C:C)&gt;1),"Total Estimado",IF($B22="","",IF($C23=$C20,INDEX('MAPA DE PREÇOS'!$M:$M,MATCH($B23,'MAPA DE PREÇOS'!$B:$B)-19),IF($C23=$C21,"Valor Unit. (R$)",IF(AND($C23&lt;&gt;$C22,$J22&lt;&gt;""),IF(MAX(C:C)=1,"Total Estimado","Subtotal"),"")))))</f>
        <v/>
      </c>
      <c r="K23" s="75" t="str">
        <f ca="1">IFERROR(IF(AND(COUNTBLANK($B20:$B22)=2,$B22="",$B21="",MAX(C:C)&gt;1),SUM($K$3:K22)/2,IF($B22="","",IF($C23=$C20,ROUND(J23*I23,2),IF($C23=$C21,"Total Item (R$)",IF(AND($C23&lt;&gt;$C22,$J22&lt;&gt;""),SUMIFS(K:K,C:C,C22,J:J,"&lt;&gt;Subtotal"),""))))),"")</f>
        <v/>
      </c>
      <c r="L23" s="75" t="str">
        <f t="shared" ca="1" si="1"/>
        <v/>
      </c>
    </row>
    <row r="24" spans="2:12" x14ac:dyDescent="0.25">
      <c r="B24" s="41" t="str">
        <f ca="1">IFERROR(IF(C23=C20,IF(B23+1&lt;='MAPA DE PREÇOS'!$H$8,B23+1,""),B23),"")</f>
        <v/>
      </c>
      <c r="C24" s="41" t="str">
        <f ca="1">IFERROR(VLOOKUP(B24,'MAPA DE PREÇOS'!B:D,2,FALSE),"")</f>
        <v/>
      </c>
      <c r="D24" s="41" t="str">
        <f ca="1">IFERROR(VLOOKUP(B24,'MAPA DE PREÇOS'!B:D,3,FALSE),"")</f>
        <v/>
      </c>
      <c r="E24" s="82" t="str">
        <f t="shared" ca="1" si="0"/>
        <v/>
      </c>
      <c r="F24" s="82" t="str">
        <f ca="1">IF($B23="","",IF($C24=$C21,INDEX('MAPA DE PREÇOS'!$H:$H,MATCH($B24,'MAPA DE PREÇOS'!$B:$B)-19),IF($C24=$C22,"Código","")))</f>
        <v/>
      </c>
      <c r="G24" s="145" t="str">
        <f ca="1">IF($B23="","",IF($C24=$C21,IF('BASE EDITAL'!$C$2="",INDEX('MAPA DE PREÇOS'!H:H,MATCH(EDITAL!B24,'MAPA DE PREÇOS'!B:B,0)+1),UPPER(INDEX('BASE EDITAL'!$C:$C,EDITAL!B24+1))),IF($C24=$C22,"Especificação do Objeto","")))</f>
        <v/>
      </c>
      <c r="H24" s="84" t="str">
        <f ca="1">IF($B23="","",IF($C24=$C21,INDEX('MAPA DE PREÇOS'!$M:$M,MATCH($B24,'MAPA DE PREÇOS'!$B:$B)-16),IF($C24=$C22,"Unidade","")))</f>
        <v/>
      </c>
      <c r="I24" s="84" t="str">
        <f ca="1">IF($B23="","",IF($C24=$C21,INDEX('MAPA DE PREÇOS'!$M:$M,MATCH($B24,'MAPA DE PREÇOS'!$B:$B)-17),IF($C24=$C22,"Quant.","")))</f>
        <v/>
      </c>
      <c r="J24" s="60" t="str">
        <f ca="1">IF(AND(COUNTBLANK($B21:$B23)=2,$B23="",$B22="",MAX(C:C)&gt;1),"Total Estimado",IF($B23="","",IF($C24=$C21,INDEX('MAPA DE PREÇOS'!$M:$M,MATCH($B24,'MAPA DE PREÇOS'!$B:$B)-19),IF($C24=$C22,"Valor Unit. (R$)",IF(AND($C24&lt;&gt;$C23,$J23&lt;&gt;""),IF(MAX(C:C)=1,"Total Estimado","Subtotal"),"")))))</f>
        <v/>
      </c>
      <c r="K24" s="75" t="str">
        <f ca="1">IFERROR(IF(AND(COUNTBLANK($B21:$B23)=2,$B23="",$B22="",MAX(C:C)&gt;1),SUM($K$3:K23)/2,IF($B23="","",IF($C24=$C21,ROUND(J24*I24,2),IF($C24=$C22,"Total Item (R$)",IF(AND($C24&lt;&gt;$C23,$J23&lt;&gt;""),SUMIFS(K:K,C:C,C23,J:J,"&lt;&gt;Subtotal"),""))))),"")</f>
        <v/>
      </c>
      <c r="L24" s="75" t="str">
        <f t="shared" ca="1" si="1"/>
        <v/>
      </c>
    </row>
    <row r="25" spans="2:12" x14ac:dyDescent="0.25">
      <c r="B25" s="41" t="str">
        <f ca="1">IFERROR(IF(C24=C21,IF(B24+1&lt;='MAPA DE PREÇOS'!$H$8,B24+1,""),B24),"")</f>
        <v/>
      </c>
      <c r="C25" s="41" t="str">
        <f ca="1">IFERROR(VLOOKUP(B25,'MAPA DE PREÇOS'!B:D,2,FALSE),"")</f>
        <v/>
      </c>
      <c r="D25" s="41" t="str">
        <f ca="1">IFERROR(VLOOKUP(B25,'MAPA DE PREÇOS'!B:D,3,FALSE),"")</f>
        <v/>
      </c>
      <c r="E25" s="82" t="str">
        <f t="shared" ca="1" si="0"/>
        <v/>
      </c>
      <c r="F25" s="82" t="str">
        <f ca="1">IF($B24="","",IF($C25=$C22,INDEX('MAPA DE PREÇOS'!$H:$H,MATCH($B25,'MAPA DE PREÇOS'!$B:$B)-19),IF($C25=$C23,"Código","")))</f>
        <v/>
      </c>
      <c r="G25" s="145" t="str">
        <f ca="1">IF($B24="","",IF($C25=$C22,IF('BASE EDITAL'!$C$2="",INDEX('MAPA DE PREÇOS'!H:H,MATCH(EDITAL!B25,'MAPA DE PREÇOS'!B:B,0)+1),UPPER(INDEX('BASE EDITAL'!$C:$C,EDITAL!B25+1))),IF($C25=$C23,"Especificação do Objeto","")))</f>
        <v/>
      </c>
      <c r="H25" s="84" t="str">
        <f ca="1">IF($B24="","",IF($C25=$C22,INDEX('MAPA DE PREÇOS'!$M:$M,MATCH($B25,'MAPA DE PREÇOS'!$B:$B)-16),IF($C25=$C23,"Unidade","")))</f>
        <v/>
      </c>
      <c r="I25" s="84" t="str">
        <f ca="1">IF($B24="","",IF($C25=$C22,INDEX('MAPA DE PREÇOS'!$M:$M,MATCH($B25,'MAPA DE PREÇOS'!$B:$B)-17),IF($C25=$C23,"Quant.","")))</f>
        <v/>
      </c>
      <c r="J25" s="60" t="str">
        <f ca="1">IF(AND(COUNTBLANK($B22:$B24)=2,$B24="",$B23="",MAX(C:C)&gt;1),"Total Estimado",IF($B24="","",IF($C25=$C22,INDEX('MAPA DE PREÇOS'!$M:$M,MATCH($B25,'MAPA DE PREÇOS'!$B:$B)-19),IF($C25=$C23,"Valor Unit. (R$)",IF(AND($C25&lt;&gt;$C24,$J24&lt;&gt;""),IF(MAX(C:C)=1,"Total Estimado","Subtotal"),"")))))</f>
        <v/>
      </c>
      <c r="K25" s="75" t="str">
        <f ca="1">IFERROR(IF(AND(COUNTBLANK($B22:$B24)=2,$B24="",$B23="",MAX(C:C)&gt;1),SUM($K$3:K24)/2,IF($B24="","",IF($C25=$C22,ROUND(J25*I25,2),IF($C25=$C23,"Total Item (R$)",IF(AND($C25&lt;&gt;$C24,$J24&lt;&gt;""),SUMIFS(K:K,C:C,C24,J:J,"&lt;&gt;Subtotal"),""))))),"")</f>
        <v/>
      </c>
      <c r="L25" s="75" t="str">
        <f t="shared" ca="1" si="1"/>
        <v/>
      </c>
    </row>
    <row r="26" spans="2:12" x14ac:dyDescent="0.25">
      <c r="B26" s="41" t="str">
        <f ca="1">IFERROR(IF(C25=C22,IF(B25+1&lt;='MAPA DE PREÇOS'!$H$8,B25+1,""),B25),"")</f>
        <v/>
      </c>
      <c r="C26" s="41" t="str">
        <f ca="1">IFERROR(VLOOKUP(B26,'MAPA DE PREÇOS'!B:D,2,FALSE),"")</f>
        <v/>
      </c>
      <c r="D26" s="41" t="str">
        <f ca="1">IFERROR(VLOOKUP(B26,'MAPA DE PREÇOS'!B:D,3,FALSE),"")</f>
        <v/>
      </c>
      <c r="E26" s="82" t="str">
        <f t="shared" ca="1" si="0"/>
        <v/>
      </c>
      <c r="F26" s="82" t="str">
        <f ca="1">IF($B25="","",IF($C26=$C23,INDEX('MAPA DE PREÇOS'!$H:$H,MATCH($B26,'MAPA DE PREÇOS'!$B:$B)-19),IF($C26=$C24,"Código","")))</f>
        <v/>
      </c>
      <c r="G26" s="145" t="str">
        <f ca="1">IF($B25="","",IF($C26=$C23,IF('BASE EDITAL'!$C$2="",INDEX('MAPA DE PREÇOS'!H:H,MATCH(EDITAL!B26,'MAPA DE PREÇOS'!B:B,0)+1),UPPER(INDEX('BASE EDITAL'!$C:$C,EDITAL!B26+1))),IF($C26=$C24,"Especificação do Objeto","")))</f>
        <v/>
      </c>
      <c r="H26" s="84" t="str">
        <f ca="1">IF($B25="","",IF($C26=$C23,INDEX('MAPA DE PREÇOS'!$M:$M,MATCH($B26,'MAPA DE PREÇOS'!$B:$B)-16),IF($C26=$C24,"Unidade","")))</f>
        <v/>
      </c>
      <c r="I26" s="84" t="str">
        <f ca="1">IF($B25="","",IF($C26=$C23,INDEX('MAPA DE PREÇOS'!$M:$M,MATCH($B26,'MAPA DE PREÇOS'!$B:$B)-17),IF($C26=$C24,"Quant.","")))</f>
        <v/>
      </c>
      <c r="J26" s="60" t="str">
        <f ca="1">IF(AND(COUNTBLANK($B23:$B25)=2,$B25="",$B24="",MAX(C:C)&gt;1),"Total Estimado",IF($B25="","",IF($C26=$C23,INDEX('MAPA DE PREÇOS'!$M:$M,MATCH($B26,'MAPA DE PREÇOS'!$B:$B)-19),IF($C26=$C24,"Valor Unit. (R$)",IF(AND($C26&lt;&gt;$C25,$J25&lt;&gt;""),IF(MAX(C:C)=1,"Total Estimado","Subtotal"),"")))))</f>
        <v/>
      </c>
      <c r="K26" s="75" t="str">
        <f ca="1">IFERROR(IF(AND(COUNTBLANK($B23:$B25)=2,$B25="",$B24="",MAX(C:C)&gt;1),SUM($K$3:K25)/2,IF($B25="","",IF($C26=$C23,ROUND(J26*I26,2),IF($C26=$C24,"Total Item (R$)",IF(AND($C26&lt;&gt;$C25,$J25&lt;&gt;""),SUMIFS(K:K,C:C,C25,J:J,"&lt;&gt;Subtotal"),""))))),"")</f>
        <v/>
      </c>
      <c r="L26" s="75" t="str">
        <f t="shared" ca="1" si="1"/>
        <v/>
      </c>
    </row>
    <row r="27" spans="2:12" x14ac:dyDescent="0.25">
      <c r="B27" s="41" t="str">
        <f ca="1">IFERROR(IF(C26=C23,IF(B26+1&lt;='MAPA DE PREÇOS'!$H$8,B26+1,""),B26),"")</f>
        <v/>
      </c>
      <c r="C27" s="41" t="str">
        <f ca="1">IFERROR(VLOOKUP(B27,'MAPA DE PREÇOS'!B:D,2,FALSE),"")</f>
        <v/>
      </c>
      <c r="D27" s="41" t="str">
        <f ca="1">IFERROR(VLOOKUP(B27,'MAPA DE PREÇOS'!B:D,3,FALSE),"")</f>
        <v/>
      </c>
      <c r="E27" s="82" t="str">
        <f t="shared" ca="1" si="0"/>
        <v/>
      </c>
      <c r="F27" s="82" t="str">
        <f ca="1">IF($B26="","",IF($C27=$C24,INDEX('MAPA DE PREÇOS'!$H:$H,MATCH($B27,'MAPA DE PREÇOS'!$B:$B)-19),IF($C27=$C25,"Código","")))</f>
        <v/>
      </c>
      <c r="G27" s="145" t="str">
        <f ca="1">IF($B26="","",IF($C27=$C24,IF('BASE EDITAL'!$C$2="",INDEX('MAPA DE PREÇOS'!H:H,MATCH(EDITAL!B27,'MAPA DE PREÇOS'!B:B,0)+1),UPPER(INDEX('BASE EDITAL'!$C:$C,EDITAL!B27+1))),IF($C27=$C25,"Especificação do Objeto","")))</f>
        <v/>
      </c>
      <c r="H27" s="84" t="str">
        <f ca="1">IF($B26="","",IF($C27=$C24,INDEX('MAPA DE PREÇOS'!$M:$M,MATCH($B27,'MAPA DE PREÇOS'!$B:$B)-16),IF($C27=$C25,"Unidade","")))</f>
        <v/>
      </c>
      <c r="I27" s="84" t="str">
        <f ca="1">IF($B26="","",IF($C27=$C24,INDEX('MAPA DE PREÇOS'!$M:$M,MATCH($B27,'MAPA DE PREÇOS'!$B:$B)-17),IF($C27=$C25,"Quant.","")))</f>
        <v/>
      </c>
      <c r="J27" s="60" t="str">
        <f ca="1">IF(AND(COUNTBLANK($B24:$B26)=2,$B26="",$B25="",MAX(C:C)&gt;1),"Total Estimado",IF($B26="","",IF($C27=$C24,INDEX('MAPA DE PREÇOS'!$M:$M,MATCH($B27,'MAPA DE PREÇOS'!$B:$B)-19),IF($C27=$C25,"Valor Unit. (R$)",IF(AND($C27&lt;&gt;$C26,$J26&lt;&gt;""),IF(MAX(C:C)=1,"Total Estimado","Subtotal"),"")))))</f>
        <v/>
      </c>
      <c r="K27" s="75" t="str">
        <f ca="1">IFERROR(IF(AND(COUNTBLANK($B24:$B26)=2,$B26="",$B25="",MAX(C:C)&gt;1),SUM($K$3:K26)/2,IF($B26="","",IF($C27=$C24,ROUND(J27*I27,2),IF($C27=$C25,"Total Item (R$)",IF(AND($C27&lt;&gt;$C26,$J26&lt;&gt;""),SUMIFS(K:K,C:C,C26,J:J,"&lt;&gt;Subtotal"),""))))),"")</f>
        <v/>
      </c>
      <c r="L27" s="75" t="str">
        <f t="shared" ca="1" si="1"/>
        <v/>
      </c>
    </row>
    <row r="28" spans="2:12" x14ac:dyDescent="0.25">
      <c r="B28" s="41" t="str">
        <f ca="1">IFERROR(IF(C27=C24,IF(B27+1&lt;='MAPA DE PREÇOS'!$H$8,B27+1,""),B27),"")</f>
        <v/>
      </c>
      <c r="C28" s="41" t="str">
        <f ca="1">IFERROR(VLOOKUP(B28,'MAPA DE PREÇOS'!B:D,2,FALSE),"")</f>
        <v/>
      </c>
      <c r="D28" s="41" t="str">
        <f ca="1">IFERROR(VLOOKUP(B28,'MAPA DE PREÇOS'!B:D,3,FALSE),"")</f>
        <v/>
      </c>
      <c r="E28" s="82" t="str">
        <f t="shared" ca="1" si="0"/>
        <v/>
      </c>
      <c r="F28" s="82" t="str">
        <f ca="1">IF($B27="","",IF($C28=$C25,INDEX('MAPA DE PREÇOS'!$H:$H,MATCH($B28,'MAPA DE PREÇOS'!$B:$B)-19),IF($C28=$C26,"Código","")))</f>
        <v/>
      </c>
      <c r="G28" s="145" t="str">
        <f ca="1">IF($B27="","",IF($C28=$C25,IF('BASE EDITAL'!$C$2="",INDEX('MAPA DE PREÇOS'!H:H,MATCH(EDITAL!B28,'MAPA DE PREÇOS'!B:B,0)+1),UPPER(INDEX('BASE EDITAL'!$C:$C,EDITAL!B28+1))),IF($C28=$C26,"Especificação do Objeto","")))</f>
        <v/>
      </c>
      <c r="H28" s="84" t="str">
        <f ca="1">IF($B27="","",IF($C28=$C25,INDEX('MAPA DE PREÇOS'!$M:$M,MATCH($B28,'MAPA DE PREÇOS'!$B:$B)-16),IF($C28=$C26,"Unidade","")))</f>
        <v/>
      </c>
      <c r="I28" s="84" t="str">
        <f ca="1">IF($B27="","",IF($C28=$C25,INDEX('MAPA DE PREÇOS'!$M:$M,MATCH($B28,'MAPA DE PREÇOS'!$B:$B)-17),IF($C28=$C26,"Quant.","")))</f>
        <v/>
      </c>
      <c r="J28" s="60" t="str">
        <f ca="1">IF(AND(COUNTBLANK($B25:$B27)=2,$B27="",$B26="",MAX(C:C)&gt;1),"Total Estimado",IF($B27="","",IF($C28=$C25,INDEX('MAPA DE PREÇOS'!$M:$M,MATCH($B28,'MAPA DE PREÇOS'!$B:$B)-19),IF($C28=$C26,"Valor Unit. (R$)",IF(AND($C28&lt;&gt;$C27,$J27&lt;&gt;""),IF(MAX(C:C)=1,"Total Estimado","Subtotal"),"")))))</f>
        <v/>
      </c>
      <c r="K28" s="75" t="str">
        <f ca="1">IFERROR(IF(AND(COUNTBLANK($B25:$B27)=2,$B27="",$B26="",MAX(C:C)&gt;1),SUM($K$3:K27)/2,IF($B27="","",IF($C28=$C25,ROUND(J28*I28,2),IF($C28=$C26,"Total Item (R$)",IF(AND($C28&lt;&gt;$C27,$J27&lt;&gt;""),SUMIFS(K:K,C:C,C27,J:J,"&lt;&gt;Subtotal"),""))))),"")</f>
        <v/>
      </c>
      <c r="L28" s="75" t="str">
        <f t="shared" ca="1" si="1"/>
        <v/>
      </c>
    </row>
    <row r="29" spans="2:12" x14ac:dyDescent="0.25">
      <c r="B29" s="41" t="str">
        <f ca="1">IFERROR(IF(C28=C25,IF(B28+1&lt;='MAPA DE PREÇOS'!$H$8,B28+1,""),B28),"")</f>
        <v/>
      </c>
      <c r="C29" s="41" t="str">
        <f ca="1">IFERROR(VLOOKUP(B29,'MAPA DE PREÇOS'!B:D,2,FALSE),"")</f>
        <v/>
      </c>
      <c r="D29" s="41" t="str">
        <f ca="1">IFERROR(VLOOKUP(B29,'MAPA DE PREÇOS'!B:D,3,FALSE),"")</f>
        <v/>
      </c>
      <c r="E29" s="82" t="str">
        <f t="shared" ca="1" si="0"/>
        <v/>
      </c>
      <c r="F29" s="82" t="str">
        <f ca="1">IF($B28="","",IF($C29=$C26,INDEX('MAPA DE PREÇOS'!$H:$H,MATCH($B29,'MAPA DE PREÇOS'!$B:$B)-19),IF($C29=$C27,"Código","")))</f>
        <v/>
      </c>
      <c r="G29" s="145" t="str">
        <f ca="1">IF($B28="","",IF($C29=$C26,IF('BASE EDITAL'!$C$2="",INDEX('MAPA DE PREÇOS'!H:H,MATCH(EDITAL!B29,'MAPA DE PREÇOS'!B:B,0)+1),UPPER(INDEX('BASE EDITAL'!$C:$C,EDITAL!B29+1))),IF($C29=$C27,"Especificação do Objeto","")))</f>
        <v/>
      </c>
      <c r="H29" s="84" t="str">
        <f ca="1">IF($B28="","",IF($C29=$C26,INDEX('MAPA DE PREÇOS'!$M:$M,MATCH($B29,'MAPA DE PREÇOS'!$B:$B)-16),IF($C29=$C27,"Unidade","")))</f>
        <v/>
      </c>
      <c r="I29" s="84" t="str">
        <f ca="1">IF($B28="","",IF($C29=$C26,INDEX('MAPA DE PREÇOS'!$M:$M,MATCH($B29,'MAPA DE PREÇOS'!$B:$B)-17),IF($C29=$C27,"Quant.","")))</f>
        <v/>
      </c>
      <c r="J29" s="60" t="str">
        <f ca="1">IF(AND(COUNTBLANK($B26:$B28)=2,$B28="",$B27="",MAX(C:C)&gt;1),"Total Estimado",IF($B28="","",IF($C29=$C26,INDEX('MAPA DE PREÇOS'!$M:$M,MATCH($B29,'MAPA DE PREÇOS'!$B:$B)-19),IF($C29=$C27,"Valor Unit. (R$)",IF(AND($C29&lt;&gt;$C28,$J28&lt;&gt;""),IF(MAX(C:C)=1,"Total Estimado","Subtotal"),"")))))</f>
        <v/>
      </c>
      <c r="K29" s="75" t="str">
        <f ca="1">IFERROR(IF(AND(COUNTBLANK($B26:$B28)=2,$B28="",$B27="",MAX(C:C)&gt;1),SUM($K$3:K28)/2,IF($B28="","",IF($C29=$C26,ROUND(J29*I29,2),IF($C29=$C27,"Total Item (R$)",IF(AND($C29&lt;&gt;$C28,$J28&lt;&gt;""),SUMIFS(K:K,C:C,C28,J:J,"&lt;&gt;Subtotal"),""))))),"")</f>
        <v/>
      </c>
      <c r="L29" s="75" t="str">
        <f t="shared" ca="1" si="1"/>
        <v/>
      </c>
    </row>
    <row r="30" spans="2:12" x14ac:dyDescent="0.25">
      <c r="B30" s="41" t="str">
        <f ca="1">IFERROR(IF(C29=C26,IF(B29+1&lt;='MAPA DE PREÇOS'!$H$8,B29+1,""),B29),"")</f>
        <v/>
      </c>
      <c r="C30" s="41" t="str">
        <f ca="1">IFERROR(VLOOKUP(B30,'MAPA DE PREÇOS'!B:D,2,FALSE),"")</f>
        <v/>
      </c>
      <c r="D30" s="41" t="str">
        <f ca="1">IFERROR(VLOOKUP(B30,'MAPA DE PREÇOS'!B:D,3,FALSE),"")</f>
        <v/>
      </c>
      <c r="E30" s="82" t="str">
        <f t="shared" ca="1" si="0"/>
        <v/>
      </c>
      <c r="F30" s="82" t="str">
        <f ca="1">IF($B29="","",IF($C30=$C27,INDEX('MAPA DE PREÇOS'!$H:$H,MATCH($B30,'MAPA DE PREÇOS'!$B:$B)-19),IF($C30=$C28,"Código","")))</f>
        <v/>
      </c>
      <c r="G30" s="145" t="str">
        <f ca="1">IF($B29="","",IF($C30=$C27,IF('BASE EDITAL'!$C$2="",INDEX('MAPA DE PREÇOS'!H:H,MATCH(EDITAL!B30,'MAPA DE PREÇOS'!B:B,0)+1),UPPER(INDEX('BASE EDITAL'!$C:$C,EDITAL!B30+1))),IF($C30=$C28,"Especificação do Objeto","")))</f>
        <v/>
      </c>
      <c r="H30" s="84" t="str">
        <f ca="1">IF($B29="","",IF($C30=$C27,INDEX('MAPA DE PREÇOS'!$M:$M,MATCH($B30,'MAPA DE PREÇOS'!$B:$B)-16),IF($C30=$C28,"Unidade","")))</f>
        <v/>
      </c>
      <c r="I30" s="84" t="str">
        <f ca="1">IF($B29="","",IF($C30=$C27,INDEX('MAPA DE PREÇOS'!$M:$M,MATCH($B30,'MAPA DE PREÇOS'!$B:$B)-17),IF($C30=$C28,"Quant.","")))</f>
        <v/>
      </c>
      <c r="J30" s="60" t="str">
        <f ca="1">IF(AND(COUNTBLANK($B27:$B29)=2,$B29="",$B28="",MAX(C:C)&gt;1),"Total Estimado",IF($B29="","",IF($C30=$C27,INDEX('MAPA DE PREÇOS'!$M:$M,MATCH($B30,'MAPA DE PREÇOS'!$B:$B)-19),IF($C30=$C28,"Valor Unit. (R$)",IF(AND($C30&lt;&gt;$C29,$J29&lt;&gt;""),IF(MAX(C:C)=1,"Total Estimado","Subtotal"),"")))))</f>
        <v/>
      </c>
      <c r="K30" s="75" t="str">
        <f ca="1">IFERROR(IF(AND(COUNTBLANK($B27:$B29)=2,$B29="",$B28="",MAX(C:C)&gt;1),SUM($K$3:K29)/2,IF($B29="","",IF($C30=$C27,ROUND(J30*I30,2),IF($C30=$C28,"Total Item (R$)",IF(AND($C30&lt;&gt;$C29,$J29&lt;&gt;""),SUMIFS(K:K,C:C,C29,J:J,"&lt;&gt;Subtotal"),""))))),"")</f>
        <v/>
      </c>
      <c r="L30" s="75" t="str">
        <f t="shared" ca="1" si="1"/>
        <v/>
      </c>
    </row>
    <row r="31" spans="2:12" x14ac:dyDescent="0.25">
      <c r="B31" s="41" t="str">
        <f ca="1">IFERROR(IF(C30=C27,IF(B30+1&lt;='MAPA DE PREÇOS'!$H$8,B30+1,""),B30),"")</f>
        <v/>
      </c>
      <c r="C31" s="41" t="str">
        <f ca="1">IFERROR(VLOOKUP(B31,'MAPA DE PREÇOS'!B:D,2,FALSE),"")</f>
        <v/>
      </c>
      <c r="D31" s="41" t="str">
        <f ca="1">IFERROR(VLOOKUP(B31,'MAPA DE PREÇOS'!B:D,3,FALSE),"")</f>
        <v/>
      </c>
      <c r="E31" s="82" t="str">
        <f t="shared" ca="1" si="0"/>
        <v/>
      </c>
      <c r="F31" s="82" t="str">
        <f ca="1">IF($B30="","",IF($C31=$C28,INDEX('MAPA DE PREÇOS'!$H:$H,MATCH($B31,'MAPA DE PREÇOS'!$B:$B)-19),IF($C31=$C29,"Código","")))</f>
        <v/>
      </c>
      <c r="G31" s="145" t="str">
        <f ca="1">IF($B30="","",IF($C31=$C28,IF('BASE EDITAL'!$C$2="",INDEX('MAPA DE PREÇOS'!H:H,MATCH(EDITAL!B31,'MAPA DE PREÇOS'!B:B,0)+1),UPPER(INDEX('BASE EDITAL'!$C:$C,EDITAL!B31+1))),IF($C31=$C29,"Especificação do Objeto","")))</f>
        <v/>
      </c>
      <c r="H31" s="84" t="str">
        <f ca="1">IF($B30="","",IF($C31=$C28,INDEX('MAPA DE PREÇOS'!$M:$M,MATCH($B31,'MAPA DE PREÇOS'!$B:$B)-16),IF($C31=$C29,"Unidade","")))</f>
        <v/>
      </c>
      <c r="I31" s="84" t="str">
        <f ca="1">IF($B30="","",IF($C31=$C28,INDEX('MAPA DE PREÇOS'!$M:$M,MATCH($B31,'MAPA DE PREÇOS'!$B:$B)-17),IF($C31=$C29,"Quant.","")))</f>
        <v/>
      </c>
      <c r="J31" s="60" t="str">
        <f ca="1">IF(AND(COUNTBLANK($B28:$B30)=2,$B30="",$B29="",MAX(C:C)&gt;1),"Total Estimado",IF($B30="","",IF($C31=$C28,INDEX('MAPA DE PREÇOS'!$M:$M,MATCH($B31,'MAPA DE PREÇOS'!$B:$B)-19),IF($C31=$C29,"Valor Unit. (R$)",IF(AND($C31&lt;&gt;$C30,$J30&lt;&gt;""),IF(MAX(C:C)=1,"Total Estimado","Subtotal"),"")))))</f>
        <v/>
      </c>
      <c r="K31" s="75" t="str">
        <f ca="1">IFERROR(IF(AND(COUNTBLANK($B28:$B30)=2,$B30="",$B29="",MAX(C:C)&gt;1),SUM($K$3:K30)/2,IF($B30="","",IF($C31=$C28,ROUND(J31*I31,2),IF($C31=$C29,"Total Item (R$)",IF(AND($C31&lt;&gt;$C30,$J30&lt;&gt;""),SUMIFS(K:K,C:C,C30,J:J,"&lt;&gt;Subtotal"),""))))),"")</f>
        <v/>
      </c>
      <c r="L31" s="75" t="str">
        <f t="shared" ca="1" si="1"/>
        <v/>
      </c>
    </row>
    <row r="32" spans="2:12" x14ac:dyDescent="0.25">
      <c r="B32" s="41" t="str">
        <f ca="1">IFERROR(IF(C31=C28,IF(B31+1&lt;='MAPA DE PREÇOS'!$H$8,B31+1,""),B31),"")</f>
        <v/>
      </c>
      <c r="C32" s="41" t="str">
        <f ca="1">IFERROR(VLOOKUP(B32,'MAPA DE PREÇOS'!B:D,2,FALSE),"")</f>
        <v/>
      </c>
      <c r="D32" s="41" t="str">
        <f ca="1">IFERROR(VLOOKUP(B32,'MAPA DE PREÇOS'!B:D,3,FALSE),"")</f>
        <v/>
      </c>
      <c r="E32" s="82" t="str">
        <f t="shared" ca="1" si="0"/>
        <v/>
      </c>
      <c r="F32" s="82" t="str">
        <f ca="1">IF($B31="","",IF($C32=$C29,INDEX('MAPA DE PREÇOS'!$H:$H,MATCH($B32,'MAPA DE PREÇOS'!$B:$B)-19),IF($C32=$C30,"Código","")))</f>
        <v/>
      </c>
      <c r="G32" s="145" t="str">
        <f ca="1">IF($B31="","",IF($C32=$C29,IF('BASE EDITAL'!$C$2="",INDEX('MAPA DE PREÇOS'!H:H,MATCH(EDITAL!B32,'MAPA DE PREÇOS'!B:B,0)+1),UPPER(INDEX('BASE EDITAL'!$C:$C,EDITAL!B32+1))),IF($C32=$C30,"Especificação do Objeto","")))</f>
        <v/>
      </c>
      <c r="H32" s="84" t="str">
        <f ca="1">IF($B31="","",IF($C32=$C29,INDEX('MAPA DE PREÇOS'!$M:$M,MATCH($B32,'MAPA DE PREÇOS'!$B:$B)-16),IF($C32=$C30,"Unidade","")))</f>
        <v/>
      </c>
      <c r="I32" s="84" t="str">
        <f ca="1">IF($B31="","",IF($C32=$C29,INDEX('MAPA DE PREÇOS'!$M:$M,MATCH($B32,'MAPA DE PREÇOS'!$B:$B)-17),IF($C32=$C30,"Quant.","")))</f>
        <v/>
      </c>
      <c r="J32" s="60" t="str">
        <f ca="1">IF(AND(COUNTBLANK($B29:$B31)=2,$B31="",$B30="",MAX(C:C)&gt;1),"Total Estimado",IF($B31="","",IF($C32=$C29,INDEX('MAPA DE PREÇOS'!$M:$M,MATCH($B32,'MAPA DE PREÇOS'!$B:$B)-19),IF($C32=$C30,"Valor Unit. (R$)",IF(AND($C32&lt;&gt;$C31,$J31&lt;&gt;""),IF(MAX(C:C)=1,"Total Estimado","Subtotal"),"")))))</f>
        <v/>
      </c>
      <c r="K32" s="75" t="str">
        <f ca="1">IFERROR(IF(AND(COUNTBLANK($B29:$B31)=2,$B31="",$B30="",MAX(C:C)&gt;1),SUM($K$3:K31)/2,IF($B31="","",IF($C32=$C29,ROUND(J32*I32,2),IF($C32=$C30,"Total Item (R$)",IF(AND($C32&lt;&gt;$C31,$J31&lt;&gt;""),SUMIFS(K:K,C:C,C31,J:J,"&lt;&gt;Subtotal"),""))))),"")</f>
        <v/>
      </c>
      <c r="L32" s="75" t="str">
        <f t="shared" ca="1" si="1"/>
        <v/>
      </c>
    </row>
    <row r="33" spans="2:12" x14ac:dyDescent="0.25">
      <c r="B33" s="41" t="str">
        <f ca="1">IFERROR(IF(C32=C29,IF(B32+1&lt;='MAPA DE PREÇOS'!$H$8,B32+1,""),B32),"")</f>
        <v/>
      </c>
      <c r="C33" s="41" t="str">
        <f ca="1">IFERROR(VLOOKUP(B33,'MAPA DE PREÇOS'!B:D,2,FALSE),"")</f>
        <v/>
      </c>
      <c r="D33" s="41" t="str">
        <f ca="1">IFERROR(VLOOKUP(B33,'MAPA DE PREÇOS'!B:D,3,FALSE),"")</f>
        <v/>
      </c>
      <c r="E33" s="82" t="str">
        <f t="shared" ca="1" si="0"/>
        <v/>
      </c>
      <c r="F33" s="82" t="str">
        <f ca="1">IF($B32="","",IF($C33=$C30,INDEX('MAPA DE PREÇOS'!$H:$H,MATCH($B33,'MAPA DE PREÇOS'!$B:$B)-19),IF($C33=$C31,"Código","")))</f>
        <v/>
      </c>
      <c r="G33" s="145" t="str">
        <f ca="1">IF($B32="","",IF($C33=$C30,IF('BASE EDITAL'!$C$2="",INDEX('MAPA DE PREÇOS'!H:H,MATCH(EDITAL!B33,'MAPA DE PREÇOS'!B:B,0)+1),UPPER(INDEX('BASE EDITAL'!$C:$C,EDITAL!B33+1))),IF($C33=$C31,"Especificação do Objeto","")))</f>
        <v/>
      </c>
      <c r="H33" s="84" t="str">
        <f ca="1">IF($B32="","",IF($C33=$C30,INDEX('MAPA DE PREÇOS'!$M:$M,MATCH($B33,'MAPA DE PREÇOS'!$B:$B)-16),IF($C33=$C31,"Unidade","")))</f>
        <v/>
      </c>
      <c r="I33" s="84" t="str">
        <f ca="1">IF($B32="","",IF($C33=$C30,INDEX('MAPA DE PREÇOS'!$M:$M,MATCH($B33,'MAPA DE PREÇOS'!$B:$B)-17),IF($C33=$C31,"Quant.","")))</f>
        <v/>
      </c>
      <c r="J33" s="60" t="str">
        <f ca="1">IF(AND(COUNTBLANK($B30:$B32)=2,$B32="",$B31="",MAX(C:C)&gt;1),"Total Estimado",IF($B32="","",IF($C33=$C30,INDEX('MAPA DE PREÇOS'!$M:$M,MATCH($B33,'MAPA DE PREÇOS'!$B:$B)-19),IF($C33=$C31,"Valor Unit. (R$)",IF(AND($C33&lt;&gt;$C32,$J32&lt;&gt;""),IF(MAX(C:C)=1,"Total Estimado","Subtotal"),"")))))</f>
        <v/>
      </c>
      <c r="K33" s="75" t="str">
        <f ca="1">IFERROR(IF(AND(COUNTBLANK($B30:$B32)=2,$B32="",$B31="",MAX(C:C)&gt;1),SUM($K$3:K32)/2,IF($B32="","",IF($C33=$C30,ROUND(J33*I33,2),IF($C33=$C31,"Total Item (R$)",IF(AND($C33&lt;&gt;$C32,$J32&lt;&gt;""),SUMIFS(K:K,C:C,C32,J:J,"&lt;&gt;Subtotal"),""))))),"")</f>
        <v/>
      </c>
      <c r="L33" s="75" t="str">
        <f t="shared" ca="1" si="1"/>
        <v/>
      </c>
    </row>
    <row r="34" spans="2:12" x14ac:dyDescent="0.25">
      <c r="B34" s="41" t="str">
        <f ca="1">IFERROR(IF(C33=C30,IF(B33+1&lt;='MAPA DE PREÇOS'!$H$8,B33+1,""),B33),"")</f>
        <v/>
      </c>
      <c r="C34" s="41" t="str">
        <f ca="1">IFERROR(VLOOKUP(B34,'MAPA DE PREÇOS'!B:D,2,FALSE),"")</f>
        <v/>
      </c>
      <c r="D34" s="41" t="str">
        <f ca="1">IFERROR(VLOOKUP(B34,'MAPA DE PREÇOS'!B:D,3,FALSE),"")</f>
        <v/>
      </c>
      <c r="E34" s="82" t="str">
        <f t="shared" ca="1" si="0"/>
        <v/>
      </c>
      <c r="F34" s="82" t="str">
        <f ca="1">IF($B33="","",IF($C34=$C31,INDEX('MAPA DE PREÇOS'!$H:$H,MATCH($B34,'MAPA DE PREÇOS'!$B:$B)-19),IF($C34=$C32,"Código","")))</f>
        <v/>
      </c>
      <c r="G34" s="145" t="str">
        <f ca="1">IF($B33="","",IF($C34=$C31,IF('BASE EDITAL'!$C$2="",INDEX('MAPA DE PREÇOS'!H:H,MATCH(EDITAL!B34,'MAPA DE PREÇOS'!B:B,0)+1),UPPER(INDEX('BASE EDITAL'!$C:$C,EDITAL!B34+1))),IF($C34=$C32,"Especificação do Objeto","")))</f>
        <v/>
      </c>
      <c r="H34" s="84" t="str">
        <f ca="1">IF($B33="","",IF($C34=$C31,INDEX('MAPA DE PREÇOS'!$M:$M,MATCH($B34,'MAPA DE PREÇOS'!$B:$B)-16),IF($C34=$C32,"Unidade","")))</f>
        <v/>
      </c>
      <c r="I34" s="84" t="str">
        <f ca="1">IF($B33="","",IF($C34=$C31,INDEX('MAPA DE PREÇOS'!$M:$M,MATCH($B34,'MAPA DE PREÇOS'!$B:$B)-17),IF($C34=$C32,"Quant.","")))</f>
        <v/>
      </c>
      <c r="J34" s="60" t="str">
        <f ca="1">IF(AND(COUNTBLANK($B31:$B33)=2,$B33="",$B32="",MAX(C:C)&gt;1),"Total Estimado",IF($B33="","",IF($C34=$C31,INDEX('MAPA DE PREÇOS'!$M:$M,MATCH($B34,'MAPA DE PREÇOS'!$B:$B)-19),IF($C34=$C32,"Valor Unit. (R$)",IF(AND($C34&lt;&gt;$C33,$J33&lt;&gt;""),IF(MAX(C:C)=1,"Total Estimado","Subtotal"),"")))))</f>
        <v/>
      </c>
      <c r="K34" s="75" t="str">
        <f ca="1">IFERROR(IF(AND(COUNTBLANK($B31:$B33)=2,$B33="",$B32="",MAX(C:C)&gt;1),SUM($K$3:K33)/2,IF($B33="","",IF($C34=$C31,ROUND(J34*I34,2),IF($C34=$C32,"Total Item (R$)",IF(AND($C34&lt;&gt;$C33,$J33&lt;&gt;""),SUMIFS(K:K,C:C,C33,J:J,"&lt;&gt;Subtotal"),""))))),"")</f>
        <v/>
      </c>
      <c r="L34" s="75" t="str">
        <f t="shared" ca="1" si="1"/>
        <v/>
      </c>
    </row>
    <row r="35" spans="2:12" x14ac:dyDescent="0.25">
      <c r="B35" s="41" t="str">
        <f ca="1">IFERROR(IF(C34=C31,IF(B34+1&lt;='MAPA DE PREÇOS'!$H$8,B34+1,""),B34),"")</f>
        <v/>
      </c>
      <c r="C35" s="41" t="str">
        <f ca="1">IFERROR(VLOOKUP(B35,'MAPA DE PREÇOS'!B:D,2,FALSE),"")</f>
        <v/>
      </c>
      <c r="D35" s="41" t="str">
        <f ca="1">IFERROR(VLOOKUP(B35,'MAPA DE PREÇOS'!B:D,3,FALSE),"")</f>
        <v/>
      </c>
      <c r="E35" s="82" t="str">
        <f t="shared" ca="1" si="0"/>
        <v/>
      </c>
      <c r="F35" s="82" t="str">
        <f ca="1">IF($B34="","",IF($C35=$C32,INDEX('MAPA DE PREÇOS'!$H:$H,MATCH($B35,'MAPA DE PREÇOS'!$B:$B)-19),IF($C35=$C33,"Código","")))</f>
        <v/>
      </c>
      <c r="G35" s="145" t="str">
        <f ca="1">IF($B34="","",IF($C35=$C32,IF('BASE EDITAL'!$C$2="",INDEX('MAPA DE PREÇOS'!H:H,MATCH(EDITAL!B35,'MAPA DE PREÇOS'!B:B,0)+1),UPPER(INDEX('BASE EDITAL'!$C:$C,EDITAL!B35+1))),IF($C35=$C33,"Especificação do Objeto","")))</f>
        <v/>
      </c>
      <c r="H35" s="84" t="str">
        <f ca="1">IF($B34="","",IF($C35=$C32,INDEX('MAPA DE PREÇOS'!$M:$M,MATCH($B35,'MAPA DE PREÇOS'!$B:$B)-16),IF($C35=$C33,"Unidade","")))</f>
        <v/>
      </c>
      <c r="I35" s="84" t="str">
        <f ca="1">IF($B34="","",IF($C35=$C32,INDEX('MAPA DE PREÇOS'!$M:$M,MATCH($B35,'MAPA DE PREÇOS'!$B:$B)-17),IF($C35=$C33,"Quant.","")))</f>
        <v/>
      </c>
      <c r="J35" s="60" t="str">
        <f ca="1">IF(AND(COUNTBLANK($B32:$B34)=2,$B34="",$B33="",MAX(C:C)&gt;1),"Total Estimado",IF($B34="","",IF($C35=$C32,INDEX('MAPA DE PREÇOS'!$M:$M,MATCH($B35,'MAPA DE PREÇOS'!$B:$B)-19),IF($C35=$C33,"Valor Unit. (R$)",IF(AND($C35&lt;&gt;$C34,$J34&lt;&gt;""),IF(MAX(C:C)=1,"Total Estimado","Subtotal"),"")))))</f>
        <v/>
      </c>
      <c r="K35" s="75" t="str">
        <f ca="1">IFERROR(IF(AND(COUNTBLANK($B32:$B34)=2,$B34="",$B33="",MAX(C:C)&gt;1),SUM($K$3:K34)/2,IF($B34="","",IF($C35=$C32,ROUND(J35*I35,2),IF($C35=$C33,"Total Item (R$)",IF(AND($C35&lt;&gt;$C34,$J34&lt;&gt;""),SUMIFS(K:K,C:C,C34,J:J,"&lt;&gt;Subtotal"),""))))),"")</f>
        <v/>
      </c>
      <c r="L35" s="75" t="str">
        <f t="shared" ca="1" si="1"/>
        <v/>
      </c>
    </row>
    <row r="36" spans="2:12" x14ac:dyDescent="0.25">
      <c r="B36" s="41" t="str">
        <f ca="1">IFERROR(IF(C35=C32,IF(B35+1&lt;='MAPA DE PREÇOS'!$H$8,B35+1,""),B35),"")</f>
        <v/>
      </c>
      <c r="C36" s="41" t="str">
        <f ca="1">IFERROR(VLOOKUP(B36,'MAPA DE PREÇOS'!B:D,2,FALSE),"")</f>
        <v/>
      </c>
      <c r="D36" s="41" t="str">
        <f ca="1">IFERROR(VLOOKUP(B36,'MAPA DE PREÇOS'!B:D,3,FALSE),"")</f>
        <v/>
      </c>
      <c r="E36" s="82" t="str">
        <f t="shared" ca="1" si="0"/>
        <v/>
      </c>
      <c r="F36" s="82" t="str">
        <f ca="1">IF($B35="","",IF($C36=$C33,INDEX('MAPA DE PREÇOS'!$H:$H,MATCH($B36,'MAPA DE PREÇOS'!$B:$B)-19),IF($C36=$C34,"Código","")))</f>
        <v/>
      </c>
      <c r="G36" s="145" t="str">
        <f ca="1">IF($B35="","",IF($C36=$C33,IF('BASE EDITAL'!$C$2="",INDEX('MAPA DE PREÇOS'!H:H,MATCH(EDITAL!B36,'MAPA DE PREÇOS'!B:B,0)+1),UPPER(INDEX('BASE EDITAL'!$C:$C,EDITAL!B36+1))),IF($C36=$C34,"Especificação do Objeto","")))</f>
        <v/>
      </c>
      <c r="H36" s="84" t="str">
        <f ca="1">IF($B35="","",IF($C36=$C33,INDEX('MAPA DE PREÇOS'!$M:$M,MATCH($B36,'MAPA DE PREÇOS'!$B:$B)-16),IF($C36=$C34,"Unidade","")))</f>
        <v/>
      </c>
      <c r="I36" s="84" t="str">
        <f ca="1">IF($B35="","",IF($C36=$C33,INDEX('MAPA DE PREÇOS'!$M:$M,MATCH($B36,'MAPA DE PREÇOS'!$B:$B)-17),IF($C36=$C34,"Quant.","")))</f>
        <v/>
      </c>
      <c r="J36" s="60" t="str">
        <f ca="1">IF(AND(COUNTBLANK($B33:$B35)=2,$B35="",$B34="",MAX(C:C)&gt;1),"Total Estimado",IF($B35="","",IF($C36=$C33,INDEX('MAPA DE PREÇOS'!$M:$M,MATCH($B36,'MAPA DE PREÇOS'!$B:$B)-19),IF($C36=$C34,"Valor Unit. (R$)",IF(AND($C36&lt;&gt;$C35,$J35&lt;&gt;""),IF(MAX(C:C)=1,"Total Estimado","Subtotal"),"")))))</f>
        <v/>
      </c>
      <c r="K36" s="75" t="str">
        <f ca="1">IFERROR(IF(AND(COUNTBLANK($B33:$B35)=2,$B35="",$B34="",MAX(C:C)&gt;1),SUM($K$3:K35)/2,IF($B35="","",IF($C36=$C33,ROUND(J36*I36,2),IF($C36=$C34,"Total Item (R$)",IF(AND($C36&lt;&gt;$C35,$J35&lt;&gt;""),SUMIFS(K:K,C:C,C35,J:J,"&lt;&gt;Subtotal"),""))))),"")</f>
        <v/>
      </c>
      <c r="L36" s="75" t="str">
        <f t="shared" ca="1" si="1"/>
        <v/>
      </c>
    </row>
    <row r="37" spans="2:12" x14ac:dyDescent="0.25">
      <c r="B37" s="41" t="str">
        <f ca="1">IFERROR(IF(C36=C33,IF(B36+1&lt;='MAPA DE PREÇOS'!$H$8,B36+1,""),B36),"")</f>
        <v/>
      </c>
      <c r="C37" s="41" t="str">
        <f ca="1">IFERROR(VLOOKUP(B37,'MAPA DE PREÇOS'!B:D,2,FALSE),"")</f>
        <v/>
      </c>
      <c r="D37" s="41" t="str">
        <f ca="1">IFERROR(VLOOKUP(B37,'MAPA DE PREÇOS'!B:D,3,FALSE),"")</f>
        <v/>
      </c>
      <c r="E37" s="82" t="str">
        <f t="shared" ref="E37:E68" ca="1" si="2">IF($B36="","",IF($C37=$C34,D37,IF($C37=$C35,"Item",IF(AND(MAX(C:C)&gt;1,$C37=$C36),CONCATENATE("LOTE ",C37),""))))</f>
        <v/>
      </c>
      <c r="F37" s="82" t="str">
        <f ca="1">IF($B36="","",IF($C37=$C34,INDEX('MAPA DE PREÇOS'!$H:$H,MATCH($B37,'MAPA DE PREÇOS'!$B:$B)-19),IF($C37=$C35,"Código","")))</f>
        <v/>
      </c>
      <c r="G37" s="145" t="str">
        <f ca="1">IF($B36="","",IF($C37=$C34,IF('BASE EDITAL'!$C$2="",INDEX('MAPA DE PREÇOS'!H:H,MATCH(EDITAL!B37,'MAPA DE PREÇOS'!B:B,0)+1),UPPER(INDEX('BASE EDITAL'!$C:$C,EDITAL!B37+1))),IF($C37=$C35,"Especificação do Objeto","")))</f>
        <v/>
      </c>
      <c r="H37" s="84" t="str">
        <f ca="1">IF($B36="","",IF($C37=$C34,INDEX('MAPA DE PREÇOS'!$M:$M,MATCH($B37,'MAPA DE PREÇOS'!$B:$B)-16),IF($C37=$C35,"Unidade","")))</f>
        <v/>
      </c>
      <c r="I37" s="84" t="str">
        <f ca="1">IF($B36="","",IF($C37=$C34,INDEX('MAPA DE PREÇOS'!$M:$M,MATCH($B37,'MAPA DE PREÇOS'!$B:$B)-17),IF($C37=$C35,"Quant.","")))</f>
        <v/>
      </c>
      <c r="J37" s="60" t="str">
        <f ca="1">IF(AND(COUNTBLANK($B34:$B36)=2,$B36="",$B35="",MAX(C:C)&gt;1),"Total Estimado",IF($B36="","",IF($C37=$C34,INDEX('MAPA DE PREÇOS'!$M:$M,MATCH($B37,'MAPA DE PREÇOS'!$B:$B)-19),IF($C37=$C35,"Valor Unit. (R$)",IF(AND($C37&lt;&gt;$C36,$J36&lt;&gt;""),IF(MAX(C:C)=1,"Total Estimado","Subtotal"),"")))))</f>
        <v/>
      </c>
      <c r="K37" s="75" t="str">
        <f ca="1">IFERROR(IF(AND(COUNTBLANK($B34:$B36)=2,$B36="",$B35="",MAX(C:C)&gt;1),SUM($K$3:K36)/2,IF($B36="","",IF($C37=$C34,ROUND(J37*I37,2),IF($C37=$C35,"Total Item (R$)",IF(AND($C37&lt;&gt;$C36,$J36&lt;&gt;""),SUMIFS(K:K,C:C,C36,J:J,"&lt;&gt;Subtotal"),""))))),"")</f>
        <v/>
      </c>
      <c r="L37" s="75" t="str">
        <f t="shared" ca="1" si="1"/>
        <v/>
      </c>
    </row>
    <row r="38" spans="2:12" x14ac:dyDescent="0.25">
      <c r="B38" s="41" t="str">
        <f ca="1">IFERROR(IF(C37=C34,IF(B37+1&lt;='MAPA DE PREÇOS'!$H$8,B37+1,""),B37),"")</f>
        <v/>
      </c>
      <c r="C38" s="41" t="str">
        <f ca="1">IFERROR(VLOOKUP(B38,'MAPA DE PREÇOS'!B:D,2,FALSE),"")</f>
        <v/>
      </c>
      <c r="D38" s="41" t="str">
        <f ca="1">IFERROR(VLOOKUP(B38,'MAPA DE PREÇOS'!B:D,3,FALSE),"")</f>
        <v/>
      </c>
      <c r="E38" s="82" t="str">
        <f t="shared" ca="1" si="2"/>
        <v/>
      </c>
      <c r="F38" s="82" t="str">
        <f ca="1">IF($B37="","",IF($C38=$C35,INDEX('MAPA DE PREÇOS'!$H:$H,MATCH($B38,'MAPA DE PREÇOS'!$B:$B)-19),IF($C38=$C36,"Código","")))</f>
        <v/>
      </c>
      <c r="G38" s="145" t="str">
        <f ca="1">IF($B37="","",IF($C38=$C35,IF('BASE EDITAL'!$C$2="",INDEX('MAPA DE PREÇOS'!H:H,MATCH(EDITAL!B38,'MAPA DE PREÇOS'!B:B,0)+1),UPPER(INDEX('BASE EDITAL'!$C:$C,EDITAL!B38+1))),IF($C38=$C36,"Especificação do Objeto","")))</f>
        <v/>
      </c>
      <c r="H38" s="84" t="str">
        <f ca="1">IF($B37="","",IF($C38=$C35,INDEX('MAPA DE PREÇOS'!$M:$M,MATCH($B38,'MAPA DE PREÇOS'!$B:$B)-16),IF($C38=$C36,"Unidade","")))</f>
        <v/>
      </c>
      <c r="I38" s="84" t="str">
        <f ca="1">IF($B37="","",IF($C38=$C35,INDEX('MAPA DE PREÇOS'!$M:$M,MATCH($B38,'MAPA DE PREÇOS'!$B:$B)-17),IF($C38=$C36,"Quant.","")))</f>
        <v/>
      </c>
      <c r="J38" s="60" t="str">
        <f ca="1">IF(AND(COUNTBLANK($B35:$B37)=2,$B37="",$B36="",MAX(C:C)&gt;1),"Total Estimado",IF($B37="","",IF($C38=$C35,INDEX('MAPA DE PREÇOS'!$M:$M,MATCH($B38,'MAPA DE PREÇOS'!$B:$B)-19),IF($C38=$C36,"Valor Unit. (R$)",IF(AND($C38&lt;&gt;$C37,$J37&lt;&gt;""),IF(MAX(C:C)=1,"Total Estimado","Subtotal"),"")))))</f>
        <v/>
      </c>
      <c r="K38" s="75" t="str">
        <f ca="1">IFERROR(IF(AND(COUNTBLANK($B35:$B37)=2,$B37="",$B36="",MAX(C:C)&gt;1),SUM($K$3:K37)/2,IF($B37="","",IF($C38=$C35,ROUND(J38*I38,2),IF($C38=$C36,"Total Item (R$)",IF(AND($C38&lt;&gt;$C37,$J37&lt;&gt;""),SUMIFS(K:K,C:C,C37,J:J,"&lt;&gt;Subtotal"),""))))),"")</f>
        <v/>
      </c>
      <c r="L38" s="75" t="str">
        <f t="shared" ca="1" si="1"/>
        <v/>
      </c>
    </row>
    <row r="39" spans="2:12" x14ac:dyDescent="0.25">
      <c r="B39" s="41" t="str">
        <f ca="1">IFERROR(IF(C38=C35,IF(B38+1&lt;='MAPA DE PREÇOS'!$H$8,B38+1,""),B38),"")</f>
        <v/>
      </c>
      <c r="C39" s="41" t="str">
        <f ca="1">IFERROR(VLOOKUP(B39,'MAPA DE PREÇOS'!B:D,2,FALSE),"")</f>
        <v/>
      </c>
      <c r="D39" s="41" t="str">
        <f ca="1">IFERROR(VLOOKUP(B39,'MAPA DE PREÇOS'!B:D,3,FALSE),"")</f>
        <v/>
      </c>
      <c r="E39" s="82" t="str">
        <f t="shared" ca="1" si="2"/>
        <v/>
      </c>
      <c r="F39" s="82" t="str">
        <f ca="1">IF($B38="","",IF($C39=$C36,INDEX('MAPA DE PREÇOS'!$H:$H,MATCH($B39,'MAPA DE PREÇOS'!$B:$B)-19),IF($C39=$C37,"Código","")))</f>
        <v/>
      </c>
      <c r="G39" s="145" t="str">
        <f ca="1">IF($B38="","",IF($C39=$C36,IF('BASE EDITAL'!$C$2="",INDEX('MAPA DE PREÇOS'!H:H,MATCH(EDITAL!B39,'MAPA DE PREÇOS'!B:B,0)+1),UPPER(INDEX('BASE EDITAL'!$C:$C,EDITAL!B39+1))),IF($C39=$C37,"Especificação do Objeto","")))</f>
        <v/>
      </c>
      <c r="H39" s="84" t="str">
        <f ca="1">IF($B38="","",IF($C39=$C36,INDEX('MAPA DE PREÇOS'!$M:$M,MATCH($B39,'MAPA DE PREÇOS'!$B:$B)-16),IF($C39=$C37,"Unidade","")))</f>
        <v/>
      </c>
      <c r="I39" s="84" t="str">
        <f ca="1">IF($B38="","",IF($C39=$C36,INDEX('MAPA DE PREÇOS'!$M:$M,MATCH($B39,'MAPA DE PREÇOS'!$B:$B)-17),IF($C39=$C37,"Quant.","")))</f>
        <v/>
      </c>
      <c r="J39" s="60" t="str">
        <f ca="1">IF(AND(COUNTBLANK($B36:$B38)=2,$B38="",$B37="",MAX(C:C)&gt;1),"Total Estimado",IF($B38="","",IF($C39=$C36,INDEX('MAPA DE PREÇOS'!$M:$M,MATCH($B39,'MAPA DE PREÇOS'!$B:$B)-19),IF($C39=$C37,"Valor Unit. (R$)",IF(AND($C39&lt;&gt;$C38,$J38&lt;&gt;""),IF(MAX(C:C)=1,"Total Estimado","Subtotal"),"")))))</f>
        <v/>
      </c>
      <c r="K39" s="75" t="str">
        <f ca="1">IFERROR(IF(AND(COUNTBLANK($B36:$B38)=2,$B38="",$B37="",MAX(C:C)&gt;1),SUM($K$3:K38)/2,IF($B38="","",IF($C39=$C36,ROUND(J39*I39,2),IF($C39=$C37,"Total Item (R$)",IF(AND($C39&lt;&gt;$C38,$J38&lt;&gt;""),SUMIFS(K:K,C:C,C38,J:J,"&lt;&gt;Subtotal"),""))))),"")</f>
        <v/>
      </c>
      <c r="L39" s="75" t="str">
        <f t="shared" ca="1" si="1"/>
        <v/>
      </c>
    </row>
    <row r="40" spans="2:12" x14ac:dyDescent="0.25">
      <c r="B40" s="41" t="str">
        <f ca="1">IFERROR(IF(C39=C36,IF(B39+1&lt;='MAPA DE PREÇOS'!$H$8,B39+1,""),B39),"")</f>
        <v/>
      </c>
      <c r="C40" s="41" t="str">
        <f ca="1">IFERROR(VLOOKUP(B40,'MAPA DE PREÇOS'!B:D,2,FALSE),"")</f>
        <v/>
      </c>
      <c r="D40" s="41" t="str">
        <f ca="1">IFERROR(VLOOKUP(B40,'MAPA DE PREÇOS'!B:D,3,FALSE),"")</f>
        <v/>
      </c>
      <c r="E40" s="82" t="str">
        <f t="shared" ca="1" si="2"/>
        <v/>
      </c>
      <c r="F40" s="82" t="str">
        <f ca="1">IF($B39="","",IF($C40=$C37,INDEX('MAPA DE PREÇOS'!$H:$H,MATCH($B40,'MAPA DE PREÇOS'!$B:$B)-19),IF($C40=$C38,"Código","")))</f>
        <v/>
      </c>
      <c r="G40" s="145" t="str">
        <f ca="1">IF($B39="","",IF($C40=$C37,IF('BASE EDITAL'!$C$2="",INDEX('MAPA DE PREÇOS'!H:H,MATCH(EDITAL!B40,'MAPA DE PREÇOS'!B:B,0)+1),UPPER(INDEX('BASE EDITAL'!$C:$C,EDITAL!B40+1))),IF($C40=$C38,"Especificação do Objeto","")))</f>
        <v/>
      </c>
      <c r="H40" s="84" t="str">
        <f ca="1">IF($B39="","",IF($C40=$C37,INDEX('MAPA DE PREÇOS'!$M:$M,MATCH($B40,'MAPA DE PREÇOS'!$B:$B)-16),IF($C40=$C38,"Unidade","")))</f>
        <v/>
      </c>
      <c r="I40" s="84" t="str">
        <f ca="1">IF($B39="","",IF($C40=$C37,INDEX('MAPA DE PREÇOS'!$M:$M,MATCH($B40,'MAPA DE PREÇOS'!$B:$B)-17),IF($C40=$C38,"Quant.","")))</f>
        <v/>
      </c>
      <c r="J40" s="60" t="str">
        <f ca="1">IF(AND(COUNTBLANK($B37:$B39)=2,$B39="",$B38="",MAX(C:C)&gt;1),"Total Estimado",IF($B39="","",IF($C40=$C37,INDEX('MAPA DE PREÇOS'!$M:$M,MATCH($B40,'MAPA DE PREÇOS'!$B:$B)-19),IF($C40=$C38,"Valor Unit. (R$)",IF(AND($C40&lt;&gt;$C39,$J39&lt;&gt;""),IF(MAX(C:C)=1,"Total Estimado","Subtotal"),"")))))</f>
        <v/>
      </c>
      <c r="K40" s="75" t="str">
        <f ca="1">IFERROR(IF(AND(COUNTBLANK($B37:$B39)=2,$B39="",$B38="",MAX(C:C)&gt;1),SUM($K$3:K39)/2,IF($B39="","",IF($C40=$C37,ROUND(J40*I40,2),IF($C40=$C38,"Total Item (R$)",IF(AND($C40&lt;&gt;$C39,$J39&lt;&gt;""),SUMIFS(K:K,C:C,C39,J:J,"&lt;&gt;Subtotal"),""))))),"")</f>
        <v/>
      </c>
      <c r="L40" s="75" t="str">
        <f t="shared" ca="1" si="1"/>
        <v/>
      </c>
    </row>
    <row r="41" spans="2:12" x14ac:dyDescent="0.25">
      <c r="B41" s="41" t="str">
        <f ca="1">IFERROR(IF(C40=C37,IF(B40+1&lt;='MAPA DE PREÇOS'!$H$8,B40+1,""),B40),"")</f>
        <v/>
      </c>
      <c r="C41" s="41" t="str">
        <f ca="1">IFERROR(VLOOKUP(B41,'MAPA DE PREÇOS'!B:D,2,FALSE),"")</f>
        <v/>
      </c>
      <c r="D41" s="41" t="str">
        <f ca="1">IFERROR(VLOOKUP(B41,'MAPA DE PREÇOS'!B:D,3,FALSE),"")</f>
        <v/>
      </c>
      <c r="E41" s="82" t="str">
        <f t="shared" ca="1" si="2"/>
        <v/>
      </c>
      <c r="F41" s="82" t="str">
        <f ca="1">IF($B40="","",IF($C41=$C38,INDEX('MAPA DE PREÇOS'!$H:$H,MATCH($B41,'MAPA DE PREÇOS'!$B:$B)-19),IF($C41=$C39,"Código","")))</f>
        <v/>
      </c>
      <c r="G41" s="145" t="str">
        <f ca="1">IF($B40="","",IF($C41=$C38,IF('BASE EDITAL'!$C$2="",INDEX('MAPA DE PREÇOS'!H:H,MATCH(EDITAL!B41,'MAPA DE PREÇOS'!B:B,0)+1),UPPER(INDEX('BASE EDITAL'!$C:$C,EDITAL!B41+1))),IF($C41=$C39,"Especificação do Objeto","")))</f>
        <v/>
      </c>
      <c r="H41" s="84" t="str">
        <f ca="1">IF($B40="","",IF($C41=$C38,INDEX('MAPA DE PREÇOS'!$M:$M,MATCH($B41,'MAPA DE PREÇOS'!$B:$B)-16),IF($C41=$C39,"Unidade","")))</f>
        <v/>
      </c>
      <c r="I41" s="84" t="str">
        <f ca="1">IF($B40="","",IF($C41=$C38,INDEX('MAPA DE PREÇOS'!$M:$M,MATCH($B41,'MAPA DE PREÇOS'!$B:$B)-17),IF($C41=$C39,"Quant.","")))</f>
        <v/>
      </c>
      <c r="J41" s="60" t="str">
        <f ca="1">IF(AND(COUNTBLANK($B38:$B40)=2,$B40="",$B39="",MAX(C:C)&gt;1),"Total Estimado",IF($B40="","",IF($C41=$C38,INDEX('MAPA DE PREÇOS'!$M:$M,MATCH($B41,'MAPA DE PREÇOS'!$B:$B)-19),IF($C41=$C39,"Valor Unit. (R$)",IF(AND($C41&lt;&gt;$C40,$J40&lt;&gt;""),IF(MAX(C:C)=1,"Total Estimado","Subtotal"),"")))))</f>
        <v/>
      </c>
      <c r="K41" s="75" t="str">
        <f ca="1">IFERROR(IF(AND(COUNTBLANK($B38:$B40)=2,$B40="",$B39="",MAX(C:C)&gt;1),SUM($K$3:K40)/2,IF($B40="","",IF($C41=$C38,ROUND(J41*I41,2),IF($C41=$C39,"Total Item (R$)",IF(AND($C41&lt;&gt;$C40,$J40&lt;&gt;""),SUMIFS(K:K,C:C,C40,J:J,"&lt;&gt;Subtotal"),""))))),"")</f>
        <v/>
      </c>
      <c r="L41" s="75" t="str">
        <f t="shared" ca="1" si="1"/>
        <v/>
      </c>
    </row>
    <row r="42" spans="2:12" x14ac:dyDescent="0.25">
      <c r="B42" s="41" t="str">
        <f ca="1">IFERROR(IF(C41=C38,IF(B41+1&lt;='MAPA DE PREÇOS'!$H$8,B41+1,""),B41),"")</f>
        <v/>
      </c>
      <c r="C42" s="41" t="str">
        <f ca="1">IFERROR(VLOOKUP(B42,'MAPA DE PREÇOS'!B:D,2,FALSE),"")</f>
        <v/>
      </c>
      <c r="D42" s="41" t="str">
        <f ca="1">IFERROR(VLOOKUP(B42,'MAPA DE PREÇOS'!B:D,3,FALSE),"")</f>
        <v/>
      </c>
      <c r="E42" s="82" t="str">
        <f t="shared" ca="1" si="2"/>
        <v/>
      </c>
      <c r="F42" s="82" t="str">
        <f ca="1">IF($B41="","",IF($C42=$C39,INDEX('MAPA DE PREÇOS'!$H:$H,MATCH($B42,'MAPA DE PREÇOS'!$B:$B)-19),IF($C42=$C40,"Código","")))</f>
        <v/>
      </c>
      <c r="G42" s="145" t="str">
        <f ca="1">IF($B41="","",IF($C42=$C39,IF('BASE EDITAL'!$C$2="",INDEX('MAPA DE PREÇOS'!H:H,MATCH(EDITAL!B42,'MAPA DE PREÇOS'!B:B,0)+1),UPPER(INDEX('BASE EDITAL'!$C:$C,EDITAL!B42+1))),IF($C42=$C40,"Especificação do Objeto","")))</f>
        <v/>
      </c>
      <c r="H42" s="84" t="str">
        <f ca="1">IF($B41="","",IF($C42=$C39,INDEX('MAPA DE PREÇOS'!$M:$M,MATCH($B42,'MAPA DE PREÇOS'!$B:$B)-16),IF($C42=$C40,"Unidade","")))</f>
        <v/>
      </c>
      <c r="I42" s="84" t="str">
        <f ca="1">IF($B41="","",IF($C42=$C39,INDEX('MAPA DE PREÇOS'!$M:$M,MATCH($B42,'MAPA DE PREÇOS'!$B:$B)-17),IF($C42=$C40,"Quant.","")))</f>
        <v/>
      </c>
      <c r="J42" s="60" t="str">
        <f ca="1">IF(AND(COUNTBLANK($B39:$B41)=2,$B41="",$B40="",MAX(C:C)&gt;1),"Total Estimado",IF($B41="","",IF($C42=$C39,INDEX('MAPA DE PREÇOS'!$M:$M,MATCH($B42,'MAPA DE PREÇOS'!$B:$B)-19),IF($C42=$C40,"Valor Unit. (R$)",IF(AND($C42&lt;&gt;$C41,$J41&lt;&gt;""),IF(MAX(C:C)=1,"Total Estimado","Subtotal"),"")))))</f>
        <v/>
      </c>
      <c r="K42" s="75" t="str">
        <f ca="1">IFERROR(IF(AND(COUNTBLANK($B39:$B41)=2,$B41="",$B40="",MAX(C:C)&gt;1),SUM($K$3:K41)/2,IF($B41="","",IF($C42=$C39,ROUND(J42*I42,2),IF($C42=$C40,"Total Item (R$)",IF(AND($C42&lt;&gt;$C41,$J41&lt;&gt;""),SUMIFS(K:K,C:C,C41,J:J,"&lt;&gt;Subtotal"),""))))),"")</f>
        <v/>
      </c>
      <c r="L42" s="75" t="str">
        <f t="shared" ca="1" si="1"/>
        <v/>
      </c>
    </row>
    <row r="43" spans="2:12" x14ac:dyDescent="0.25">
      <c r="B43" s="41" t="str">
        <f ca="1">IFERROR(IF(C42=C39,IF(B42+1&lt;='MAPA DE PREÇOS'!$H$8,B42+1,""),B42),"")</f>
        <v/>
      </c>
      <c r="C43" s="41" t="str">
        <f ca="1">IFERROR(VLOOKUP(B43,'MAPA DE PREÇOS'!B:D,2,FALSE),"")</f>
        <v/>
      </c>
      <c r="D43" s="41" t="str">
        <f ca="1">IFERROR(VLOOKUP(B43,'MAPA DE PREÇOS'!B:D,3,FALSE),"")</f>
        <v/>
      </c>
      <c r="E43" s="82" t="str">
        <f t="shared" ca="1" si="2"/>
        <v/>
      </c>
      <c r="F43" s="82" t="str">
        <f ca="1">IF($B42="","",IF($C43=$C40,INDEX('MAPA DE PREÇOS'!$H:$H,MATCH($B43,'MAPA DE PREÇOS'!$B:$B)-19),IF($C43=$C41,"Código","")))</f>
        <v/>
      </c>
      <c r="G43" s="145" t="str">
        <f ca="1">IF($B42="","",IF($C43=$C40,IF('BASE EDITAL'!$C$2="",INDEX('MAPA DE PREÇOS'!H:H,MATCH(EDITAL!B43,'MAPA DE PREÇOS'!B:B,0)+1),UPPER(INDEX('BASE EDITAL'!$C:$C,EDITAL!B43+1))),IF($C43=$C41,"Especificação do Objeto","")))</f>
        <v/>
      </c>
      <c r="H43" s="84" t="str">
        <f ca="1">IF($B42="","",IF($C43=$C40,INDEX('MAPA DE PREÇOS'!$M:$M,MATCH($B43,'MAPA DE PREÇOS'!$B:$B)-16),IF($C43=$C41,"Unidade","")))</f>
        <v/>
      </c>
      <c r="I43" s="84" t="str">
        <f ca="1">IF($B42="","",IF($C43=$C40,INDEX('MAPA DE PREÇOS'!$M:$M,MATCH($B43,'MAPA DE PREÇOS'!$B:$B)-17),IF($C43=$C41,"Quant.","")))</f>
        <v/>
      </c>
      <c r="J43" s="60" t="str">
        <f ca="1">IF(AND(COUNTBLANK($B40:$B42)=2,$B42="",$B41="",MAX(C:C)&gt;1),"Total Estimado",IF($B42="","",IF($C43=$C40,INDEX('MAPA DE PREÇOS'!$M:$M,MATCH($B43,'MAPA DE PREÇOS'!$B:$B)-19),IF($C43=$C41,"Valor Unit. (R$)",IF(AND($C43&lt;&gt;$C42,$J42&lt;&gt;""),IF(MAX(C:C)=1,"Total Estimado","Subtotal"),"")))))</f>
        <v/>
      </c>
      <c r="K43" s="75" t="str">
        <f ca="1">IFERROR(IF(AND(COUNTBLANK($B40:$B42)=2,$B42="",$B41="",MAX(C:C)&gt;1),SUM($K$3:K42)/2,IF($B42="","",IF($C43=$C40,ROUND(J43*I43,2),IF($C43=$C41,"Total Item (R$)",IF(AND($C43&lt;&gt;$C42,$J42&lt;&gt;""),SUMIFS(K:K,C:C,C42,J:J,"&lt;&gt;Subtotal"),""))))),"")</f>
        <v/>
      </c>
      <c r="L43" s="75" t="str">
        <f t="shared" ca="1" si="1"/>
        <v/>
      </c>
    </row>
    <row r="44" spans="2:12" x14ac:dyDescent="0.25">
      <c r="B44" s="41" t="str">
        <f ca="1">IFERROR(IF(C43=C40,IF(B43+1&lt;='MAPA DE PREÇOS'!$H$8,B43+1,""),B43),"")</f>
        <v/>
      </c>
      <c r="C44" s="41" t="str">
        <f ca="1">IFERROR(VLOOKUP(B44,'MAPA DE PREÇOS'!B:D,2,FALSE),"")</f>
        <v/>
      </c>
      <c r="D44" s="41" t="str">
        <f ca="1">IFERROR(VLOOKUP(B44,'MAPA DE PREÇOS'!B:D,3,FALSE),"")</f>
        <v/>
      </c>
      <c r="E44" s="82" t="str">
        <f t="shared" ca="1" si="2"/>
        <v/>
      </c>
      <c r="F44" s="82" t="str">
        <f ca="1">IF($B43="","",IF($C44=$C41,INDEX('MAPA DE PREÇOS'!$H:$H,MATCH($B44,'MAPA DE PREÇOS'!$B:$B)-19),IF($C44=$C42,"Código","")))</f>
        <v/>
      </c>
      <c r="G44" s="145" t="str">
        <f ca="1">IF($B43="","",IF($C44=$C41,IF('BASE EDITAL'!$C$2="",INDEX('MAPA DE PREÇOS'!H:H,MATCH(EDITAL!B44,'MAPA DE PREÇOS'!B:B,0)+1),UPPER(INDEX('BASE EDITAL'!$C:$C,EDITAL!B44+1))),IF($C44=$C42,"Especificação do Objeto","")))</f>
        <v/>
      </c>
      <c r="H44" s="84" t="str">
        <f ca="1">IF($B43="","",IF($C44=$C41,INDEX('MAPA DE PREÇOS'!$M:$M,MATCH($B44,'MAPA DE PREÇOS'!$B:$B)-16),IF($C44=$C42,"Unidade","")))</f>
        <v/>
      </c>
      <c r="I44" s="84" t="str">
        <f ca="1">IF($B43="","",IF($C44=$C41,INDEX('MAPA DE PREÇOS'!$M:$M,MATCH($B44,'MAPA DE PREÇOS'!$B:$B)-17),IF($C44=$C42,"Quant.","")))</f>
        <v/>
      </c>
      <c r="J44" s="60" t="str">
        <f ca="1">IF(AND(COUNTBLANK($B41:$B43)=2,$B43="",$B42="",MAX(C:C)&gt;1),"Total Estimado",IF($B43="","",IF($C44=$C41,INDEX('MAPA DE PREÇOS'!$M:$M,MATCH($B44,'MAPA DE PREÇOS'!$B:$B)-19),IF($C44=$C42,"Valor Unit. (R$)",IF(AND($C44&lt;&gt;$C43,$J43&lt;&gt;""),IF(MAX(C:C)=1,"Total Estimado","Subtotal"),"")))))</f>
        <v/>
      </c>
      <c r="K44" s="75" t="str">
        <f ca="1">IFERROR(IF(AND(COUNTBLANK($B41:$B43)=2,$B43="",$B42="",MAX(C:C)&gt;1),SUM($K$3:K43)/2,IF($B43="","",IF($C44=$C41,ROUND(J44*I44,2),IF($C44=$C42,"Total Item (R$)",IF(AND($C44&lt;&gt;$C43,$J43&lt;&gt;""),SUMIFS(K:K,C:C,C43,J:J,"&lt;&gt;Subtotal"),""))))),"")</f>
        <v/>
      </c>
      <c r="L44" s="75" t="str">
        <f t="shared" ca="1" si="1"/>
        <v/>
      </c>
    </row>
    <row r="45" spans="2:12" x14ac:dyDescent="0.25">
      <c r="B45" s="41" t="str">
        <f ca="1">IFERROR(IF(C44=C41,IF(B44+1&lt;='MAPA DE PREÇOS'!$H$8,B44+1,""),B44),"")</f>
        <v/>
      </c>
      <c r="C45" s="41" t="str">
        <f ca="1">IFERROR(VLOOKUP(B45,'MAPA DE PREÇOS'!B:D,2,FALSE),"")</f>
        <v/>
      </c>
      <c r="D45" s="41" t="str">
        <f ca="1">IFERROR(VLOOKUP(B45,'MAPA DE PREÇOS'!B:D,3,FALSE),"")</f>
        <v/>
      </c>
      <c r="E45" s="82" t="str">
        <f t="shared" ca="1" si="2"/>
        <v/>
      </c>
      <c r="F45" s="82" t="str">
        <f ca="1">IF($B44="","",IF($C45=$C42,INDEX('MAPA DE PREÇOS'!$H:$H,MATCH($B45,'MAPA DE PREÇOS'!$B:$B)-19),IF($C45=$C43,"Código","")))</f>
        <v/>
      </c>
      <c r="G45" s="145" t="str">
        <f ca="1">IF($B44="","",IF($C45=$C42,IF('BASE EDITAL'!$C$2="",INDEX('MAPA DE PREÇOS'!H:H,MATCH(EDITAL!B45,'MAPA DE PREÇOS'!B:B,0)+1),UPPER(INDEX('BASE EDITAL'!$C:$C,EDITAL!B45+1))),IF($C45=$C43,"Especificação do Objeto","")))</f>
        <v/>
      </c>
      <c r="H45" s="84" t="str">
        <f ca="1">IF($B44="","",IF($C45=$C42,INDEX('MAPA DE PREÇOS'!$M:$M,MATCH($B45,'MAPA DE PREÇOS'!$B:$B)-16),IF($C45=$C43,"Unidade","")))</f>
        <v/>
      </c>
      <c r="I45" s="84" t="str">
        <f ca="1">IF($B44="","",IF($C45=$C42,INDEX('MAPA DE PREÇOS'!$M:$M,MATCH($B45,'MAPA DE PREÇOS'!$B:$B)-17),IF($C45=$C43,"Quant.","")))</f>
        <v/>
      </c>
      <c r="J45" s="60" t="str">
        <f ca="1">IF(AND(COUNTBLANK($B42:$B44)=2,$B44="",$B43="",MAX(C:C)&gt;1),"Total Estimado",IF($B44="","",IF($C45=$C42,INDEX('MAPA DE PREÇOS'!$M:$M,MATCH($B45,'MAPA DE PREÇOS'!$B:$B)-19),IF($C45=$C43,"Valor Unit. (R$)",IF(AND($C45&lt;&gt;$C44,$J44&lt;&gt;""),IF(MAX(C:C)=1,"Total Estimado","Subtotal"),"")))))</f>
        <v/>
      </c>
      <c r="K45" s="75" t="str">
        <f ca="1">IFERROR(IF(AND(COUNTBLANK($B42:$B44)=2,$B44="",$B43="",MAX(C:C)&gt;1),SUM($K$3:K44)/2,IF($B44="","",IF($C45=$C42,ROUND(J45*I45,2),IF($C45=$C43,"Total Item (R$)",IF(AND($C45&lt;&gt;$C44,$J44&lt;&gt;""),SUMIFS(K:K,C:C,C44,J:J,"&lt;&gt;Subtotal"),""))))),"")</f>
        <v/>
      </c>
      <c r="L45" s="75" t="str">
        <f t="shared" ca="1" si="1"/>
        <v/>
      </c>
    </row>
    <row r="46" spans="2:12" x14ac:dyDescent="0.25">
      <c r="B46" s="41" t="str">
        <f ca="1">IFERROR(IF(C45=C42,IF(B45+1&lt;='MAPA DE PREÇOS'!$H$8,B45+1,""),B45),"")</f>
        <v/>
      </c>
      <c r="C46" s="41" t="str">
        <f ca="1">IFERROR(VLOOKUP(B46,'MAPA DE PREÇOS'!B:D,2,FALSE),"")</f>
        <v/>
      </c>
      <c r="D46" s="41" t="str">
        <f ca="1">IFERROR(VLOOKUP(B46,'MAPA DE PREÇOS'!B:D,3,FALSE),"")</f>
        <v/>
      </c>
      <c r="E46" s="82" t="str">
        <f t="shared" ca="1" si="2"/>
        <v/>
      </c>
      <c r="F46" s="82" t="str">
        <f ca="1">IF($B45="","",IF($C46=$C43,INDEX('MAPA DE PREÇOS'!$H:$H,MATCH($B46,'MAPA DE PREÇOS'!$B:$B)-19),IF($C46=$C44,"Código","")))</f>
        <v/>
      </c>
      <c r="G46" s="145" t="str">
        <f ca="1">IF($B45="","",IF($C46=$C43,IF('BASE EDITAL'!$C$2="",INDEX('MAPA DE PREÇOS'!H:H,MATCH(EDITAL!B46,'MAPA DE PREÇOS'!B:B,0)+1),UPPER(INDEX('BASE EDITAL'!$C:$C,EDITAL!B46+1))),IF($C46=$C44,"Especificação do Objeto","")))</f>
        <v/>
      </c>
      <c r="H46" s="84" t="str">
        <f ca="1">IF($B45="","",IF($C46=$C43,INDEX('MAPA DE PREÇOS'!$M:$M,MATCH($B46,'MAPA DE PREÇOS'!$B:$B)-16),IF($C46=$C44,"Unidade","")))</f>
        <v/>
      </c>
      <c r="I46" s="84" t="str">
        <f ca="1">IF($B45="","",IF($C46=$C43,INDEX('MAPA DE PREÇOS'!$M:$M,MATCH($B46,'MAPA DE PREÇOS'!$B:$B)-17),IF($C46=$C44,"Quant.","")))</f>
        <v/>
      </c>
      <c r="J46" s="60" t="str">
        <f ca="1">IF(AND(COUNTBLANK($B43:$B45)=2,$B45="",$B44="",MAX(C:C)&gt;1),"Total Estimado",IF($B45="","",IF($C46=$C43,INDEX('MAPA DE PREÇOS'!$M:$M,MATCH($B46,'MAPA DE PREÇOS'!$B:$B)-19),IF($C46=$C44,"Valor Unit. (R$)",IF(AND($C46&lt;&gt;$C45,$J45&lt;&gt;""),IF(MAX(C:C)=1,"Total Estimado","Subtotal"),"")))))</f>
        <v/>
      </c>
      <c r="K46" s="75" t="str">
        <f ca="1">IFERROR(IF(AND(COUNTBLANK($B43:$B45)=2,$B45="",$B44="",MAX(C:C)&gt;1),SUM($K$3:K45)/2,IF($B45="","",IF($C46=$C43,ROUND(J46*I46,2),IF($C46=$C44,"Total Item (R$)",IF(AND($C46&lt;&gt;$C45,$J45&lt;&gt;""),SUMIFS(K:K,C:C,C45,J:J,"&lt;&gt;Subtotal"),""))))),"")</f>
        <v/>
      </c>
      <c r="L46" s="75" t="str">
        <f t="shared" ca="1" si="1"/>
        <v/>
      </c>
    </row>
    <row r="47" spans="2:12" x14ac:dyDescent="0.25">
      <c r="B47" s="41" t="str">
        <f ca="1">IFERROR(IF(C46=C43,IF(B46+1&lt;='MAPA DE PREÇOS'!$H$8,B46+1,""),B46),"")</f>
        <v/>
      </c>
      <c r="C47" s="41" t="str">
        <f ca="1">IFERROR(VLOOKUP(B47,'MAPA DE PREÇOS'!B:D,2,FALSE),"")</f>
        <v/>
      </c>
      <c r="D47" s="41" t="str">
        <f ca="1">IFERROR(VLOOKUP(B47,'MAPA DE PREÇOS'!B:D,3,FALSE),"")</f>
        <v/>
      </c>
      <c r="E47" s="82" t="str">
        <f t="shared" ca="1" si="2"/>
        <v/>
      </c>
      <c r="F47" s="82" t="str">
        <f ca="1">IF($B46="","",IF($C47=$C44,INDEX('MAPA DE PREÇOS'!$H:$H,MATCH($B47,'MAPA DE PREÇOS'!$B:$B)-19),IF($C47=$C45,"Código","")))</f>
        <v/>
      </c>
      <c r="G47" s="145" t="str">
        <f ca="1">IF($B46="","",IF($C47=$C44,IF('BASE EDITAL'!$C$2="",INDEX('MAPA DE PREÇOS'!H:H,MATCH(EDITAL!B47,'MAPA DE PREÇOS'!B:B,0)+1),UPPER(INDEX('BASE EDITAL'!$C:$C,EDITAL!B47+1))),IF($C47=$C45,"Especificação do Objeto","")))</f>
        <v/>
      </c>
      <c r="H47" s="84" t="str">
        <f ca="1">IF($B46="","",IF($C47=$C44,INDEX('MAPA DE PREÇOS'!$M:$M,MATCH($B47,'MAPA DE PREÇOS'!$B:$B)-16),IF($C47=$C45,"Unidade","")))</f>
        <v/>
      </c>
      <c r="I47" s="84" t="str">
        <f ca="1">IF($B46="","",IF($C47=$C44,INDEX('MAPA DE PREÇOS'!$M:$M,MATCH($B47,'MAPA DE PREÇOS'!$B:$B)-17),IF($C47=$C45,"Quant.","")))</f>
        <v/>
      </c>
      <c r="J47" s="60" t="str">
        <f ca="1">IF(AND(COUNTBLANK($B44:$B46)=2,$B46="",$B45="",MAX(C:C)&gt;1),"Total Estimado",IF($B46="","",IF($C47=$C44,INDEX('MAPA DE PREÇOS'!$M:$M,MATCH($B47,'MAPA DE PREÇOS'!$B:$B)-19),IF($C47=$C45,"Valor Unit. (R$)",IF(AND($C47&lt;&gt;$C46,$J46&lt;&gt;""),IF(MAX(C:C)=1,"Total Estimado","Subtotal"),"")))))</f>
        <v/>
      </c>
      <c r="K47" s="75" t="str">
        <f ca="1">IFERROR(IF(AND(COUNTBLANK($B44:$B46)=2,$B46="",$B45="",MAX(C:C)&gt;1),SUM($K$3:K46)/2,IF($B46="","",IF($C47=$C44,ROUND(J47*I47,2),IF($C47=$C45,"Total Item (R$)",IF(AND($C47&lt;&gt;$C46,$J46&lt;&gt;""),SUMIFS(K:K,C:C,C46,J:J,"&lt;&gt;Subtotal"),""))))),"")</f>
        <v/>
      </c>
      <c r="L47" s="75" t="str">
        <f t="shared" ca="1" si="1"/>
        <v/>
      </c>
    </row>
    <row r="48" spans="2:12" x14ac:dyDescent="0.25">
      <c r="B48" s="41" t="str">
        <f ca="1">IFERROR(IF(C47=C44,IF(B47+1&lt;='MAPA DE PREÇOS'!$H$8,B47+1,""),B47),"")</f>
        <v/>
      </c>
      <c r="C48" s="41" t="str">
        <f ca="1">IFERROR(VLOOKUP(B48,'MAPA DE PREÇOS'!B:D,2,FALSE),"")</f>
        <v/>
      </c>
      <c r="D48" s="41" t="str">
        <f ca="1">IFERROR(VLOOKUP(B48,'MAPA DE PREÇOS'!B:D,3,FALSE),"")</f>
        <v/>
      </c>
      <c r="E48" s="82" t="str">
        <f t="shared" ca="1" si="2"/>
        <v/>
      </c>
      <c r="F48" s="82" t="str">
        <f ca="1">IF($B47="","",IF($C48=$C45,INDEX('MAPA DE PREÇOS'!$H:$H,MATCH($B48,'MAPA DE PREÇOS'!$B:$B)-19),IF($C48=$C46,"Código","")))</f>
        <v/>
      </c>
      <c r="G48" s="145" t="str">
        <f ca="1">IF($B47="","",IF($C48=$C45,IF('BASE EDITAL'!$C$2="",INDEX('MAPA DE PREÇOS'!H:H,MATCH(EDITAL!B48,'MAPA DE PREÇOS'!B:B,0)+1),UPPER(INDEX('BASE EDITAL'!$C:$C,EDITAL!B48+1))),IF($C48=$C46,"Especificação do Objeto","")))</f>
        <v/>
      </c>
      <c r="H48" s="84" t="str">
        <f ca="1">IF($B47="","",IF($C48=$C45,INDEX('MAPA DE PREÇOS'!$M:$M,MATCH($B48,'MAPA DE PREÇOS'!$B:$B)-16),IF($C48=$C46,"Unidade","")))</f>
        <v/>
      </c>
      <c r="I48" s="84" t="str">
        <f ca="1">IF($B47="","",IF($C48=$C45,INDEX('MAPA DE PREÇOS'!$M:$M,MATCH($B48,'MAPA DE PREÇOS'!$B:$B)-17),IF($C48=$C46,"Quant.","")))</f>
        <v/>
      </c>
      <c r="J48" s="60" t="str">
        <f ca="1">IF(AND(COUNTBLANK($B45:$B47)=2,$B47="",$B46="",MAX(C:C)&gt;1),"Total Estimado",IF($B47="","",IF($C48=$C45,INDEX('MAPA DE PREÇOS'!$M:$M,MATCH($B48,'MAPA DE PREÇOS'!$B:$B)-19),IF($C48=$C46,"Valor Unit. (R$)",IF(AND($C48&lt;&gt;$C47,$J47&lt;&gt;""),IF(MAX(C:C)=1,"Total Estimado","Subtotal"),"")))))</f>
        <v/>
      </c>
      <c r="K48" s="75" t="str">
        <f ca="1">IFERROR(IF(AND(COUNTBLANK($B45:$B47)=2,$B47="",$B46="",MAX(C:C)&gt;1),SUM($K$3:K47)/2,IF($B47="","",IF($C48=$C45,ROUND(J48*I48,2),IF($C48=$C46,"Total Item (R$)",IF(AND($C48&lt;&gt;$C47,$J47&lt;&gt;""),SUMIFS(K:K,C:C,C47,J:J,"&lt;&gt;Subtotal"),""))))),"")</f>
        <v/>
      </c>
      <c r="L48" s="75" t="str">
        <f t="shared" ca="1" si="1"/>
        <v/>
      </c>
    </row>
    <row r="49" spans="2:12" x14ac:dyDescent="0.25">
      <c r="B49" s="41" t="str">
        <f ca="1">IFERROR(IF(C48=C45,IF(B48+1&lt;='MAPA DE PREÇOS'!$H$8,B48+1,""),B48),"")</f>
        <v/>
      </c>
      <c r="C49" s="41" t="str">
        <f ca="1">IFERROR(VLOOKUP(B49,'MAPA DE PREÇOS'!B:D,2,FALSE),"")</f>
        <v/>
      </c>
      <c r="D49" s="41" t="str">
        <f ca="1">IFERROR(VLOOKUP(B49,'MAPA DE PREÇOS'!B:D,3,FALSE),"")</f>
        <v/>
      </c>
      <c r="E49" s="82" t="str">
        <f t="shared" ca="1" si="2"/>
        <v/>
      </c>
      <c r="F49" s="82" t="str">
        <f ca="1">IF($B48="","",IF($C49=$C46,INDEX('MAPA DE PREÇOS'!$H:$H,MATCH($B49,'MAPA DE PREÇOS'!$B:$B)-19),IF($C49=$C47,"Código","")))</f>
        <v/>
      </c>
      <c r="G49" s="145" t="str">
        <f ca="1">IF($B48="","",IF($C49=$C46,IF('BASE EDITAL'!$C$2="",INDEX('MAPA DE PREÇOS'!H:H,MATCH(EDITAL!B49,'MAPA DE PREÇOS'!B:B,0)+1),UPPER(INDEX('BASE EDITAL'!$C:$C,EDITAL!B49+1))),IF($C49=$C47,"Especificação do Objeto","")))</f>
        <v/>
      </c>
      <c r="H49" s="84" t="str">
        <f ca="1">IF($B48="","",IF($C49=$C46,INDEX('MAPA DE PREÇOS'!$M:$M,MATCH($B49,'MAPA DE PREÇOS'!$B:$B)-16),IF($C49=$C47,"Unidade","")))</f>
        <v/>
      </c>
      <c r="I49" s="84" t="str">
        <f ca="1">IF($B48="","",IF($C49=$C46,INDEX('MAPA DE PREÇOS'!$M:$M,MATCH($B49,'MAPA DE PREÇOS'!$B:$B)-17),IF($C49=$C47,"Quant.","")))</f>
        <v/>
      </c>
      <c r="J49" s="60" t="str">
        <f ca="1">IF(AND(COUNTBLANK($B46:$B48)=2,$B48="",$B47="",MAX(C:C)&gt;1),"Total Estimado",IF($B48="","",IF($C49=$C46,INDEX('MAPA DE PREÇOS'!$M:$M,MATCH($B49,'MAPA DE PREÇOS'!$B:$B)-19),IF($C49=$C47,"Valor Unit. (R$)",IF(AND($C49&lt;&gt;$C48,$J48&lt;&gt;""),IF(MAX(C:C)=1,"Total Estimado","Subtotal"),"")))))</f>
        <v/>
      </c>
      <c r="K49" s="75" t="str">
        <f ca="1">IFERROR(IF(AND(COUNTBLANK($B46:$B48)=2,$B48="",$B47="",MAX(C:C)&gt;1),SUM($K$3:K48)/2,IF($B48="","",IF($C49=$C46,ROUND(J49*I49,2),IF($C49=$C47,"Total Item (R$)",IF(AND($C49&lt;&gt;$C48,$J48&lt;&gt;""),SUMIFS(K:K,C:C,C48,J:J,"&lt;&gt;Subtotal"),""))))),"")</f>
        <v/>
      </c>
      <c r="L49" s="75" t="str">
        <f t="shared" ca="1" si="1"/>
        <v/>
      </c>
    </row>
    <row r="50" spans="2:12" x14ac:dyDescent="0.25">
      <c r="B50" s="41" t="str">
        <f ca="1">IFERROR(IF(C49=C46,IF(B49+1&lt;='MAPA DE PREÇOS'!$H$8,B49+1,""),B49),"")</f>
        <v/>
      </c>
      <c r="C50" s="41" t="str">
        <f ca="1">IFERROR(VLOOKUP(B50,'MAPA DE PREÇOS'!B:D,2,FALSE),"")</f>
        <v/>
      </c>
      <c r="D50" s="41" t="str">
        <f ca="1">IFERROR(VLOOKUP(B50,'MAPA DE PREÇOS'!B:D,3,FALSE),"")</f>
        <v/>
      </c>
      <c r="E50" s="82" t="str">
        <f t="shared" ca="1" si="2"/>
        <v/>
      </c>
      <c r="F50" s="82" t="str">
        <f ca="1">IF($B49="","",IF($C50=$C47,INDEX('MAPA DE PREÇOS'!$H:$H,MATCH($B50,'MAPA DE PREÇOS'!$B:$B)-19),IF($C50=$C48,"Código","")))</f>
        <v/>
      </c>
      <c r="G50" s="145" t="str">
        <f ca="1">IF($B49="","",IF($C50=$C47,IF('BASE EDITAL'!$C$2="",INDEX('MAPA DE PREÇOS'!H:H,MATCH(EDITAL!B50,'MAPA DE PREÇOS'!B:B,0)+1),UPPER(INDEX('BASE EDITAL'!$C:$C,EDITAL!B50+1))),IF($C50=$C48,"Especificação do Objeto","")))</f>
        <v/>
      </c>
      <c r="H50" s="84" t="str">
        <f ca="1">IF($B49="","",IF($C50=$C47,INDEX('MAPA DE PREÇOS'!$M:$M,MATCH($B50,'MAPA DE PREÇOS'!$B:$B)-16),IF($C50=$C48,"Unidade","")))</f>
        <v/>
      </c>
      <c r="I50" s="84" t="str">
        <f ca="1">IF($B49="","",IF($C50=$C47,INDEX('MAPA DE PREÇOS'!$M:$M,MATCH($B50,'MAPA DE PREÇOS'!$B:$B)-17),IF($C50=$C48,"Quant.","")))</f>
        <v/>
      </c>
      <c r="J50" s="60" t="str">
        <f ca="1">IF(AND(COUNTBLANK($B47:$B49)=2,$B49="",$B48="",MAX(C:C)&gt;1),"Total Estimado",IF($B49="","",IF($C50=$C47,INDEX('MAPA DE PREÇOS'!$M:$M,MATCH($B50,'MAPA DE PREÇOS'!$B:$B)-19),IF($C50=$C48,"Valor Unit. (R$)",IF(AND($C50&lt;&gt;$C49,$J49&lt;&gt;""),IF(MAX(C:C)=1,"Total Estimado","Subtotal"),"")))))</f>
        <v/>
      </c>
      <c r="K50" s="75" t="str">
        <f ca="1">IFERROR(IF(AND(COUNTBLANK($B47:$B49)=2,$B49="",$B48="",MAX(C:C)&gt;1),SUM($K$3:K49)/2,IF($B49="","",IF($C50=$C47,ROUND(J50*I50,2),IF($C50=$C48,"Total Item (R$)",IF(AND($C50&lt;&gt;$C49,$J49&lt;&gt;""),SUMIFS(K:K,C:C,C49,J:J,"&lt;&gt;Subtotal"),""))))),"")</f>
        <v/>
      </c>
      <c r="L50" s="75" t="str">
        <f t="shared" ca="1" si="1"/>
        <v/>
      </c>
    </row>
    <row r="51" spans="2:12" x14ac:dyDescent="0.25">
      <c r="B51" s="41" t="str">
        <f ca="1">IFERROR(IF(C50=C47,IF(B50+1&lt;='MAPA DE PREÇOS'!$H$8,B50+1,""),B50),"")</f>
        <v/>
      </c>
      <c r="C51" s="41" t="str">
        <f ca="1">IFERROR(VLOOKUP(B51,'MAPA DE PREÇOS'!B:D,2,FALSE),"")</f>
        <v/>
      </c>
      <c r="D51" s="41" t="str">
        <f ca="1">IFERROR(VLOOKUP(B51,'MAPA DE PREÇOS'!B:D,3,FALSE),"")</f>
        <v/>
      </c>
      <c r="E51" s="82" t="str">
        <f t="shared" ca="1" si="2"/>
        <v/>
      </c>
      <c r="F51" s="82" t="str">
        <f ca="1">IF($B50="","",IF($C51=$C48,INDEX('MAPA DE PREÇOS'!$H:$H,MATCH($B51,'MAPA DE PREÇOS'!$B:$B)-19),IF($C51=$C49,"Código","")))</f>
        <v/>
      </c>
      <c r="G51" s="145" t="str">
        <f ca="1">IF($B50="","",IF($C51=$C48,IF('BASE EDITAL'!$C$2="",INDEX('MAPA DE PREÇOS'!H:H,MATCH(EDITAL!B51,'MAPA DE PREÇOS'!B:B,0)+1),UPPER(INDEX('BASE EDITAL'!$C:$C,EDITAL!B51+1))),IF($C51=$C49,"Especificação do Objeto","")))</f>
        <v/>
      </c>
      <c r="H51" s="84" t="str">
        <f ca="1">IF($B50="","",IF($C51=$C48,INDEX('MAPA DE PREÇOS'!$M:$M,MATCH($B51,'MAPA DE PREÇOS'!$B:$B)-16),IF($C51=$C49,"Unidade","")))</f>
        <v/>
      </c>
      <c r="I51" s="84" t="str">
        <f ca="1">IF($B50="","",IF($C51=$C48,INDEX('MAPA DE PREÇOS'!$M:$M,MATCH($B51,'MAPA DE PREÇOS'!$B:$B)-17),IF($C51=$C49,"Quant.","")))</f>
        <v/>
      </c>
      <c r="J51" s="60" t="str">
        <f ca="1">IF(AND(COUNTBLANK($B48:$B50)=2,$B50="",$B49="",MAX(C:C)&gt;1),"Total Estimado",IF($B50="","",IF($C51=$C48,INDEX('MAPA DE PREÇOS'!$M:$M,MATCH($B51,'MAPA DE PREÇOS'!$B:$B)-19),IF($C51=$C49,"Valor Unit. (R$)",IF(AND($C51&lt;&gt;$C50,$J50&lt;&gt;""),IF(MAX(C:C)=1,"Total Estimado","Subtotal"),"")))))</f>
        <v/>
      </c>
      <c r="K51" s="75" t="str">
        <f ca="1">IFERROR(IF(AND(COUNTBLANK($B48:$B50)=2,$B50="",$B49="",MAX(C:C)&gt;1),SUM($K$3:K50)/2,IF($B50="","",IF($C51=$C48,ROUND(J51*I51,2),IF($C51=$C49,"Total Item (R$)",IF(AND($C51&lt;&gt;$C50,$J50&lt;&gt;""),SUMIFS(K:K,C:C,C50,J:J,"&lt;&gt;Subtotal"),""))))),"")</f>
        <v/>
      </c>
      <c r="L51" s="75" t="str">
        <f t="shared" ca="1" si="1"/>
        <v/>
      </c>
    </row>
    <row r="52" spans="2:12" x14ac:dyDescent="0.25">
      <c r="B52" s="41" t="str">
        <f ca="1">IFERROR(IF(C51=C48,IF(B51+1&lt;='MAPA DE PREÇOS'!$H$8,B51+1,""),B51),"")</f>
        <v/>
      </c>
      <c r="C52" s="41" t="str">
        <f ca="1">IFERROR(VLOOKUP(B52,'MAPA DE PREÇOS'!B:D,2,FALSE),"")</f>
        <v/>
      </c>
      <c r="D52" s="41" t="str">
        <f ca="1">IFERROR(VLOOKUP(B52,'MAPA DE PREÇOS'!B:D,3,FALSE),"")</f>
        <v/>
      </c>
      <c r="E52" s="82" t="str">
        <f t="shared" ca="1" si="2"/>
        <v/>
      </c>
      <c r="F52" s="82" t="str">
        <f ca="1">IF($B51="","",IF($C52=$C49,INDEX('MAPA DE PREÇOS'!$H:$H,MATCH($B52,'MAPA DE PREÇOS'!$B:$B)-19),IF($C52=$C50,"Código","")))</f>
        <v/>
      </c>
      <c r="G52" s="145" t="str">
        <f ca="1">IF($B51="","",IF($C52=$C49,IF('BASE EDITAL'!$C$2="",INDEX('MAPA DE PREÇOS'!H:H,MATCH(EDITAL!B52,'MAPA DE PREÇOS'!B:B,0)+1),UPPER(INDEX('BASE EDITAL'!$C:$C,EDITAL!B52+1))),IF($C52=$C50,"Especificação do Objeto","")))</f>
        <v/>
      </c>
      <c r="H52" s="84" t="str">
        <f ca="1">IF($B51="","",IF($C52=$C49,INDEX('MAPA DE PREÇOS'!$M:$M,MATCH($B52,'MAPA DE PREÇOS'!$B:$B)-16),IF($C52=$C50,"Unidade","")))</f>
        <v/>
      </c>
      <c r="I52" s="84" t="str">
        <f ca="1">IF($B51="","",IF($C52=$C49,INDEX('MAPA DE PREÇOS'!$M:$M,MATCH($B52,'MAPA DE PREÇOS'!$B:$B)-17),IF($C52=$C50,"Quant.","")))</f>
        <v/>
      </c>
      <c r="J52" s="60" t="str">
        <f ca="1">IF(AND(COUNTBLANK($B49:$B51)=2,$B51="",$B50="",MAX(C:C)&gt;1),"Total Estimado",IF($B51="","",IF($C52=$C49,INDEX('MAPA DE PREÇOS'!$M:$M,MATCH($B52,'MAPA DE PREÇOS'!$B:$B)-19),IF($C52=$C50,"Valor Unit. (R$)",IF(AND($C52&lt;&gt;$C51,$J51&lt;&gt;""),IF(MAX(C:C)=1,"Total Estimado","Subtotal"),"")))))</f>
        <v/>
      </c>
      <c r="K52" s="75" t="str">
        <f ca="1">IFERROR(IF(AND(COUNTBLANK($B49:$B51)=2,$B51="",$B50="",MAX(C:C)&gt;1),SUM($K$3:K51)/2,IF($B51="","",IF($C52=$C49,ROUND(J52*I52,2),IF($C52=$C50,"Total Item (R$)",IF(AND($C52&lt;&gt;$C51,$J51&lt;&gt;""),SUMIFS(K:K,C:C,C51,J:J,"&lt;&gt;Subtotal"),""))))),"")</f>
        <v/>
      </c>
      <c r="L52" s="75" t="str">
        <f t="shared" ca="1" si="1"/>
        <v/>
      </c>
    </row>
    <row r="53" spans="2:12" x14ac:dyDescent="0.25">
      <c r="B53" s="41" t="str">
        <f ca="1">IFERROR(IF(C52=C49,IF(B52+1&lt;='MAPA DE PREÇOS'!$H$8,B52+1,""),B52),"")</f>
        <v/>
      </c>
      <c r="C53" s="41" t="str">
        <f ca="1">IFERROR(VLOOKUP(B53,'MAPA DE PREÇOS'!B:D,2,FALSE),"")</f>
        <v/>
      </c>
      <c r="D53" s="41" t="str">
        <f ca="1">IFERROR(VLOOKUP(B53,'MAPA DE PREÇOS'!B:D,3,FALSE),"")</f>
        <v/>
      </c>
      <c r="E53" s="82" t="str">
        <f t="shared" ca="1" si="2"/>
        <v/>
      </c>
      <c r="F53" s="82" t="str">
        <f ca="1">IF($B52="","",IF($C53=$C50,INDEX('MAPA DE PREÇOS'!$H:$H,MATCH($B53,'MAPA DE PREÇOS'!$B:$B)-19),IF($C53=$C51,"Código","")))</f>
        <v/>
      </c>
      <c r="G53" s="145" t="str">
        <f ca="1">IF($B52="","",IF($C53=$C50,IF('BASE EDITAL'!$C$2="",INDEX('MAPA DE PREÇOS'!H:H,MATCH(EDITAL!B53,'MAPA DE PREÇOS'!B:B,0)+1),UPPER(INDEX('BASE EDITAL'!$C:$C,EDITAL!B53+1))),IF($C53=$C51,"Especificação do Objeto","")))</f>
        <v/>
      </c>
      <c r="H53" s="84" t="str">
        <f ca="1">IF($B52="","",IF($C53=$C50,INDEX('MAPA DE PREÇOS'!$M:$M,MATCH($B53,'MAPA DE PREÇOS'!$B:$B)-16),IF($C53=$C51,"Unidade","")))</f>
        <v/>
      </c>
      <c r="I53" s="84" t="str">
        <f ca="1">IF($B52="","",IF($C53=$C50,INDEX('MAPA DE PREÇOS'!$M:$M,MATCH($B53,'MAPA DE PREÇOS'!$B:$B)-17),IF($C53=$C51,"Quant.","")))</f>
        <v/>
      </c>
      <c r="J53" s="60" t="str">
        <f ca="1">IF(AND(COUNTBLANK($B50:$B52)=2,$B52="",$B51="",MAX(C:C)&gt;1),"Total Estimado",IF($B52="","",IF($C53=$C50,INDEX('MAPA DE PREÇOS'!$M:$M,MATCH($B53,'MAPA DE PREÇOS'!$B:$B)-19),IF($C53=$C51,"Valor Unit. (R$)",IF(AND($C53&lt;&gt;$C52,$J52&lt;&gt;""),IF(MAX(C:C)=1,"Total Estimado","Subtotal"),"")))))</f>
        <v/>
      </c>
      <c r="K53" s="75" t="str">
        <f ca="1">IFERROR(IF(AND(COUNTBLANK($B50:$B52)=2,$B52="",$B51="",MAX(C:C)&gt;1),SUM($K$3:K52)/2,IF($B52="","",IF($C53=$C50,ROUND(J53*I53,2),IF($C53=$C51,"Total Item (R$)",IF(AND($C53&lt;&gt;$C52,$J52&lt;&gt;""),SUMIFS(K:K,C:C,C52,J:J,"&lt;&gt;Subtotal"),""))))),"")</f>
        <v/>
      </c>
      <c r="L53" s="75" t="str">
        <f t="shared" ca="1" si="1"/>
        <v/>
      </c>
    </row>
    <row r="54" spans="2:12" x14ac:dyDescent="0.25">
      <c r="B54" s="41" t="str">
        <f ca="1">IFERROR(IF(C53=C50,IF(B53+1&lt;='MAPA DE PREÇOS'!$H$8,B53+1,""),B53),"")</f>
        <v/>
      </c>
      <c r="C54" s="41" t="str">
        <f ca="1">IFERROR(VLOOKUP(B54,'MAPA DE PREÇOS'!B:D,2,FALSE),"")</f>
        <v/>
      </c>
      <c r="D54" s="41" t="str">
        <f ca="1">IFERROR(VLOOKUP(B54,'MAPA DE PREÇOS'!B:D,3,FALSE),"")</f>
        <v/>
      </c>
      <c r="E54" s="82" t="str">
        <f t="shared" ca="1" si="2"/>
        <v/>
      </c>
      <c r="F54" s="82" t="str">
        <f ca="1">IF($B53="","",IF($C54=$C51,INDEX('MAPA DE PREÇOS'!$H:$H,MATCH($B54,'MAPA DE PREÇOS'!$B:$B)-19),IF($C54=$C52,"Código","")))</f>
        <v/>
      </c>
      <c r="G54" s="145" t="str">
        <f ca="1">IF($B53="","",IF($C54=$C51,IF('BASE EDITAL'!$C$2="",INDEX('MAPA DE PREÇOS'!H:H,MATCH(EDITAL!B54,'MAPA DE PREÇOS'!B:B,0)+1),UPPER(INDEX('BASE EDITAL'!$C:$C,EDITAL!B54+1))),IF($C54=$C52,"Especificação do Objeto","")))</f>
        <v/>
      </c>
      <c r="H54" s="84" t="str">
        <f ca="1">IF($B53="","",IF($C54=$C51,INDEX('MAPA DE PREÇOS'!$M:$M,MATCH($B54,'MAPA DE PREÇOS'!$B:$B)-16),IF($C54=$C52,"Unidade","")))</f>
        <v/>
      </c>
      <c r="I54" s="84" t="str">
        <f ca="1">IF($B53="","",IF($C54=$C51,INDEX('MAPA DE PREÇOS'!$M:$M,MATCH($B54,'MAPA DE PREÇOS'!$B:$B)-17),IF($C54=$C52,"Quant.","")))</f>
        <v/>
      </c>
      <c r="J54" s="60" t="str">
        <f ca="1">IF(AND(COUNTBLANK($B51:$B53)=2,$B53="",$B52="",MAX(C:C)&gt;1),"Total Estimado",IF($B53="","",IF($C54=$C51,INDEX('MAPA DE PREÇOS'!$M:$M,MATCH($B54,'MAPA DE PREÇOS'!$B:$B)-19),IF($C54=$C52,"Valor Unit. (R$)",IF(AND($C54&lt;&gt;$C53,$J53&lt;&gt;""),IF(MAX(C:C)=1,"Total Estimado","Subtotal"),"")))))</f>
        <v/>
      </c>
      <c r="K54" s="75" t="str">
        <f ca="1">IFERROR(IF(AND(COUNTBLANK($B51:$B53)=2,$B53="",$B52="",MAX(C:C)&gt;1),SUM($K$3:K53)/2,IF($B53="","",IF($C54=$C51,ROUND(J54*I54,2),IF($C54=$C52,"Total Item (R$)",IF(AND($C54&lt;&gt;$C53,$J53&lt;&gt;""),SUMIFS(K:K,C:C,C53,J:J,"&lt;&gt;Subtotal"),""))))),"")</f>
        <v/>
      </c>
      <c r="L54" s="75" t="str">
        <f t="shared" ca="1" si="1"/>
        <v/>
      </c>
    </row>
    <row r="55" spans="2:12" x14ac:dyDescent="0.25">
      <c r="B55" s="41" t="str">
        <f ca="1">IFERROR(IF(C54=C51,IF(B54+1&lt;='MAPA DE PREÇOS'!$H$8,B54+1,""),B54),"")</f>
        <v/>
      </c>
      <c r="C55" s="41" t="str">
        <f ca="1">IFERROR(VLOOKUP(B55,'MAPA DE PREÇOS'!B:D,2,FALSE),"")</f>
        <v/>
      </c>
      <c r="D55" s="41" t="str">
        <f ca="1">IFERROR(VLOOKUP(B55,'MAPA DE PREÇOS'!B:D,3,FALSE),"")</f>
        <v/>
      </c>
      <c r="E55" s="82" t="str">
        <f t="shared" ca="1" si="2"/>
        <v/>
      </c>
      <c r="F55" s="82" t="str">
        <f ca="1">IF($B54="","",IF($C55=$C52,INDEX('MAPA DE PREÇOS'!$H:$H,MATCH($B55,'MAPA DE PREÇOS'!$B:$B)-19),IF($C55=$C53,"Código","")))</f>
        <v/>
      </c>
      <c r="G55" s="145" t="str">
        <f ca="1">IF($B54="","",IF($C55=$C52,IF('BASE EDITAL'!$C$2="",INDEX('MAPA DE PREÇOS'!H:H,MATCH(EDITAL!B55,'MAPA DE PREÇOS'!B:B,0)+1),UPPER(INDEX('BASE EDITAL'!$C:$C,EDITAL!B55+1))),IF($C55=$C53,"Especificação do Objeto","")))</f>
        <v/>
      </c>
      <c r="H55" s="84" t="str">
        <f ca="1">IF($B54="","",IF($C55=$C52,INDEX('MAPA DE PREÇOS'!$M:$M,MATCH($B55,'MAPA DE PREÇOS'!$B:$B)-16),IF($C55=$C53,"Unidade","")))</f>
        <v/>
      </c>
      <c r="I55" s="84" t="str">
        <f ca="1">IF($B54="","",IF($C55=$C52,INDEX('MAPA DE PREÇOS'!$M:$M,MATCH($B55,'MAPA DE PREÇOS'!$B:$B)-17),IF($C55=$C53,"Quant.","")))</f>
        <v/>
      </c>
      <c r="J55" s="60" t="str">
        <f ca="1">IF(AND(COUNTBLANK($B52:$B54)=2,$B54="",$B53="",MAX(C:C)&gt;1),"Total Estimado",IF($B54="","",IF($C55=$C52,INDEX('MAPA DE PREÇOS'!$M:$M,MATCH($B55,'MAPA DE PREÇOS'!$B:$B)-19),IF($C55=$C53,"Valor Unit. (R$)",IF(AND($C55&lt;&gt;$C54,$J54&lt;&gt;""),IF(MAX(C:C)=1,"Total Estimado","Subtotal"),"")))))</f>
        <v/>
      </c>
      <c r="K55" s="75" t="str">
        <f ca="1">IFERROR(IF(AND(COUNTBLANK($B52:$B54)=2,$B54="",$B53="",MAX(C:C)&gt;1),SUM($K$3:K54)/2,IF($B54="","",IF($C55=$C52,ROUND(J55*I55,2),IF($C55=$C53,"Total Item (R$)",IF(AND($C55&lt;&gt;$C54,$J54&lt;&gt;""),SUMIFS(K:K,C:C,C54,J:J,"&lt;&gt;Subtotal"),""))))),"")</f>
        <v/>
      </c>
      <c r="L55" s="75" t="str">
        <f t="shared" ca="1" si="1"/>
        <v/>
      </c>
    </row>
    <row r="56" spans="2:12" x14ac:dyDescent="0.25">
      <c r="B56" s="41" t="str">
        <f ca="1">IFERROR(IF(C55=C52,IF(B55+1&lt;='MAPA DE PREÇOS'!$H$8,B55+1,""),B55),"")</f>
        <v/>
      </c>
      <c r="C56" s="41" t="str">
        <f ca="1">IFERROR(VLOOKUP(B56,'MAPA DE PREÇOS'!B:D,2,FALSE),"")</f>
        <v/>
      </c>
      <c r="D56" s="41" t="str">
        <f ca="1">IFERROR(VLOOKUP(B56,'MAPA DE PREÇOS'!B:D,3,FALSE),"")</f>
        <v/>
      </c>
      <c r="E56" s="82" t="str">
        <f t="shared" ca="1" si="2"/>
        <v/>
      </c>
      <c r="F56" s="82" t="str">
        <f ca="1">IF($B55="","",IF($C56=$C53,INDEX('MAPA DE PREÇOS'!$H:$H,MATCH($B56,'MAPA DE PREÇOS'!$B:$B)-19),IF($C56=$C54,"Código","")))</f>
        <v/>
      </c>
      <c r="G56" s="145" t="str">
        <f ca="1">IF($B55="","",IF($C56=$C53,IF('BASE EDITAL'!$C$2="",INDEX('MAPA DE PREÇOS'!H:H,MATCH(EDITAL!B56,'MAPA DE PREÇOS'!B:B,0)+1),UPPER(INDEX('BASE EDITAL'!$C:$C,EDITAL!B56+1))),IF($C56=$C54,"Especificação do Objeto","")))</f>
        <v/>
      </c>
      <c r="H56" s="84" t="str">
        <f ca="1">IF($B55="","",IF($C56=$C53,INDEX('MAPA DE PREÇOS'!$M:$M,MATCH($B56,'MAPA DE PREÇOS'!$B:$B)-16),IF($C56=$C54,"Unidade","")))</f>
        <v/>
      </c>
      <c r="I56" s="84" t="str">
        <f ca="1">IF($B55="","",IF($C56=$C53,INDEX('MAPA DE PREÇOS'!$M:$M,MATCH($B56,'MAPA DE PREÇOS'!$B:$B)-17),IF($C56=$C54,"Quant.","")))</f>
        <v/>
      </c>
      <c r="J56" s="60" t="str">
        <f ca="1">IF(AND(COUNTBLANK($B53:$B55)=2,$B55="",$B54="",MAX(C:C)&gt;1),"Total Estimado",IF($B55="","",IF($C56=$C53,INDEX('MAPA DE PREÇOS'!$M:$M,MATCH($B56,'MAPA DE PREÇOS'!$B:$B)-19),IF($C56=$C54,"Valor Unit. (R$)",IF(AND($C56&lt;&gt;$C55,$J55&lt;&gt;""),IF(MAX(C:C)=1,"Total Estimado","Subtotal"),"")))))</f>
        <v/>
      </c>
      <c r="K56" s="75" t="str">
        <f ca="1">IFERROR(IF(AND(COUNTBLANK($B53:$B55)=2,$B55="",$B54="",MAX(C:C)&gt;1),SUM($K$3:K55)/2,IF($B55="","",IF($C56=$C53,ROUND(J56*I56,2),IF($C56=$C54,"Total Item (R$)",IF(AND($C56&lt;&gt;$C55,$J55&lt;&gt;""),SUMIFS(K:K,C:C,C55,J:J,"&lt;&gt;Subtotal"),""))))),"")</f>
        <v/>
      </c>
      <c r="L56" s="75" t="str">
        <f t="shared" ca="1" si="1"/>
        <v/>
      </c>
    </row>
    <row r="57" spans="2:12" x14ac:dyDescent="0.25">
      <c r="B57" s="41" t="str">
        <f ca="1">IFERROR(IF(C56=C53,IF(B56+1&lt;='MAPA DE PREÇOS'!$H$8,B56+1,""),B56),"")</f>
        <v/>
      </c>
      <c r="C57" s="41" t="str">
        <f ca="1">IFERROR(VLOOKUP(B57,'MAPA DE PREÇOS'!B:D,2,FALSE),"")</f>
        <v/>
      </c>
      <c r="D57" s="41" t="str">
        <f ca="1">IFERROR(VLOOKUP(B57,'MAPA DE PREÇOS'!B:D,3,FALSE),"")</f>
        <v/>
      </c>
      <c r="E57" s="82" t="str">
        <f t="shared" ca="1" si="2"/>
        <v/>
      </c>
      <c r="F57" s="82" t="str">
        <f ca="1">IF($B56="","",IF($C57=$C54,INDEX('MAPA DE PREÇOS'!$H:$H,MATCH($B57,'MAPA DE PREÇOS'!$B:$B)-19),IF($C57=$C55,"Código","")))</f>
        <v/>
      </c>
      <c r="G57" s="145" t="str">
        <f ca="1">IF($B56="","",IF($C57=$C54,IF('BASE EDITAL'!$C$2="",INDEX('MAPA DE PREÇOS'!H:H,MATCH(EDITAL!B57,'MAPA DE PREÇOS'!B:B,0)+1),UPPER(INDEX('BASE EDITAL'!$C:$C,EDITAL!B57+1))),IF($C57=$C55,"Especificação do Objeto","")))</f>
        <v/>
      </c>
      <c r="H57" s="84" t="str">
        <f ca="1">IF($B56="","",IF($C57=$C54,INDEX('MAPA DE PREÇOS'!$M:$M,MATCH($B57,'MAPA DE PREÇOS'!$B:$B)-16),IF($C57=$C55,"Unidade","")))</f>
        <v/>
      </c>
      <c r="I57" s="84" t="str">
        <f ca="1">IF($B56="","",IF($C57=$C54,INDEX('MAPA DE PREÇOS'!$M:$M,MATCH($B57,'MAPA DE PREÇOS'!$B:$B)-17),IF($C57=$C55,"Quant.","")))</f>
        <v/>
      </c>
      <c r="J57" s="60" t="str">
        <f ca="1">IF(AND(COUNTBLANK($B54:$B56)=2,$B56="",$B55="",MAX(C:C)&gt;1),"Total Estimado",IF($B56="","",IF($C57=$C54,INDEX('MAPA DE PREÇOS'!$M:$M,MATCH($B57,'MAPA DE PREÇOS'!$B:$B)-19),IF($C57=$C55,"Valor Unit. (R$)",IF(AND($C57&lt;&gt;$C56,$J56&lt;&gt;""),IF(MAX(C:C)=1,"Total Estimado","Subtotal"),"")))))</f>
        <v/>
      </c>
      <c r="K57" s="75" t="str">
        <f ca="1">IFERROR(IF(AND(COUNTBLANK($B54:$B56)=2,$B56="",$B55="",MAX(C:C)&gt;1),SUM($K$3:K56)/2,IF($B56="","",IF($C57=$C54,ROUND(J57*I57,2),IF($C57=$C55,"Total Item (R$)",IF(AND($C57&lt;&gt;$C56,$J56&lt;&gt;""),SUMIFS(K:K,C:C,C56,J:J,"&lt;&gt;Subtotal"),""))))),"")</f>
        <v/>
      </c>
      <c r="L57" s="75" t="str">
        <f t="shared" ca="1" si="1"/>
        <v/>
      </c>
    </row>
    <row r="58" spans="2:12" x14ac:dyDescent="0.25">
      <c r="B58" s="41" t="str">
        <f ca="1">IFERROR(IF(C57=C54,IF(B57+1&lt;='MAPA DE PREÇOS'!$H$8,B57+1,""),B57),"")</f>
        <v/>
      </c>
      <c r="C58" s="41" t="str">
        <f ca="1">IFERROR(VLOOKUP(B58,'MAPA DE PREÇOS'!B:D,2,FALSE),"")</f>
        <v/>
      </c>
      <c r="D58" s="41" t="str">
        <f ca="1">IFERROR(VLOOKUP(B58,'MAPA DE PREÇOS'!B:D,3,FALSE),"")</f>
        <v/>
      </c>
      <c r="E58" s="82" t="str">
        <f t="shared" ca="1" si="2"/>
        <v/>
      </c>
      <c r="F58" s="82" t="str">
        <f ca="1">IF($B57="","",IF($C58=$C55,INDEX('MAPA DE PREÇOS'!$H:$H,MATCH($B58,'MAPA DE PREÇOS'!$B:$B)-19),IF($C58=$C56,"Código","")))</f>
        <v/>
      </c>
      <c r="G58" s="145" t="str">
        <f ca="1">IF($B57="","",IF($C58=$C55,IF('BASE EDITAL'!$C$2="",INDEX('MAPA DE PREÇOS'!H:H,MATCH(EDITAL!B58,'MAPA DE PREÇOS'!B:B,0)+1),UPPER(INDEX('BASE EDITAL'!$C:$C,EDITAL!B58+1))),IF($C58=$C56,"Especificação do Objeto","")))</f>
        <v/>
      </c>
      <c r="H58" s="84" t="str">
        <f ca="1">IF($B57="","",IF($C58=$C55,INDEX('MAPA DE PREÇOS'!$M:$M,MATCH($B58,'MAPA DE PREÇOS'!$B:$B)-16),IF($C58=$C56,"Unidade","")))</f>
        <v/>
      </c>
      <c r="I58" s="84" t="str">
        <f ca="1">IF($B57="","",IF($C58=$C55,INDEX('MAPA DE PREÇOS'!$M:$M,MATCH($B58,'MAPA DE PREÇOS'!$B:$B)-17),IF($C58=$C56,"Quant.","")))</f>
        <v/>
      </c>
      <c r="J58" s="60" t="str">
        <f ca="1">IF(AND(COUNTBLANK($B55:$B57)=2,$B57="",$B56="",MAX(C:C)&gt;1),"Total Estimado",IF($B57="","",IF($C58=$C55,INDEX('MAPA DE PREÇOS'!$M:$M,MATCH($B58,'MAPA DE PREÇOS'!$B:$B)-19),IF($C58=$C56,"Valor Unit. (R$)",IF(AND($C58&lt;&gt;$C57,$J57&lt;&gt;""),IF(MAX(C:C)=1,"Total Estimado","Subtotal"),"")))))</f>
        <v/>
      </c>
      <c r="K58" s="75" t="str">
        <f ca="1">IFERROR(IF(AND(COUNTBLANK($B55:$B57)=2,$B57="",$B56="",MAX(C:C)&gt;1),SUM($K$3:K57)/2,IF($B57="","",IF($C58=$C55,ROUND(J58*I58,2),IF($C58=$C56,"Total Item (R$)",IF(AND($C58&lt;&gt;$C57,$J57&lt;&gt;""),SUMIFS(K:K,C:C,C57,J:J,"&lt;&gt;Subtotal"),""))))),"")</f>
        <v/>
      </c>
      <c r="L58" s="75" t="str">
        <f t="shared" ca="1" si="1"/>
        <v/>
      </c>
    </row>
    <row r="59" spans="2:12" x14ac:dyDescent="0.25">
      <c r="B59" s="41" t="str">
        <f ca="1">IFERROR(IF(C58=C55,IF(B58+1&lt;='MAPA DE PREÇOS'!$H$8,B58+1,""),B58),"")</f>
        <v/>
      </c>
      <c r="C59" s="41" t="str">
        <f ca="1">IFERROR(VLOOKUP(B59,'MAPA DE PREÇOS'!B:D,2,FALSE),"")</f>
        <v/>
      </c>
      <c r="D59" s="41" t="str">
        <f ca="1">IFERROR(VLOOKUP(B59,'MAPA DE PREÇOS'!B:D,3,FALSE),"")</f>
        <v/>
      </c>
      <c r="E59" s="82" t="str">
        <f t="shared" ca="1" si="2"/>
        <v/>
      </c>
      <c r="F59" s="82" t="str">
        <f ca="1">IF($B58="","",IF($C59=$C56,INDEX('MAPA DE PREÇOS'!$H:$H,MATCH($B59,'MAPA DE PREÇOS'!$B:$B)-19),IF($C59=$C57,"Código","")))</f>
        <v/>
      </c>
      <c r="G59" s="145" t="str">
        <f ca="1">IF($B58="","",IF($C59=$C56,IF('BASE EDITAL'!$C$2="",INDEX('MAPA DE PREÇOS'!H:H,MATCH(EDITAL!B59,'MAPA DE PREÇOS'!B:B,0)+1),UPPER(INDEX('BASE EDITAL'!$C:$C,EDITAL!B59+1))),IF($C59=$C57,"Especificação do Objeto","")))</f>
        <v/>
      </c>
      <c r="H59" s="84" t="str">
        <f ca="1">IF($B58="","",IF($C59=$C56,INDEX('MAPA DE PREÇOS'!$M:$M,MATCH($B59,'MAPA DE PREÇOS'!$B:$B)-16),IF($C59=$C57,"Unidade","")))</f>
        <v/>
      </c>
      <c r="I59" s="84" t="str">
        <f ca="1">IF($B58="","",IF($C59=$C56,INDEX('MAPA DE PREÇOS'!$M:$M,MATCH($B59,'MAPA DE PREÇOS'!$B:$B)-17),IF($C59=$C57,"Quant.","")))</f>
        <v/>
      </c>
      <c r="J59" s="60" t="str">
        <f ca="1">IF(AND(COUNTBLANK($B56:$B58)=2,$B58="",$B57="",MAX(C:C)&gt;1),"Total Estimado",IF($B58="","",IF($C59=$C56,INDEX('MAPA DE PREÇOS'!$M:$M,MATCH($B59,'MAPA DE PREÇOS'!$B:$B)-19),IF($C59=$C57,"Valor Unit. (R$)",IF(AND($C59&lt;&gt;$C58,$J58&lt;&gt;""),IF(MAX(C:C)=1,"Total Estimado","Subtotal"),"")))))</f>
        <v/>
      </c>
      <c r="K59" s="75" t="str">
        <f ca="1">IFERROR(IF(AND(COUNTBLANK($B56:$B58)=2,$B58="",$B57="",MAX(C:C)&gt;1),SUM($K$3:K58)/2,IF($B58="","",IF($C59=$C56,ROUND(J59*I59,2),IF($C59=$C57,"Total Item (R$)",IF(AND($C59&lt;&gt;$C58,$J58&lt;&gt;""),SUMIFS(K:K,C:C,C58,J:J,"&lt;&gt;Subtotal"),""))))),"")</f>
        <v/>
      </c>
      <c r="L59" s="75" t="str">
        <f t="shared" ca="1" si="1"/>
        <v/>
      </c>
    </row>
    <row r="60" spans="2:12" x14ac:dyDescent="0.25">
      <c r="B60" s="41" t="str">
        <f ca="1">IFERROR(IF(C59=C56,IF(B59+1&lt;='MAPA DE PREÇOS'!$H$8,B59+1,""),B59),"")</f>
        <v/>
      </c>
      <c r="C60" s="41" t="str">
        <f ca="1">IFERROR(VLOOKUP(B60,'MAPA DE PREÇOS'!B:D,2,FALSE),"")</f>
        <v/>
      </c>
      <c r="D60" s="41" t="str">
        <f ca="1">IFERROR(VLOOKUP(B60,'MAPA DE PREÇOS'!B:D,3,FALSE),"")</f>
        <v/>
      </c>
      <c r="E60" s="82" t="str">
        <f t="shared" ca="1" si="2"/>
        <v/>
      </c>
      <c r="F60" s="82" t="str">
        <f ca="1">IF($B59="","",IF($C60=$C57,INDEX('MAPA DE PREÇOS'!$H:$H,MATCH($B60,'MAPA DE PREÇOS'!$B:$B)-19),IF($C60=$C58,"Código","")))</f>
        <v/>
      </c>
      <c r="G60" s="145" t="str">
        <f ca="1">IF($B59="","",IF($C60=$C57,IF('BASE EDITAL'!$C$2="",INDEX('MAPA DE PREÇOS'!H:H,MATCH(EDITAL!B60,'MAPA DE PREÇOS'!B:B,0)+1),UPPER(INDEX('BASE EDITAL'!$C:$C,EDITAL!B60+1))),IF($C60=$C58,"Especificação do Objeto","")))</f>
        <v/>
      </c>
      <c r="H60" s="84" t="str">
        <f ca="1">IF($B59="","",IF($C60=$C57,INDEX('MAPA DE PREÇOS'!$M:$M,MATCH($B60,'MAPA DE PREÇOS'!$B:$B)-16),IF($C60=$C58,"Unidade","")))</f>
        <v/>
      </c>
      <c r="I60" s="84" t="str">
        <f ca="1">IF($B59="","",IF($C60=$C57,INDEX('MAPA DE PREÇOS'!$M:$M,MATCH($B60,'MAPA DE PREÇOS'!$B:$B)-17),IF($C60=$C58,"Quant.","")))</f>
        <v/>
      </c>
      <c r="J60" s="60" t="str">
        <f ca="1">IF(AND(COUNTBLANK($B57:$B59)=2,$B59="",$B58="",MAX(C:C)&gt;1),"Total Estimado",IF($B59="","",IF($C60=$C57,INDEX('MAPA DE PREÇOS'!$M:$M,MATCH($B60,'MAPA DE PREÇOS'!$B:$B)-19),IF($C60=$C58,"Valor Unit. (R$)",IF(AND($C60&lt;&gt;$C59,$J59&lt;&gt;""),IF(MAX(C:C)=1,"Total Estimado","Subtotal"),"")))))</f>
        <v/>
      </c>
      <c r="K60" s="75" t="str">
        <f ca="1">IFERROR(IF(AND(COUNTBLANK($B57:$B59)=2,$B59="",$B58="",MAX(C:C)&gt;1),SUM($K$3:K59)/2,IF($B59="","",IF($C60=$C57,ROUND(J60*I60,2),IF($C60=$C58,"Total Item (R$)",IF(AND($C60&lt;&gt;$C59,$J59&lt;&gt;""),SUMIFS(K:K,C:C,C59,J:J,"&lt;&gt;Subtotal"),""))))),"")</f>
        <v/>
      </c>
      <c r="L60" s="75" t="str">
        <f t="shared" ca="1" si="1"/>
        <v/>
      </c>
    </row>
    <row r="61" spans="2:12" x14ac:dyDescent="0.25">
      <c r="B61" s="41" t="str">
        <f ca="1">IFERROR(IF(C60=C57,IF(B60+1&lt;='MAPA DE PREÇOS'!$H$8,B60+1,""),B60),"")</f>
        <v/>
      </c>
      <c r="C61" s="41" t="str">
        <f ca="1">IFERROR(VLOOKUP(B61,'MAPA DE PREÇOS'!B:D,2,FALSE),"")</f>
        <v/>
      </c>
      <c r="D61" s="41" t="str">
        <f ca="1">IFERROR(VLOOKUP(B61,'MAPA DE PREÇOS'!B:D,3,FALSE),"")</f>
        <v/>
      </c>
      <c r="E61" s="82" t="str">
        <f t="shared" ca="1" si="2"/>
        <v/>
      </c>
      <c r="F61" s="82" t="str">
        <f ca="1">IF($B60="","",IF($C61=$C58,INDEX('MAPA DE PREÇOS'!$H:$H,MATCH($B61,'MAPA DE PREÇOS'!$B:$B)-19),IF($C61=$C59,"Código","")))</f>
        <v/>
      </c>
      <c r="G61" s="145" t="str">
        <f ca="1">IF($B60="","",IF($C61=$C58,IF('BASE EDITAL'!$C$2="",INDEX('MAPA DE PREÇOS'!H:H,MATCH(EDITAL!B61,'MAPA DE PREÇOS'!B:B,0)+1),UPPER(INDEX('BASE EDITAL'!$C:$C,EDITAL!B61+1))),IF($C61=$C59,"Especificação do Objeto","")))</f>
        <v/>
      </c>
      <c r="H61" s="84" t="str">
        <f ca="1">IF($B60="","",IF($C61=$C58,INDEX('MAPA DE PREÇOS'!$M:$M,MATCH($B61,'MAPA DE PREÇOS'!$B:$B)-16),IF($C61=$C59,"Unidade","")))</f>
        <v/>
      </c>
      <c r="I61" s="84" t="str">
        <f ca="1">IF($B60="","",IF($C61=$C58,INDEX('MAPA DE PREÇOS'!$M:$M,MATCH($B61,'MAPA DE PREÇOS'!$B:$B)-17),IF($C61=$C59,"Quant.","")))</f>
        <v/>
      </c>
      <c r="J61" s="60" t="str">
        <f ca="1">IF(AND(COUNTBLANK($B58:$B60)=2,$B60="",$B59="",MAX(C:C)&gt;1),"Total Estimado",IF($B60="","",IF($C61=$C58,INDEX('MAPA DE PREÇOS'!$M:$M,MATCH($B61,'MAPA DE PREÇOS'!$B:$B)-19),IF($C61=$C59,"Valor Unit. (R$)",IF(AND($C61&lt;&gt;$C60,$J60&lt;&gt;""),IF(MAX(C:C)=1,"Total Estimado","Subtotal"),"")))))</f>
        <v/>
      </c>
      <c r="K61" s="75" t="str">
        <f ca="1">IFERROR(IF(AND(COUNTBLANK($B58:$B60)=2,$B60="",$B59="",MAX(C:C)&gt;1),SUM($K$3:K60)/2,IF($B60="","",IF($C61=$C58,ROUND(J61*I61,2),IF($C61=$C59,"Total Item (R$)",IF(AND($C61&lt;&gt;$C60,$J60&lt;&gt;""),SUMIFS(K:K,C:C,C60,J:J,"&lt;&gt;Subtotal"),""))))),"")</f>
        <v/>
      </c>
      <c r="L61" s="75" t="str">
        <f t="shared" ca="1" si="1"/>
        <v/>
      </c>
    </row>
    <row r="62" spans="2:12" x14ac:dyDescent="0.25">
      <c r="B62" s="41" t="str">
        <f ca="1">IFERROR(IF(C61=C58,IF(B61+1&lt;='MAPA DE PREÇOS'!$H$8,B61+1,""),B61),"")</f>
        <v/>
      </c>
      <c r="C62" s="41" t="str">
        <f ca="1">IFERROR(VLOOKUP(B62,'MAPA DE PREÇOS'!B:D,2,FALSE),"")</f>
        <v/>
      </c>
      <c r="D62" s="41" t="str">
        <f ca="1">IFERROR(VLOOKUP(B62,'MAPA DE PREÇOS'!B:D,3,FALSE),"")</f>
        <v/>
      </c>
      <c r="E62" s="82" t="str">
        <f t="shared" ca="1" si="2"/>
        <v/>
      </c>
      <c r="F62" s="82" t="str">
        <f ca="1">IF($B61="","",IF($C62=$C59,INDEX('MAPA DE PREÇOS'!$H:$H,MATCH($B62,'MAPA DE PREÇOS'!$B:$B)-19),IF($C62=$C60,"Código","")))</f>
        <v/>
      </c>
      <c r="G62" s="145" t="str">
        <f ca="1">IF($B61="","",IF($C62=$C59,IF('BASE EDITAL'!$C$2="",INDEX('MAPA DE PREÇOS'!H:H,MATCH(EDITAL!B62,'MAPA DE PREÇOS'!B:B,0)+1),UPPER(INDEX('BASE EDITAL'!$C:$C,EDITAL!B62+1))),IF($C62=$C60,"Especificação do Objeto","")))</f>
        <v/>
      </c>
      <c r="H62" s="84" t="str">
        <f ca="1">IF($B61="","",IF($C62=$C59,INDEX('MAPA DE PREÇOS'!$M:$M,MATCH($B62,'MAPA DE PREÇOS'!$B:$B)-16),IF($C62=$C60,"Unidade","")))</f>
        <v/>
      </c>
      <c r="I62" s="84" t="str">
        <f ca="1">IF($B61="","",IF($C62=$C59,INDEX('MAPA DE PREÇOS'!$M:$M,MATCH($B62,'MAPA DE PREÇOS'!$B:$B)-17),IF($C62=$C60,"Quant.","")))</f>
        <v/>
      </c>
      <c r="J62" s="60" t="str">
        <f ca="1">IF(AND(COUNTBLANK($B59:$B61)=2,$B61="",$B60="",MAX(C:C)&gt;1),"Total Estimado",IF($B61="","",IF($C62=$C59,INDEX('MAPA DE PREÇOS'!$M:$M,MATCH($B62,'MAPA DE PREÇOS'!$B:$B)-19),IF($C62=$C60,"Valor Unit. (R$)",IF(AND($C62&lt;&gt;$C61,$J61&lt;&gt;""),IF(MAX(C:C)=1,"Total Estimado","Subtotal"),"")))))</f>
        <v/>
      </c>
      <c r="K62" s="75" t="str">
        <f ca="1">IFERROR(IF(AND(COUNTBLANK($B59:$B61)=2,$B61="",$B60="",MAX(C:C)&gt;1),SUM($K$3:K61)/2,IF($B61="","",IF($C62=$C59,ROUND(J62*I62,2),IF($C62=$C60,"Total Item (R$)",IF(AND($C62&lt;&gt;$C61,$J61&lt;&gt;""),SUMIFS(K:K,C:C,C61,J:J,"&lt;&gt;Subtotal"),""))))),"")</f>
        <v/>
      </c>
      <c r="L62" s="75" t="str">
        <f t="shared" ca="1" si="1"/>
        <v/>
      </c>
    </row>
    <row r="63" spans="2:12" x14ac:dyDescent="0.25">
      <c r="B63" s="41" t="str">
        <f ca="1">IFERROR(IF(C62=C59,IF(B62+1&lt;='MAPA DE PREÇOS'!$H$8,B62+1,""),B62),"")</f>
        <v/>
      </c>
      <c r="C63" s="41" t="str">
        <f ca="1">IFERROR(VLOOKUP(B63,'MAPA DE PREÇOS'!B:D,2,FALSE),"")</f>
        <v/>
      </c>
      <c r="D63" s="41" t="str">
        <f ca="1">IFERROR(VLOOKUP(B63,'MAPA DE PREÇOS'!B:D,3,FALSE),"")</f>
        <v/>
      </c>
      <c r="E63" s="82" t="str">
        <f t="shared" ca="1" si="2"/>
        <v/>
      </c>
      <c r="F63" s="82" t="str">
        <f ca="1">IF($B62="","",IF($C63=$C60,INDEX('MAPA DE PREÇOS'!$H:$H,MATCH($B63,'MAPA DE PREÇOS'!$B:$B)-19),IF($C63=$C61,"Código","")))</f>
        <v/>
      </c>
      <c r="G63" s="145" t="str">
        <f ca="1">IF($B62="","",IF($C63=$C60,IF('BASE EDITAL'!$C$2="",INDEX('MAPA DE PREÇOS'!H:H,MATCH(EDITAL!B63,'MAPA DE PREÇOS'!B:B,0)+1),UPPER(INDEX('BASE EDITAL'!$C:$C,EDITAL!B63+1))),IF($C63=$C61,"Especificação do Objeto","")))</f>
        <v/>
      </c>
      <c r="H63" s="84" t="str">
        <f ca="1">IF($B62="","",IF($C63=$C60,INDEX('MAPA DE PREÇOS'!$M:$M,MATCH($B63,'MAPA DE PREÇOS'!$B:$B)-16),IF($C63=$C61,"Unidade","")))</f>
        <v/>
      </c>
      <c r="I63" s="84" t="str">
        <f ca="1">IF($B62="","",IF($C63=$C60,INDEX('MAPA DE PREÇOS'!$M:$M,MATCH($B63,'MAPA DE PREÇOS'!$B:$B)-17),IF($C63=$C61,"Quant.","")))</f>
        <v/>
      </c>
      <c r="J63" s="60" t="str">
        <f ca="1">IF(AND(COUNTBLANK($B60:$B62)=2,$B62="",$B61="",MAX(C:C)&gt;1),"Total Estimado",IF($B62="","",IF($C63=$C60,INDEX('MAPA DE PREÇOS'!$M:$M,MATCH($B63,'MAPA DE PREÇOS'!$B:$B)-19),IF($C63=$C61,"Valor Unit. (R$)",IF(AND($C63&lt;&gt;$C62,$J62&lt;&gt;""),IF(MAX(C:C)=1,"Total Estimado","Subtotal"),"")))))</f>
        <v/>
      </c>
      <c r="K63" s="75" t="str">
        <f ca="1">IFERROR(IF(AND(COUNTBLANK($B60:$B62)=2,$B62="",$B61="",MAX(C:C)&gt;1),SUM($K$3:K62)/2,IF($B62="","",IF($C63=$C60,ROUND(J63*I63,2),IF($C63=$C61,"Total Item (R$)",IF(AND($C63&lt;&gt;$C62,$J62&lt;&gt;""),SUMIFS(K:K,C:C,C62,J:J,"&lt;&gt;Subtotal"),""))))),"")</f>
        <v/>
      </c>
      <c r="L63" s="75" t="str">
        <f t="shared" ca="1" si="1"/>
        <v/>
      </c>
    </row>
    <row r="64" spans="2:12" x14ac:dyDescent="0.25">
      <c r="B64" s="41" t="str">
        <f ca="1">IFERROR(IF(C63=C60,IF(B63+1&lt;='MAPA DE PREÇOS'!$H$8,B63+1,""),B63),"")</f>
        <v/>
      </c>
      <c r="C64" s="41" t="str">
        <f ca="1">IFERROR(VLOOKUP(B64,'MAPA DE PREÇOS'!B:D,2,FALSE),"")</f>
        <v/>
      </c>
      <c r="D64" s="41" t="str">
        <f ca="1">IFERROR(VLOOKUP(B64,'MAPA DE PREÇOS'!B:D,3,FALSE),"")</f>
        <v/>
      </c>
      <c r="E64" s="82" t="str">
        <f t="shared" ca="1" si="2"/>
        <v/>
      </c>
      <c r="F64" s="82" t="str">
        <f ca="1">IF($B63="","",IF($C64=$C61,INDEX('MAPA DE PREÇOS'!$H:$H,MATCH($B64,'MAPA DE PREÇOS'!$B:$B)-19),IF($C64=$C62,"Código","")))</f>
        <v/>
      </c>
      <c r="G64" s="145" t="str">
        <f ca="1">IF($B63="","",IF($C64=$C61,IF('BASE EDITAL'!$C$2="",INDEX('MAPA DE PREÇOS'!H:H,MATCH(EDITAL!B64,'MAPA DE PREÇOS'!B:B,0)+1),UPPER(INDEX('BASE EDITAL'!$C:$C,EDITAL!B64+1))),IF($C64=$C62,"Especificação do Objeto","")))</f>
        <v/>
      </c>
      <c r="H64" s="84" t="str">
        <f ca="1">IF($B63="","",IF($C64=$C61,INDEX('MAPA DE PREÇOS'!$M:$M,MATCH($B64,'MAPA DE PREÇOS'!$B:$B)-16),IF($C64=$C62,"Unidade","")))</f>
        <v/>
      </c>
      <c r="I64" s="84" t="str">
        <f ca="1">IF($B63="","",IF($C64=$C61,INDEX('MAPA DE PREÇOS'!$M:$M,MATCH($B64,'MAPA DE PREÇOS'!$B:$B)-17),IF($C64=$C62,"Quant.","")))</f>
        <v/>
      </c>
      <c r="J64" s="60" t="str">
        <f ca="1">IF(AND(COUNTBLANK($B61:$B63)=2,$B63="",$B62="",MAX(C:C)&gt;1),"Total Estimado",IF($B63="","",IF($C64=$C61,INDEX('MAPA DE PREÇOS'!$M:$M,MATCH($B64,'MAPA DE PREÇOS'!$B:$B)-19),IF($C64=$C62,"Valor Unit. (R$)",IF(AND($C64&lt;&gt;$C63,$J63&lt;&gt;""),IF(MAX(C:C)=1,"Total Estimado","Subtotal"),"")))))</f>
        <v/>
      </c>
      <c r="K64" s="75" t="str">
        <f ca="1">IFERROR(IF(AND(COUNTBLANK($B61:$B63)=2,$B63="",$B62="",MAX(C:C)&gt;1),SUM($K$3:K63)/2,IF($B63="","",IF($C64=$C61,ROUND(J64*I64,2),IF($C64=$C62,"Total Item (R$)",IF(AND($C64&lt;&gt;$C63,$J63&lt;&gt;""),SUMIFS(K:K,C:C,C63,J:J,"&lt;&gt;Subtotal"),""))))),"")</f>
        <v/>
      </c>
      <c r="L64" s="75" t="str">
        <f t="shared" ca="1" si="1"/>
        <v/>
      </c>
    </row>
    <row r="65" spans="2:12" x14ac:dyDescent="0.25">
      <c r="B65" s="41" t="str">
        <f ca="1">IFERROR(IF(C64=C61,IF(B64+1&lt;='MAPA DE PREÇOS'!$H$8,B64+1,""),B64),"")</f>
        <v/>
      </c>
      <c r="C65" s="41" t="str">
        <f ca="1">IFERROR(VLOOKUP(B65,'MAPA DE PREÇOS'!B:D,2,FALSE),"")</f>
        <v/>
      </c>
      <c r="D65" s="41" t="str">
        <f ca="1">IFERROR(VLOOKUP(B65,'MAPA DE PREÇOS'!B:D,3,FALSE),"")</f>
        <v/>
      </c>
      <c r="E65" s="82" t="str">
        <f t="shared" ca="1" si="2"/>
        <v/>
      </c>
      <c r="F65" s="82" t="str">
        <f ca="1">IF($B64="","",IF($C65=$C62,INDEX('MAPA DE PREÇOS'!$H:$H,MATCH($B65,'MAPA DE PREÇOS'!$B:$B)-19),IF($C65=$C63,"Código","")))</f>
        <v/>
      </c>
      <c r="G65" s="145" t="str">
        <f ca="1">IF($B64="","",IF($C65=$C62,IF('BASE EDITAL'!$C$2="",INDEX('MAPA DE PREÇOS'!H:H,MATCH(EDITAL!B65,'MAPA DE PREÇOS'!B:B,0)+1),UPPER(INDEX('BASE EDITAL'!$C:$C,EDITAL!B65+1))),IF($C65=$C63,"Especificação do Objeto","")))</f>
        <v/>
      </c>
      <c r="H65" s="84" t="str">
        <f ca="1">IF($B64="","",IF($C65=$C62,INDEX('MAPA DE PREÇOS'!$M:$M,MATCH($B65,'MAPA DE PREÇOS'!$B:$B)-16),IF($C65=$C63,"Unidade","")))</f>
        <v/>
      </c>
      <c r="I65" s="84" t="str">
        <f ca="1">IF($B64="","",IF($C65=$C62,INDEX('MAPA DE PREÇOS'!$M:$M,MATCH($B65,'MAPA DE PREÇOS'!$B:$B)-17),IF($C65=$C63,"Quant.","")))</f>
        <v/>
      </c>
      <c r="J65" s="60" t="str">
        <f ca="1">IF(AND(COUNTBLANK($B62:$B64)=2,$B64="",$B63="",MAX(C:C)&gt;1),"Total Estimado",IF($B64="","",IF($C65=$C62,INDEX('MAPA DE PREÇOS'!$M:$M,MATCH($B65,'MAPA DE PREÇOS'!$B:$B)-19),IF($C65=$C63,"Valor Unit. (R$)",IF(AND($C65&lt;&gt;$C64,$J64&lt;&gt;""),IF(MAX(C:C)=1,"Total Estimado","Subtotal"),"")))))</f>
        <v/>
      </c>
      <c r="K65" s="75" t="str">
        <f ca="1">IFERROR(IF(AND(COUNTBLANK($B62:$B64)=2,$B64="",$B63="",MAX(C:C)&gt;1),SUM($K$3:K64)/2,IF($B64="","",IF($C65=$C62,ROUND(J65*I65,2),IF($C65=$C63,"Total Item (R$)",IF(AND($C65&lt;&gt;$C64,$J64&lt;&gt;""),SUMIFS(K:K,C:C,C64,J:J,"&lt;&gt;Subtotal"),""))))),"")</f>
        <v/>
      </c>
      <c r="L65" s="75" t="str">
        <f t="shared" ca="1" si="1"/>
        <v/>
      </c>
    </row>
    <row r="66" spans="2:12" x14ac:dyDescent="0.25">
      <c r="B66" s="41" t="str">
        <f ca="1">IFERROR(IF(C65=C62,IF(B65+1&lt;='MAPA DE PREÇOS'!$H$8,B65+1,""),B65),"")</f>
        <v/>
      </c>
      <c r="C66" s="41" t="str">
        <f ca="1">IFERROR(VLOOKUP(B66,'MAPA DE PREÇOS'!B:D,2,FALSE),"")</f>
        <v/>
      </c>
      <c r="D66" s="41" t="str">
        <f ca="1">IFERROR(VLOOKUP(B66,'MAPA DE PREÇOS'!B:D,3,FALSE),"")</f>
        <v/>
      </c>
      <c r="E66" s="82" t="str">
        <f t="shared" ca="1" si="2"/>
        <v/>
      </c>
      <c r="F66" s="82" t="str">
        <f ca="1">IF($B65="","",IF($C66=$C63,INDEX('MAPA DE PREÇOS'!$H:$H,MATCH($B66,'MAPA DE PREÇOS'!$B:$B)-19),IF($C66=$C64,"Código","")))</f>
        <v/>
      </c>
      <c r="G66" s="145" t="str">
        <f ca="1">IF($B65="","",IF($C66=$C63,IF('BASE EDITAL'!$C$2="",INDEX('MAPA DE PREÇOS'!H:H,MATCH(EDITAL!B66,'MAPA DE PREÇOS'!B:B,0)+1),UPPER(INDEX('BASE EDITAL'!$C:$C,EDITAL!B66+1))),IF($C66=$C64,"Especificação do Objeto","")))</f>
        <v/>
      </c>
      <c r="H66" s="84" t="str">
        <f ca="1">IF($B65="","",IF($C66=$C63,INDEX('MAPA DE PREÇOS'!$M:$M,MATCH($B66,'MAPA DE PREÇOS'!$B:$B)-16),IF($C66=$C64,"Unidade","")))</f>
        <v/>
      </c>
      <c r="I66" s="84" t="str">
        <f ca="1">IF($B65="","",IF($C66=$C63,INDEX('MAPA DE PREÇOS'!$M:$M,MATCH($B66,'MAPA DE PREÇOS'!$B:$B)-17),IF($C66=$C64,"Quant.","")))</f>
        <v/>
      </c>
      <c r="J66" s="60" t="str">
        <f ca="1">IF(AND(COUNTBLANK($B63:$B65)=2,$B65="",$B64="",MAX(C:C)&gt;1),"Total Estimado",IF($B65="","",IF($C66=$C63,INDEX('MAPA DE PREÇOS'!$M:$M,MATCH($B66,'MAPA DE PREÇOS'!$B:$B)-19),IF($C66=$C64,"Valor Unit. (R$)",IF(AND($C66&lt;&gt;$C65,$J65&lt;&gt;""),IF(MAX(C:C)=1,"Total Estimado","Subtotal"),"")))))</f>
        <v/>
      </c>
      <c r="K66" s="75" t="str">
        <f ca="1">IFERROR(IF(AND(COUNTBLANK($B63:$B65)=2,$B65="",$B64="",MAX(C:C)&gt;1),SUM($K$3:K65)/2,IF($B65="","",IF($C66=$C63,ROUND(J66*I66,2),IF($C66=$C64,"Total Item (R$)",IF(AND($C66&lt;&gt;$C65,$J65&lt;&gt;""),SUMIFS(K:K,C:C,C65,J:J,"&lt;&gt;Subtotal"),""))))),"")</f>
        <v/>
      </c>
      <c r="L66" s="75" t="str">
        <f t="shared" ca="1" si="1"/>
        <v/>
      </c>
    </row>
    <row r="67" spans="2:12" x14ac:dyDescent="0.25">
      <c r="B67" s="41" t="str">
        <f ca="1">IFERROR(IF(C66=C63,IF(B66+1&lt;='MAPA DE PREÇOS'!$H$8,B66+1,""),B66),"")</f>
        <v/>
      </c>
      <c r="C67" s="41" t="str">
        <f ca="1">IFERROR(VLOOKUP(B67,'MAPA DE PREÇOS'!B:D,2,FALSE),"")</f>
        <v/>
      </c>
      <c r="D67" s="41" t="str">
        <f ca="1">IFERROR(VLOOKUP(B67,'MAPA DE PREÇOS'!B:D,3,FALSE),"")</f>
        <v/>
      </c>
      <c r="E67" s="82" t="str">
        <f t="shared" ca="1" si="2"/>
        <v/>
      </c>
      <c r="F67" s="82" t="str">
        <f ca="1">IF($B66="","",IF($C67=$C64,INDEX('MAPA DE PREÇOS'!$H:$H,MATCH($B67,'MAPA DE PREÇOS'!$B:$B)-19),IF($C67=$C65,"Código","")))</f>
        <v/>
      </c>
      <c r="G67" s="145" t="str">
        <f ca="1">IF($B66="","",IF($C67=$C64,IF('BASE EDITAL'!$C$2="",INDEX('MAPA DE PREÇOS'!H:H,MATCH(EDITAL!B67,'MAPA DE PREÇOS'!B:B,0)+1),UPPER(INDEX('BASE EDITAL'!$C:$C,EDITAL!B67+1))),IF($C67=$C65,"Especificação do Objeto","")))</f>
        <v/>
      </c>
      <c r="H67" s="84" t="str">
        <f ca="1">IF($B66="","",IF($C67=$C64,INDEX('MAPA DE PREÇOS'!$M:$M,MATCH($B67,'MAPA DE PREÇOS'!$B:$B)-16),IF($C67=$C65,"Unidade","")))</f>
        <v/>
      </c>
      <c r="I67" s="84" t="str">
        <f ca="1">IF($B66="","",IF($C67=$C64,INDEX('MAPA DE PREÇOS'!$M:$M,MATCH($B67,'MAPA DE PREÇOS'!$B:$B)-17),IF($C67=$C65,"Quant.","")))</f>
        <v/>
      </c>
      <c r="J67" s="60" t="str">
        <f ca="1">IF(AND(COUNTBLANK($B64:$B66)=2,$B66="",$B65="",MAX(C:C)&gt;1),"Total Estimado",IF($B66="","",IF($C67=$C64,INDEX('MAPA DE PREÇOS'!$M:$M,MATCH($B67,'MAPA DE PREÇOS'!$B:$B)-19),IF($C67=$C65,"Valor Unit. (R$)",IF(AND($C67&lt;&gt;$C66,$J66&lt;&gt;""),IF(MAX(C:C)=1,"Total Estimado","Subtotal"),"")))))</f>
        <v/>
      </c>
      <c r="K67" s="75" t="str">
        <f ca="1">IFERROR(IF(AND(COUNTBLANK($B64:$B66)=2,$B66="",$B65="",MAX(C:C)&gt;1),SUM($K$3:K66)/2,IF($B66="","",IF($C67=$C64,ROUND(J67*I67,2),IF($C67=$C65,"Total Item (R$)",IF(AND($C67&lt;&gt;$C66,$J66&lt;&gt;""),SUMIFS(K:K,C:C,C66,J:J,"&lt;&gt;Subtotal"),""))))),"")</f>
        <v/>
      </c>
      <c r="L67" s="75" t="str">
        <f t="shared" ca="1" si="1"/>
        <v/>
      </c>
    </row>
    <row r="68" spans="2:12" x14ac:dyDescent="0.25">
      <c r="B68" s="41" t="str">
        <f ca="1">IFERROR(IF(C67=C64,IF(B67+1&lt;='MAPA DE PREÇOS'!$H$8,B67+1,""),B67),"")</f>
        <v/>
      </c>
      <c r="C68" s="41" t="str">
        <f ca="1">IFERROR(VLOOKUP(B68,'MAPA DE PREÇOS'!B:D,2,FALSE),"")</f>
        <v/>
      </c>
      <c r="D68" s="41" t="str">
        <f ca="1">IFERROR(VLOOKUP(B68,'MAPA DE PREÇOS'!B:D,3,FALSE),"")</f>
        <v/>
      </c>
      <c r="E68" s="82" t="str">
        <f t="shared" ca="1" si="2"/>
        <v/>
      </c>
      <c r="F68" s="82" t="str">
        <f ca="1">IF($B67="","",IF($C68=$C65,INDEX('MAPA DE PREÇOS'!$H:$H,MATCH($B68,'MAPA DE PREÇOS'!$B:$B)-19),IF($C68=$C66,"Código","")))</f>
        <v/>
      </c>
      <c r="G68" s="145" t="str">
        <f ca="1">IF($B67="","",IF($C68=$C65,IF('BASE EDITAL'!$C$2="",INDEX('MAPA DE PREÇOS'!H:H,MATCH(EDITAL!B68,'MAPA DE PREÇOS'!B:B,0)+1),UPPER(INDEX('BASE EDITAL'!$C:$C,EDITAL!B68+1))),IF($C68=$C66,"Especificação do Objeto","")))</f>
        <v/>
      </c>
      <c r="H68" s="84" t="str">
        <f ca="1">IF($B67="","",IF($C68=$C65,INDEX('MAPA DE PREÇOS'!$M:$M,MATCH($B68,'MAPA DE PREÇOS'!$B:$B)-16),IF($C68=$C66,"Unidade","")))</f>
        <v/>
      </c>
      <c r="I68" s="84" t="str">
        <f ca="1">IF($B67="","",IF($C68=$C65,INDEX('MAPA DE PREÇOS'!$M:$M,MATCH($B68,'MAPA DE PREÇOS'!$B:$B)-17),IF($C68=$C66,"Quant.","")))</f>
        <v/>
      </c>
      <c r="J68" s="60" t="str">
        <f ca="1">IF(AND(COUNTBLANK($B65:$B67)=2,$B67="",$B66="",MAX(C:C)&gt;1),"Total Estimado",IF($B67="","",IF($C68=$C65,INDEX('MAPA DE PREÇOS'!$M:$M,MATCH($B68,'MAPA DE PREÇOS'!$B:$B)-19),IF($C68=$C66,"Valor Unit. (R$)",IF(AND($C68&lt;&gt;$C67,$J67&lt;&gt;""),IF(MAX(C:C)=1,"Total Estimado","Subtotal"),"")))))</f>
        <v/>
      </c>
      <c r="K68" s="75" t="str">
        <f ca="1">IFERROR(IF(AND(COUNTBLANK($B65:$B67)=2,$B67="",$B66="",MAX(C:C)&gt;1),SUM($K$3:K67)/2,IF($B67="","",IF($C68=$C65,ROUND(J68*I68,2),IF($C68=$C66,"Total Item (R$)",IF(AND($C68&lt;&gt;$C67,$J67&lt;&gt;""),SUMIFS(K:K,C:C,C67,J:J,"&lt;&gt;Subtotal"),""))))),"")</f>
        <v/>
      </c>
      <c r="L68" s="75" t="str">
        <f t="shared" ca="1" si="1"/>
        <v/>
      </c>
    </row>
    <row r="69" spans="2:12" x14ac:dyDescent="0.25">
      <c r="B69" s="41" t="str">
        <f ca="1">IFERROR(IF(C68=C65,IF(B68+1&lt;='MAPA DE PREÇOS'!$H$8,B68+1,""),B68),"")</f>
        <v/>
      </c>
      <c r="C69" s="41" t="str">
        <f ca="1">IFERROR(VLOOKUP(B69,'MAPA DE PREÇOS'!B:D,2,FALSE),"")</f>
        <v/>
      </c>
      <c r="D69" s="41" t="str">
        <f ca="1">IFERROR(VLOOKUP(B69,'MAPA DE PREÇOS'!B:D,3,FALSE),"")</f>
        <v/>
      </c>
      <c r="E69" s="82" t="str">
        <f t="shared" ref="E69:E100" ca="1" si="3">IF($B68="","",IF($C69=$C66,D69,IF($C69=$C67,"Item",IF(AND(MAX(C:C)&gt;1,$C69=$C68),CONCATENATE("LOTE ",C69),""))))</f>
        <v/>
      </c>
      <c r="F69" s="82" t="str">
        <f ca="1">IF($B68="","",IF($C69=$C66,INDEX('MAPA DE PREÇOS'!$H:$H,MATCH($B69,'MAPA DE PREÇOS'!$B:$B)-19),IF($C69=$C67,"Código","")))</f>
        <v/>
      </c>
      <c r="G69" s="145" t="str">
        <f ca="1">IF($B68="","",IF($C69=$C66,IF('BASE EDITAL'!$C$2="",INDEX('MAPA DE PREÇOS'!H:H,MATCH(EDITAL!B69,'MAPA DE PREÇOS'!B:B,0)+1),UPPER(INDEX('BASE EDITAL'!$C:$C,EDITAL!B69+1))),IF($C69=$C67,"Especificação do Objeto","")))</f>
        <v/>
      </c>
      <c r="H69" s="84" t="str">
        <f ca="1">IF($B68="","",IF($C69=$C66,INDEX('MAPA DE PREÇOS'!$M:$M,MATCH($B69,'MAPA DE PREÇOS'!$B:$B)-16),IF($C69=$C67,"Unidade","")))</f>
        <v/>
      </c>
      <c r="I69" s="84" t="str">
        <f ca="1">IF($B68="","",IF($C69=$C66,INDEX('MAPA DE PREÇOS'!$M:$M,MATCH($B69,'MAPA DE PREÇOS'!$B:$B)-17),IF($C69=$C67,"Quant.","")))</f>
        <v/>
      </c>
      <c r="J69" s="60" t="str">
        <f ca="1">IF(AND(COUNTBLANK($B66:$B68)=2,$B68="",$B67="",MAX(C:C)&gt;1),"Total Estimado",IF($B68="","",IF($C69=$C66,INDEX('MAPA DE PREÇOS'!$M:$M,MATCH($B69,'MAPA DE PREÇOS'!$B:$B)-19),IF($C69=$C67,"Valor Unit. (R$)",IF(AND($C69&lt;&gt;$C68,$J68&lt;&gt;""),IF(MAX(C:C)=1,"Total Estimado","Subtotal"),"")))))</f>
        <v/>
      </c>
      <c r="K69" s="75" t="str">
        <f ca="1">IFERROR(IF(AND(COUNTBLANK($B66:$B68)=2,$B68="",$B67="",MAX(C:C)&gt;1),SUM($K$3:K68)/2,IF($B68="","",IF($C69=$C66,ROUND(J69*I69,2),IF($C69=$C67,"Total Item (R$)",IF(AND($C69&lt;&gt;$C68,$J68&lt;&gt;""),SUMIFS(K:K,C:C,C68,J:J,"&lt;&gt;Subtotal"),""))))),"")</f>
        <v/>
      </c>
      <c r="L69" s="75" t="str">
        <f t="shared" ca="1" si="1"/>
        <v/>
      </c>
    </row>
    <row r="70" spans="2:12" x14ac:dyDescent="0.25">
      <c r="B70" s="41" t="str">
        <f ca="1">IFERROR(IF(C69=C66,IF(B69+1&lt;='MAPA DE PREÇOS'!$H$8,B69+1,""),B69),"")</f>
        <v/>
      </c>
      <c r="C70" s="41" t="str">
        <f ca="1">IFERROR(VLOOKUP(B70,'MAPA DE PREÇOS'!B:D,2,FALSE),"")</f>
        <v/>
      </c>
      <c r="D70" s="41" t="str">
        <f ca="1">IFERROR(VLOOKUP(B70,'MAPA DE PREÇOS'!B:D,3,FALSE),"")</f>
        <v/>
      </c>
      <c r="E70" s="82" t="str">
        <f t="shared" ca="1" si="3"/>
        <v/>
      </c>
      <c r="F70" s="82" t="str">
        <f ca="1">IF($B69="","",IF($C70=$C67,INDEX('MAPA DE PREÇOS'!$H:$H,MATCH($B70,'MAPA DE PREÇOS'!$B:$B)-19),IF($C70=$C68,"Código","")))</f>
        <v/>
      </c>
      <c r="G70" s="145" t="str">
        <f ca="1">IF($B69="","",IF($C70=$C67,IF('BASE EDITAL'!$C$2="",INDEX('MAPA DE PREÇOS'!H:H,MATCH(EDITAL!B70,'MAPA DE PREÇOS'!B:B,0)+1),UPPER(INDEX('BASE EDITAL'!$C:$C,EDITAL!B70+1))),IF($C70=$C68,"Especificação do Objeto","")))</f>
        <v/>
      </c>
      <c r="H70" s="84" t="str">
        <f ca="1">IF($B69="","",IF($C70=$C67,INDEX('MAPA DE PREÇOS'!$M:$M,MATCH($B70,'MAPA DE PREÇOS'!$B:$B)-16),IF($C70=$C68,"Unidade","")))</f>
        <v/>
      </c>
      <c r="I70" s="84" t="str">
        <f ca="1">IF($B69="","",IF($C70=$C67,INDEX('MAPA DE PREÇOS'!$M:$M,MATCH($B70,'MAPA DE PREÇOS'!$B:$B)-17),IF($C70=$C68,"Quant.","")))</f>
        <v/>
      </c>
      <c r="J70" s="60" t="str">
        <f ca="1">IF(AND(COUNTBLANK($B67:$B69)=2,$B69="",$B68="",MAX(C:C)&gt;1),"Total Estimado",IF($B69="","",IF($C70=$C67,INDEX('MAPA DE PREÇOS'!$M:$M,MATCH($B70,'MAPA DE PREÇOS'!$B:$B)-19),IF($C70=$C68,"Valor Unit. (R$)",IF(AND($C70&lt;&gt;$C69,$J69&lt;&gt;""),IF(MAX(C:C)=1,"Total Estimado","Subtotal"),"")))))</f>
        <v/>
      </c>
      <c r="K70" s="75" t="str">
        <f ca="1">IFERROR(IF(AND(COUNTBLANK($B67:$B69)=2,$B69="",$B68="",MAX(C:C)&gt;1),SUM($K$3:K69)/2,IF($B69="","",IF($C70=$C67,ROUND(J70*I70,2),IF($C70=$C68,"Total Item (R$)",IF(AND($C70&lt;&gt;$C69,$J69&lt;&gt;""),SUMIFS(K:K,C:C,C69,J:J,"&lt;&gt;Subtotal"),""))))),"")</f>
        <v/>
      </c>
      <c r="L70" s="75" t="str">
        <f t="shared" ca="1" si="1"/>
        <v/>
      </c>
    </row>
    <row r="71" spans="2:12" x14ac:dyDescent="0.25">
      <c r="B71" s="41" t="str">
        <f ca="1">IFERROR(IF(C70=C67,IF(B70+1&lt;='MAPA DE PREÇOS'!$H$8,B70+1,""),B70),"")</f>
        <v/>
      </c>
      <c r="C71" s="41" t="str">
        <f ca="1">IFERROR(VLOOKUP(B71,'MAPA DE PREÇOS'!B:D,2,FALSE),"")</f>
        <v/>
      </c>
      <c r="D71" s="41" t="str">
        <f ca="1">IFERROR(VLOOKUP(B71,'MAPA DE PREÇOS'!B:D,3,FALSE),"")</f>
        <v/>
      </c>
      <c r="E71" s="82" t="str">
        <f t="shared" ca="1" si="3"/>
        <v/>
      </c>
      <c r="F71" s="82" t="str">
        <f ca="1">IF($B70="","",IF($C71=$C68,INDEX('MAPA DE PREÇOS'!$H:$H,MATCH($B71,'MAPA DE PREÇOS'!$B:$B)-19),IF($C71=$C69,"Código","")))</f>
        <v/>
      </c>
      <c r="G71" s="145" t="str">
        <f ca="1">IF($B70="","",IF($C71=$C68,IF('BASE EDITAL'!$C$2="",INDEX('MAPA DE PREÇOS'!H:H,MATCH(EDITAL!B71,'MAPA DE PREÇOS'!B:B,0)+1),UPPER(INDEX('BASE EDITAL'!$C:$C,EDITAL!B71+1))),IF($C71=$C69,"Especificação do Objeto","")))</f>
        <v/>
      </c>
      <c r="H71" s="84" t="str">
        <f ca="1">IF($B70="","",IF($C71=$C68,INDEX('MAPA DE PREÇOS'!$M:$M,MATCH($B71,'MAPA DE PREÇOS'!$B:$B)-16),IF($C71=$C69,"Unidade","")))</f>
        <v/>
      </c>
      <c r="I71" s="84" t="str">
        <f ca="1">IF($B70="","",IF($C71=$C68,INDEX('MAPA DE PREÇOS'!$M:$M,MATCH($B71,'MAPA DE PREÇOS'!$B:$B)-17),IF($C71=$C69,"Quant.","")))</f>
        <v/>
      </c>
      <c r="J71" s="60" t="str">
        <f ca="1">IF(AND(COUNTBLANK($B68:$B70)=2,$B70="",$B69="",MAX(C:C)&gt;1),"Total Estimado",IF($B70="","",IF($C71=$C68,INDEX('MAPA DE PREÇOS'!$M:$M,MATCH($B71,'MAPA DE PREÇOS'!$B:$B)-19),IF($C71=$C69,"Valor Unit. (R$)",IF(AND($C71&lt;&gt;$C70,$J70&lt;&gt;""),IF(MAX(C:C)=1,"Total Estimado","Subtotal"),"")))))</f>
        <v/>
      </c>
      <c r="K71" s="75" t="str">
        <f ca="1">IFERROR(IF(AND(COUNTBLANK($B68:$B70)=2,$B70="",$B69="",MAX(C:C)&gt;1),SUM($K$3:K70)/2,IF($B70="","",IF($C71=$C68,ROUND(J71*I71,2),IF($C71=$C69,"Total Item (R$)",IF(AND($C71&lt;&gt;$C70,$J70&lt;&gt;""),SUMIFS(K:K,C:C,C70,J:J,"&lt;&gt;Subtotal"),""))))),"")</f>
        <v/>
      </c>
      <c r="L71" s="75" t="str">
        <f t="shared" ca="1" si="1"/>
        <v/>
      </c>
    </row>
    <row r="72" spans="2:12" x14ac:dyDescent="0.25">
      <c r="B72" s="41" t="str">
        <f ca="1">IFERROR(IF(C71=C68,IF(B71+1&lt;='MAPA DE PREÇOS'!$H$8,B71+1,""),B71),"")</f>
        <v/>
      </c>
      <c r="C72" s="41" t="str">
        <f ca="1">IFERROR(VLOOKUP(B72,'MAPA DE PREÇOS'!B:D,2,FALSE),"")</f>
        <v/>
      </c>
      <c r="D72" s="41" t="str">
        <f ca="1">IFERROR(VLOOKUP(B72,'MAPA DE PREÇOS'!B:D,3,FALSE),"")</f>
        <v/>
      </c>
      <c r="E72" s="82" t="str">
        <f t="shared" ca="1" si="3"/>
        <v/>
      </c>
      <c r="F72" s="82" t="str">
        <f ca="1">IF($B71="","",IF($C72=$C69,INDEX('MAPA DE PREÇOS'!$H:$H,MATCH($B72,'MAPA DE PREÇOS'!$B:$B)-19),IF($C72=$C70,"Código","")))</f>
        <v/>
      </c>
      <c r="G72" s="145" t="str">
        <f ca="1">IF($B71="","",IF($C72=$C69,IF('BASE EDITAL'!$C$2="",INDEX('MAPA DE PREÇOS'!H:H,MATCH(EDITAL!B72,'MAPA DE PREÇOS'!B:B,0)+1),UPPER(INDEX('BASE EDITAL'!$C:$C,EDITAL!B72+1))),IF($C72=$C70,"Especificação do Objeto","")))</f>
        <v/>
      </c>
      <c r="H72" s="84" t="str">
        <f ca="1">IF($B71="","",IF($C72=$C69,INDEX('MAPA DE PREÇOS'!$M:$M,MATCH($B72,'MAPA DE PREÇOS'!$B:$B)-16),IF($C72=$C70,"Unidade","")))</f>
        <v/>
      </c>
      <c r="I72" s="84" t="str">
        <f ca="1">IF($B71="","",IF($C72=$C69,INDEX('MAPA DE PREÇOS'!$M:$M,MATCH($B72,'MAPA DE PREÇOS'!$B:$B)-17),IF($C72=$C70,"Quant.","")))</f>
        <v/>
      </c>
      <c r="J72" s="60" t="str">
        <f ca="1">IF(AND(COUNTBLANK($B69:$B71)=2,$B71="",$B70="",MAX(C:C)&gt;1),"Total Estimado",IF($B71="","",IF($C72=$C69,INDEX('MAPA DE PREÇOS'!$M:$M,MATCH($B72,'MAPA DE PREÇOS'!$B:$B)-19),IF($C72=$C70,"Valor Unit. (R$)",IF(AND($C72&lt;&gt;$C71,$J71&lt;&gt;""),IF(MAX(C:C)=1,"Total Estimado","Subtotal"),"")))))</f>
        <v/>
      </c>
      <c r="K72" s="75" t="str">
        <f ca="1">IFERROR(IF(AND(COUNTBLANK($B69:$B71)=2,$B71="",$B70="",MAX(C:C)&gt;1),SUM($K$3:K71)/2,IF($B71="","",IF($C72=$C69,ROUND(J72*I72,2),IF($C72=$C70,"Total Item (R$)",IF(AND($C72&lt;&gt;$C71,$J71&lt;&gt;""),SUMIFS(K:K,C:C,C71,J:J,"&lt;&gt;Subtotal"),""))))),"")</f>
        <v/>
      </c>
      <c r="L72" s="75" t="str">
        <f t="shared" ca="1" si="1"/>
        <v/>
      </c>
    </row>
    <row r="73" spans="2:12" x14ac:dyDescent="0.25">
      <c r="B73" s="41" t="str">
        <f ca="1">IFERROR(IF(C72=C69,IF(B72+1&lt;='MAPA DE PREÇOS'!$H$8,B72+1,""),B72),"")</f>
        <v/>
      </c>
      <c r="C73" s="41" t="str">
        <f ca="1">IFERROR(VLOOKUP(B73,'MAPA DE PREÇOS'!B:D,2,FALSE),"")</f>
        <v/>
      </c>
      <c r="D73" s="41" t="str">
        <f ca="1">IFERROR(VLOOKUP(B73,'MAPA DE PREÇOS'!B:D,3,FALSE),"")</f>
        <v/>
      </c>
      <c r="E73" s="82" t="str">
        <f t="shared" ca="1" si="3"/>
        <v/>
      </c>
      <c r="F73" s="82" t="str">
        <f ca="1">IF($B72="","",IF($C73=$C70,INDEX('MAPA DE PREÇOS'!$H:$H,MATCH($B73,'MAPA DE PREÇOS'!$B:$B)-19),IF($C73=$C71,"Código","")))</f>
        <v/>
      </c>
      <c r="G73" s="145" t="str">
        <f ca="1">IF($B72="","",IF($C73=$C70,IF('BASE EDITAL'!$C$2="",INDEX('MAPA DE PREÇOS'!H:H,MATCH(EDITAL!B73,'MAPA DE PREÇOS'!B:B,0)+1),UPPER(INDEX('BASE EDITAL'!$C:$C,EDITAL!B73+1))),IF($C73=$C71,"Especificação do Objeto","")))</f>
        <v/>
      </c>
      <c r="H73" s="84" t="str">
        <f ca="1">IF($B72="","",IF($C73=$C70,INDEX('MAPA DE PREÇOS'!$M:$M,MATCH($B73,'MAPA DE PREÇOS'!$B:$B)-16),IF($C73=$C71,"Unidade","")))</f>
        <v/>
      </c>
      <c r="I73" s="84" t="str">
        <f ca="1">IF($B72="","",IF($C73=$C70,INDEX('MAPA DE PREÇOS'!$M:$M,MATCH($B73,'MAPA DE PREÇOS'!$B:$B)-17),IF($C73=$C71,"Quant.","")))</f>
        <v/>
      </c>
      <c r="J73" s="60" t="str">
        <f ca="1">IF(AND(COUNTBLANK($B70:$B72)=2,$B72="",$B71="",MAX(C:C)&gt;1),"Total Estimado",IF($B72="","",IF($C73=$C70,INDEX('MAPA DE PREÇOS'!$M:$M,MATCH($B73,'MAPA DE PREÇOS'!$B:$B)-19),IF($C73=$C71,"Valor Unit. (R$)",IF(AND($C73&lt;&gt;$C72,$J72&lt;&gt;""),IF(MAX(C:C)=1,"Total Estimado","Subtotal"),"")))))</f>
        <v/>
      </c>
      <c r="K73" s="75" t="str">
        <f ca="1">IFERROR(IF(AND(COUNTBLANK($B70:$B72)=2,$B72="",$B71="",MAX(C:C)&gt;1),SUM($K$3:K72)/2,IF($B72="","",IF($C73=$C70,ROUND(J73*I73,2),IF($C73=$C71,"Total Item (R$)",IF(AND($C73&lt;&gt;$C72,$J72&lt;&gt;""),SUMIFS(K:K,C:C,C72,J:J,"&lt;&gt;Subtotal"),""))))),"")</f>
        <v/>
      </c>
      <c r="L73" s="75" t="str">
        <f t="shared" ca="1" si="1"/>
        <v/>
      </c>
    </row>
    <row r="74" spans="2:12" x14ac:dyDescent="0.25">
      <c r="B74" s="41" t="str">
        <f ca="1">IFERROR(IF(C73=C70,IF(B73+1&lt;='MAPA DE PREÇOS'!$H$8,B73+1,""),B73),"")</f>
        <v/>
      </c>
      <c r="C74" s="41" t="str">
        <f ca="1">IFERROR(VLOOKUP(B74,'MAPA DE PREÇOS'!B:D,2,FALSE),"")</f>
        <v/>
      </c>
      <c r="D74" s="41" t="str">
        <f ca="1">IFERROR(VLOOKUP(B74,'MAPA DE PREÇOS'!B:D,3,FALSE),"")</f>
        <v/>
      </c>
      <c r="E74" s="82" t="str">
        <f t="shared" ca="1" si="3"/>
        <v/>
      </c>
      <c r="F74" s="82" t="str">
        <f ca="1">IF($B73="","",IF($C74=$C71,INDEX('MAPA DE PREÇOS'!$H:$H,MATCH($B74,'MAPA DE PREÇOS'!$B:$B)-19),IF($C74=$C72,"Código","")))</f>
        <v/>
      </c>
      <c r="G74" s="145" t="str">
        <f ca="1">IF($B73="","",IF($C74=$C71,IF('BASE EDITAL'!$C$2="",INDEX('MAPA DE PREÇOS'!H:H,MATCH(EDITAL!B74,'MAPA DE PREÇOS'!B:B,0)+1),UPPER(INDEX('BASE EDITAL'!$C:$C,EDITAL!B74+1))),IF($C74=$C72,"Especificação do Objeto","")))</f>
        <v/>
      </c>
      <c r="H74" s="84" t="str">
        <f ca="1">IF($B73="","",IF($C74=$C71,INDEX('MAPA DE PREÇOS'!$M:$M,MATCH($B74,'MAPA DE PREÇOS'!$B:$B)-16),IF($C74=$C72,"Unidade","")))</f>
        <v/>
      </c>
      <c r="I74" s="84" t="str">
        <f ca="1">IF($B73="","",IF($C74=$C71,INDEX('MAPA DE PREÇOS'!$M:$M,MATCH($B74,'MAPA DE PREÇOS'!$B:$B)-17),IF($C74=$C72,"Quant.","")))</f>
        <v/>
      </c>
      <c r="J74" s="60" t="str">
        <f ca="1">IF(AND(COUNTBLANK($B71:$B73)=2,$B73="",$B72="",MAX(C:C)&gt;1),"Total Estimado",IF($B73="","",IF($C74=$C71,INDEX('MAPA DE PREÇOS'!$M:$M,MATCH($B74,'MAPA DE PREÇOS'!$B:$B)-19),IF($C74=$C72,"Valor Unit. (R$)",IF(AND($C74&lt;&gt;$C73,$J73&lt;&gt;""),IF(MAX(C:C)=1,"Total Estimado","Subtotal"),"")))))</f>
        <v/>
      </c>
      <c r="K74" s="75" t="str">
        <f ca="1">IFERROR(IF(AND(COUNTBLANK($B71:$B73)=2,$B73="",$B72="",MAX(C:C)&gt;1),SUM($K$3:K73)/2,IF($B73="","",IF($C74=$C71,ROUND(J74*I74,2),IF($C74=$C72,"Total Item (R$)",IF(AND($C74&lt;&gt;$C73,$J73&lt;&gt;""),SUMIFS(K:K,C:C,C73,J:J,"&lt;&gt;Subtotal"),""))))),"")</f>
        <v/>
      </c>
      <c r="L74" s="75" t="str">
        <f t="shared" ca="1" si="1"/>
        <v/>
      </c>
    </row>
    <row r="75" spans="2:12" x14ac:dyDescent="0.25">
      <c r="B75" s="41" t="str">
        <f ca="1">IFERROR(IF(C74=C71,IF(B74+1&lt;='MAPA DE PREÇOS'!$H$8,B74+1,""),B74),"")</f>
        <v/>
      </c>
      <c r="C75" s="41" t="str">
        <f ca="1">IFERROR(VLOOKUP(B75,'MAPA DE PREÇOS'!B:D,2,FALSE),"")</f>
        <v/>
      </c>
      <c r="D75" s="41" t="str">
        <f ca="1">IFERROR(VLOOKUP(B75,'MAPA DE PREÇOS'!B:D,3,FALSE),"")</f>
        <v/>
      </c>
      <c r="E75" s="82" t="str">
        <f t="shared" ca="1" si="3"/>
        <v/>
      </c>
      <c r="F75" s="82" t="str">
        <f ca="1">IF($B74="","",IF($C75=$C72,INDEX('MAPA DE PREÇOS'!$H:$H,MATCH($B75,'MAPA DE PREÇOS'!$B:$B)-19),IF($C75=$C73,"Código","")))</f>
        <v/>
      </c>
      <c r="G75" s="145" t="str">
        <f ca="1">IF($B74="","",IF($C75=$C72,IF('BASE EDITAL'!$C$2="",INDEX('MAPA DE PREÇOS'!H:H,MATCH(EDITAL!B75,'MAPA DE PREÇOS'!B:B,0)+1),UPPER(INDEX('BASE EDITAL'!$C:$C,EDITAL!B75+1))),IF($C75=$C73,"Especificação do Objeto","")))</f>
        <v/>
      </c>
      <c r="H75" s="84" t="str">
        <f ca="1">IF($B74="","",IF($C75=$C72,INDEX('MAPA DE PREÇOS'!$M:$M,MATCH($B75,'MAPA DE PREÇOS'!$B:$B)-16),IF($C75=$C73,"Unidade","")))</f>
        <v/>
      </c>
      <c r="I75" s="84" t="str">
        <f ca="1">IF($B74="","",IF($C75=$C72,INDEX('MAPA DE PREÇOS'!$M:$M,MATCH($B75,'MAPA DE PREÇOS'!$B:$B)-17),IF($C75=$C73,"Quant.","")))</f>
        <v/>
      </c>
      <c r="J75" s="60" t="str">
        <f ca="1">IF(AND(COUNTBLANK($B72:$B74)=2,$B74="",$B73="",MAX(C:C)&gt;1),"Total Estimado",IF($B74="","",IF($C75=$C72,INDEX('MAPA DE PREÇOS'!$M:$M,MATCH($B75,'MAPA DE PREÇOS'!$B:$B)-19),IF($C75=$C73,"Valor Unit. (R$)",IF(AND($C75&lt;&gt;$C74,$J74&lt;&gt;""),IF(MAX(C:C)=1,"Total Estimado","Subtotal"),"")))))</f>
        <v/>
      </c>
      <c r="K75" s="75" t="str">
        <f ca="1">IFERROR(IF(AND(COUNTBLANK($B72:$B74)=2,$B74="",$B73="",MAX(C:C)&gt;1),SUM($K$3:K74)/2,IF($B74="","",IF($C75=$C72,ROUND(J75*I75,2),IF($C75=$C73,"Total Item (R$)",IF(AND($C75&lt;&gt;$C74,$J74&lt;&gt;""),SUMIFS(K:K,C:C,C74,J:J,"&lt;&gt;Subtotal"),""))))),"")</f>
        <v/>
      </c>
      <c r="L75" s="75" t="str">
        <f t="shared" ca="1" si="1"/>
        <v/>
      </c>
    </row>
    <row r="76" spans="2:12" x14ac:dyDescent="0.25">
      <c r="B76" s="41" t="str">
        <f ca="1">IFERROR(IF(C75=C72,IF(B75+1&lt;='MAPA DE PREÇOS'!$H$8,B75+1,""),B75),"")</f>
        <v/>
      </c>
      <c r="C76" s="41" t="str">
        <f ca="1">IFERROR(VLOOKUP(B76,'MAPA DE PREÇOS'!B:D,2,FALSE),"")</f>
        <v/>
      </c>
      <c r="D76" s="41" t="str">
        <f ca="1">IFERROR(VLOOKUP(B76,'MAPA DE PREÇOS'!B:D,3,FALSE),"")</f>
        <v/>
      </c>
      <c r="E76" s="82" t="str">
        <f t="shared" ca="1" si="3"/>
        <v/>
      </c>
      <c r="F76" s="82" t="str">
        <f ca="1">IF($B75="","",IF($C76=$C73,INDEX('MAPA DE PREÇOS'!$H:$H,MATCH($B76,'MAPA DE PREÇOS'!$B:$B)-19),IF($C76=$C74,"Código","")))</f>
        <v/>
      </c>
      <c r="G76" s="145" t="str">
        <f ca="1">IF($B75="","",IF($C76=$C73,IF('BASE EDITAL'!$C$2="",INDEX('MAPA DE PREÇOS'!H:H,MATCH(EDITAL!B76,'MAPA DE PREÇOS'!B:B,0)+1),UPPER(INDEX('BASE EDITAL'!$C:$C,EDITAL!B76+1))),IF($C76=$C74,"Especificação do Objeto","")))</f>
        <v/>
      </c>
      <c r="H76" s="84" t="str">
        <f ca="1">IF($B75="","",IF($C76=$C73,INDEX('MAPA DE PREÇOS'!$M:$M,MATCH($B76,'MAPA DE PREÇOS'!$B:$B)-16),IF($C76=$C74,"Unidade","")))</f>
        <v/>
      </c>
      <c r="I76" s="84" t="str">
        <f ca="1">IF($B75="","",IF($C76=$C73,INDEX('MAPA DE PREÇOS'!$M:$M,MATCH($B76,'MAPA DE PREÇOS'!$B:$B)-17),IF($C76=$C74,"Quant.","")))</f>
        <v/>
      </c>
      <c r="J76" s="60" t="str">
        <f ca="1">IF(AND(COUNTBLANK($B73:$B75)=2,$B75="",$B74="",MAX(C:C)&gt;1),"Total Estimado",IF($B75="","",IF($C76=$C73,INDEX('MAPA DE PREÇOS'!$M:$M,MATCH($B76,'MAPA DE PREÇOS'!$B:$B)-19),IF($C76=$C74,"Valor Unit. (R$)",IF(AND($C76&lt;&gt;$C75,$J75&lt;&gt;""),IF(MAX(C:C)=1,"Total Estimado","Subtotal"),"")))))</f>
        <v/>
      </c>
      <c r="K76" s="75" t="str">
        <f ca="1">IFERROR(IF(AND(COUNTBLANK($B73:$B75)=2,$B75="",$B74="",MAX(C:C)&gt;1),SUM($K$3:K75)/2,IF($B75="","",IF($C76=$C73,ROUND(J76*I76,2),IF($C76=$C74,"Total Item (R$)",IF(AND($C76&lt;&gt;$C75,$J75&lt;&gt;""),SUMIFS(K:K,C:C,C75,J:J,"&lt;&gt;Subtotal"),""))))),"")</f>
        <v/>
      </c>
      <c r="L76" s="75" t="str">
        <f t="shared" ca="1" si="1"/>
        <v/>
      </c>
    </row>
    <row r="77" spans="2:12" x14ac:dyDescent="0.25">
      <c r="B77" s="41" t="str">
        <f ca="1">IFERROR(IF(C76=C73,IF(B76+1&lt;='MAPA DE PREÇOS'!$H$8,B76+1,""),B76),"")</f>
        <v/>
      </c>
      <c r="C77" s="41" t="str">
        <f ca="1">IFERROR(VLOOKUP(B77,'MAPA DE PREÇOS'!B:D,2,FALSE),"")</f>
        <v/>
      </c>
      <c r="D77" s="41" t="str">
        <f ca="1">IFERROR(VLOOKUP(B77,'MAPA DE PREÇOS'!B:D,3,FALSE),"")</f>
        <v/>
      </c>
      <c r="E77" s="82" t="str">
        <f t="shared" ca="1" si="3"/>
        <v/>
      </c>
      <c r="F77" s="82" t="str">
        <f ca="1">IF($B76="","",IF($C77=$C74,INDEX('MAPA DE PREÇOS'!$H:$H,MATCH($B77,'MAPA DE PREÇOS'!$B:$B)-19),IF($C77=$C75,"Código","")))</f>
        <v/>
      </c>
      <c r="G77" s="145" t="str">
        <f ca="1">IF($B76="","",IF($C77=$C74,IF('BASE EDITAL'!$C$2="",INDEX('MAPA DE PREÇOS'!H:H,MATCH(EDITAL!B77,'MAPA DE PREÇOS'!B:B,0)+1),UPPER(INDEX('BASE EDITAL'!$C:$C,EDITAL!B77+1))),IF($C77=$C75,"Especificação do Objeto","")))</f>
        <v/>
      </c>
      <c r="H77" s="84" t="str">
        <f ca="1">IF($B76="","",IF($C77=$C74,INDEX('MAPA DE PREÇOS'!$M:$M,MATCH($B77,'MAPA DE PREÇOS'!$B:$B)-16),IF($C77=$C75,"Unidade","")))</f>
        <v/>
      </c>
      <c r="I77" s="84" t="str">
        <f ca="1">IF($B76="","",IF($C77=$C74,INDEX('MAPA DE PREÇOS'!$M:$M,MATCH($B77,'MAPA DE PREÇOS'!$B:$B)-17),IF($C77=$C75,"Quant.","")))</f>
        <v/>
      </c>
      <c r="J77" s="60" t="str">
        <f ca="1">IF(AND(COUNTBLANK($B74:$B76)=2,$B76="",$B75="",MAX(C:C)&gt;1),"Total Estimado",IF($B76="","",IF($C77=$C74,INDEX('MAPA DE PREÇOS'!$M:$M,MATCH($B77,'MAPA DE PREÇOS'!$B:$B)-19),IF($C77=$C75,"Valor Unit. (R$)",IF(AND($C77&lt;&gt;$C76,$J76&lt;&gt;""),IF(MAX(C:C)=1,"Total Estimado","Subtotal"),"")))))</f>
        <v/>
      </c>
      <c r="K77" s="75" t="str">
        <f ca="1">IFERROR(IF(AND(COUNTBLANK($B74:$B76)=2,$B76="",$B75="",MAX(C:C)&gt;1),SUM($K$3:K76)/2,IF($B76="","",IF($C77=$C74,ROUND(J77*I77,2),IF($C77=$C75,"Total Item (R$)",IF(AND($C77&lt;&gt;$C76,$J76&lt;&gt;""),SUMIFS(K:K,C:C,C76,J:J,"&lt;&gt;Subtotal"),""))))),"")</f>
        <v/>
      </c>
      <c r="L77" s="75" t="str">
        <f t="shared" ca="1" si="1"/>
        <v/>
      </c>
    </row>
    <row r="78" spans="2:12" x14ac:dyDescent="0.25">
      <c r="B78" s="41" t="str">
        <f ca="1">IFERROR(IF(C77=C74,IF(B77+1&lt;='MAPA DE PREÇOS'!$H$8,B77+1,""),B77),"")</f>
        <v/>
      </c>
      <c r="C78" s="41" t="str">
        <f ca="1">IFERROR(VLOOKUP(B78,'MAPA DE PREÇOS'!B:D,2,FALSE),"")</f>
        <v/>
      </c>
      <c r="D78" s="41" t="str">
        <f ca="1">IFERROR(VLOOKUP(B78,'MAPA DE PREÇOS'!B:D,3,FALSE),"")</f>
        <v/>
      </c>
      <c r="E78" s="82" t="str">
        <f t="shared" ca="1" si="3"/>
        <v/>
      </c>
      <c r="F78" s="82" t="str">
        <f ca="1">IF($B77="","",IF($C78=$C75,INDEX('MAPA DE PREÇOS'!$H:$H,MATCH($B78,'MAPA DE PREÇOS'!$B:$B)-19),IF($C78=$C76,"Código","")))</f>
        <v/>
      </c>
      <c r="G78" s="145" t="str">
        <f ca="1">IF($B77="","",IF($C78=$C75,IF('BASE EDITAL'!$C$2="",INDEX('MAPA DE PREÇOS'!H:H,MATCH(EDITAL!B78,'MAPA DE PREÇOS'!B:B,0)+1),UPPER(INDEX('BASE EDITAL'!$C:$C,EDITAL!B78+1))),IF($C78=$C76,"Especificação do Objeto","")))</f>
        <v/>
      </c>
      <c r="H78" s="84" t="str">
        <f ca="1">IF($B77="","",IF($C78=$C75,INDEX('MAPA DE PREÇOS'!$M:$M,MATCH($B78,'MAPA DE PREÇOS'!$B:$B)-16),IF($C78=$C76,"Unidade","")))</f>
        <v/>
      </c>
      <c r="I78" s="84" t="str">
        <f ca="1">IF($B77="","",IF($C78=$C75,INDEX('MAPA DE PREÇOS'!$M:$M,MATCH($B78,'MAPA DE PREÇOS'!$B:$B)-17),IF($C78=$C76,"Quant.","")))</f>
        <v/>
      </c>
      <c r="J78" s="60" t="str">
        <f ca="1">IF(AND(COUNTBLANK($B75:$B77)=2,$B77="",$B76="",MAX(C:C)&gt;1),"Total Estimado",IF($B77="","",IF($C78=$C75,INDEX('MAPA DE PREÇOS'!$M:$M,MATCH($B78,'MAPA DE PREÇOS'!$B:$B)-19),IF($C78=$C76,"Valor Unit. (R$)",IF(AND($C78&lt;&gt;$C77,$J77&lt;&gt;""),IF(MAX(C:C)=1,"Total Estimado","Subtotal"),"")))))</f>
        <v/>
      </c>
      <c r="K78" s="75" t="str">
        <f ca="1">IFERROR(IF(AND(COUNTBLANK($B75:$B77)=2,$B77="",$B76="",MAX(C:C)&gt;1),SUM($K$3:K77)/2,IF($B77="","",IF($C78=$C75,ROUND(J78*I78,2),IF($C78=$C76,"Total Item (R$)",IF(AND($C78&lt;&gt;$C77,$J77&lt;&gt;""),SUMIFS(K:K,C:C,C77,J:J,"&lt;&gt;Subtotal"),""))))),"")</f>
        <v/>
      </c>
      <c r="L78" s="75" t="str">
        <f t="shared" ca="1" si="1"/>
        <v/>
      </c>
    </row>
    <row r="79" spans="2:12" x14ac:dyDescent="0.25">
      <c r="B79" s="41" t="str">
        <f ca="1">IFERROR(IF(C78=C75,IF(B78+1&lt;='MAPA DE PREÇOS'!$H$8,B78+1,""),B78),"")</f>
        <v/>
      </c>
      <c r="C79" s="41" t="str">
        <f ca="1">IFERROR(VLOOKUP(B79,'MAPA DE PREÇOS'!B:D,2,FALSE),"")</f>
        <v/>
      </c>
      <c r="D79" s="41" t="str">
        <f ca="1">IFERROR(VLOOKUP(B79,'MAPA DE PREÇOS'!B:D,3,FALSE),"")</f>
        <v/>
      </c>
      <c r="E79" s="82" t="str">
        <f t="shared" ca="1" si="3"/>
        <v/>
      </c>
      <c r="F79" s="82" t="str">
        <f ca="1">IF($B78="","",IF($C79=$C76,INDEX('MAPA DE PREÇOS'!$H:$H,MATCH($B79,'MAPA DE PREÇOS'!$B:$B)-19),IF($C79=$C77,"Código","")))</f>
        <v/>
      </c>
      <c r="G79" s="145" t="str">
        <f ca="1">IF($B78="","",IF($C79=$C76,IF('BASE EDITAL'!$C$2="",INDEX('MAPA DE PREÇOS'!H:H,MATCH(EDITAL!B79,'MAPA DE PREÇOS'!B:B,0)+1),UPPER(INDEX('BASE EDITAL'!$C:$C,EDITAL!B79+1))),IF($C79=$C77,"Especificação do Objeto","")))</f>
        <v/>
      </c>
      <c r="H79" s="84" t="str">
        <f ca="1">IF($B78="","",IF($C79=$C76,INDEX('MAPA DE PREÇOS'!$M:$M,MATCH($B79,'MAPA DE PREÇOS'!$B:$B)-16),IF($C79=$C77,"Unidade","")))</f>
        <v/>
      </c>
      <c r="I79" s="84" t="str">
        <f ca="1">IF($B78="","",IF($C79=$C76,INDEX('MAPA DE PREÇOS'!$M:$M,MATCH($B79,'MAPA DE PREÇOS'!$B:$B)-17),IF($C79=$C77,"Quant.","")))</f>
        <v/>
      </c>
      <c r="J79" s="60" t="str">
        <f ca="1">IF(AND(COUNTBLANK($B76:$B78)=2,$B78="",$B77="",MAX(C:C)&gt;1),"Total Estimado",IF($B78="","",IF($C79=$C76,INDEX('MAPA DE PREÇOS'!$M:$M,MATCH($B79,'MAPA DE PREÇOS'!$B:$B)-19),IF($C79=$C77,"Valor Unit. (R$)",IF(AND($C79&lt;&gt;$C78,$J78&lt;&gt;""),IF(MAX(C:C)=1,"Total Estimado","Subtotal"),"")))))</f>
        <v/>
      </c>
      <c r="K79" s="75" t="str">
        <f ca="1">IFERROR(IF(AND(COUNTBLANK($B76:$B78)=2,$B78="",$B77="",MAX(C:C)&gt;1),SUM($K$3:K78)/2,IF($B78="","",IF($C79=$C76,ROUND(J79*I79,2),IF($C79=$C77,"Total Item (R$)",IF(AND($C79&lt;&gt;$C78,$J78&lt;&gt;""),SUMIFS(K:K,C:C,C78,J:J,"&lt;&gt;Subtotal"),""))))),"")</f>
        <v/>
      </c>
      <c r="L79" s="75" t="str">
        <f t="shared" ca="1" si="1"/>
        <v/>
      </c>
    </row>
    <row r="80" spans="2:12" x14ac:dyDescent="0.25">
      <c r="B80" s="41" t="str">
        <f ca="1">IFERROR(IF(C79=C76,IF(B79+1&lt;='MAPA DE PREÇOS'!$H$8,B79+1,""),B79),"")</f>
        <v/>
      </c>
      <c r="C80" s="41" t="str">
        <f ca="1">IFERROR(VLOOKUP(B80,'MAPA DE PREÇOS'!B:D,2,FALSE),"")</f>
        <v/>
      </c>
      <c r="D80" s="41" t="str">
        <f ca="1">IFERROR(VLOOKUP(B80,'MAPA DE PREÇOS'!B:D,3,FALSE),"")</f>
        <v/>
      </c>
      <c r="E80" s="82" t="str">
        <f t="shared" ca="1" si="3"/>
        <v/>
      </c>
      <c r="F80" s="82" t="str">
        <f ca="1">IF($B79="","",IF($C80=$C77,INDEX('MAPA DE PREÇOS'!$H:$H,MATCH($B80,'MAPA DE PREÇOS'!$B:$B)-19),IF($C80=$C78,"Código","")))</f>
        <v/>
      </c>
      <c r="G80" s="145" t="str">
        <f ca="1">IF($B79="","",IF($C80=$C77,IF('BASE EDITAL'!$C$2="",INDEX('MAPA DE PREÇOS'!H:H,MATCH(EDITAL!B80,'MAPA DE PREÇOS'!B:B,0)+1),UPPER(INDEX('BASE EDITAL'!$C:$C,EDITAL!B80+1))),IF($C80=$C78,"Especificação do Objeto","")))</f>
        <v/>
      </c>
      <c r="H80" s="84" t="str">
        <f ca="1">IF($B79="","",IF($C80=$C77,INDEX('MAPA DE PREÇOS'!$M:$M,MATCH($B80,'MAPA DE PREÇOS'!$B:$B)-16),IF($C80=$C78,"Unidade","")))</f>
        <v/>
      </c>
      <c r="I80" s="84" t="str">
        <f ca="1">IF($B79="","",IF($C80=$C77,INDEX('MAPA DE PREÇOS'!$M:$M,MATCH($B80,'MAPA DE PREÇOS'!$B:$B)-17),IF($C80=$C78,"Quant.","")))</f>
        <v/>
      </c>
      <c r="J80" s="60" t="str">
        <f ca="1">IF(AND(COUNTBLANK($B77:$B79)=2,$B79="",$B78="",MAX(C:C)&gt;1),"Total Estimado",IF($B79="","",IF($C80=$C77,INDEX('MAPA DE PREÇOS'!$M:$M,MATCH($B80,'MAPA DE PREÇOS'!$B:$B)-19),IF($C80=$C78,"Valor Unit. (R$)",IF(AND($C80&lt;&gt;$C79,$J79&lt;&gt;""),IF(MAX(C:C)=1,"Total Estimado","Subtotal"),"")))))</f>
        <v/>
      </c>
      <c r="K80" s="75" t="str">
        <f ca="1">IFERROR(IF(AND(COUNTBLANK($B77:$B79)=2,$B79="",$B78="",MAX(C:C)&gt;1),SUM($K$3:K79)/2,IF($B79="","",IF($C80=$C77,ROUND(J80*I80,2),IF($C80=$C78,"Total Item (R$)",IF(AND($C80&lt;&gt;$C79,$J79&lt;&gt;""),SUMIFS(K:K,C:C,C79,J:J,"&lt;&gt;Subtotal"),""))))),"")</f>
        <v/>
      </c>
      <c r="L80" s="75" t="str">
        <f t="shared" ca="1" si="1"/>
        <v/>
      </c>
    </row>
    <row r="81" spans="2:12" x14ac:dyDescent="0.25">
      <c r="B81" s="41" t="str">
        <f ca="1">IFERROR(IF(C80=C77,IF(B80+1&lt;='MAPA DE PREÇOS'!$H$8,B80+1,""),B80),"")</f>
        <v/>
      </c>
      <c r="C81" s="41" t="str">
        <f ca="1">IFERROR(VLOOKUP(B81,'MAPA DE PREÇOS'!B:D,2,FALSE),"")</f>
        <v/>
      </c>
      <c r="D81" s="41" t="str">
        <f ca="1">IFERROR(VLOOKUP(B81,'MAPA DE PREÇOS'!B:D,3,FALSE),"")</f>
        <v/>
      </c>
      <c r="E81" s="82" t="str">
        <f t="shared" ca="1" si="3"/>
        <v/>
      </c>
      <c r="F81" s="82" t="str">
        <f ca="1">IF($B80="","",IF($C81=$C78,INDEX('MAPA DE PREÇOS'!$H:$H,MATCH($B81,'MAPA DE PREÇOS'!$B:$B)-19),IF($C81=$C79,"Código","")))</f>
        <v/>
      </c>
      <c r="G81" s="145" t="str">
        <f ca="1">IF($B80="","",IF($C81=$C78,IF('BASE EDITAL'!$C$2="",INDEX('MAPA DE PREÇOS'!H:H,MATCH(EDITAL!B81,'MAPA DE PREÇOS'!B:B,0)+1),UPPER(INDEX('BASE EDITAL'!$C:$C,EDITAL!B81+1))),IF($C81=$C79,"Especificação do Objeto","")))</f>
        <v/>
      </c>
      <c r="H81" s="84" t="str">
        <f ca="1">IF($B80="","",IF($C81=$C78,INDEX('MAPA DE PREÇOS'!$M:$M,MATCH($B81,'MAPA DE PREÇOS'!$B:$B)-16),IF($C81=$C79,"Unidade","")))</f>
        <v/>
      </c>
      <c r="I81" s="84" t="str">
        <f ca="1">IF($B80="","",IF($C81=$C78,INDEX('MAPA DE PREÇOS'!$M:$M,MATCH($B81,'MAPA DE PREÇOS'!$B:$B)-17),IF($C81=$C79,"Quant.","")))</f>
        <v/>
      </c>
      <c r="J81" s="60" t="str">
        <f ca="1">IF(AND(COUNTBLANK($B78:$B80)=2,$B80="",$B79="",MAX(C:C)&gt;1),"Total Estimado",IF($B80="","",IF($C81=$C78,INDEX('MAPA DE PREÇOS'!$M:$M,MATCH($B81,'MAPA DE PREÇOS'!$B:$B)-19),IF($C81=$C79,"Valor Unit. (R$)",IF(AND($C81&lt;&gt;$C80,$J80&lt;&gt;""),IF(MAX(C:C)=1,"Total Estimado","Subtotal"),"")))))</f>
        <v/>
      </c>
      <c r="K81" s="75" t="str">
        <f ca="1">IFERROR(IF(AND(COUNTBLANK($B78:$B80)=2,$B80="",$B79="",MAX(C:C)&gt;1),SUM($K$3:K80)/2,IF($B80="","",IF($C81=$C78,ROUND(J81*I81,2),IF($C81=$C79,"Total Item (R$)",IF(AND($C81&lt;&gt;$C80,$J80&lt;&gt;""),SUMIFS(K:K,C:C,C80,J:J,"&lt;&gt;Subtotal"),""))))),"")</f>
        <v/>
      </c>
      <c r="L81" s="75" t="str">
        <f t="shared" ca="1" si="1"/>
        <v/>
      </c>
    </row>
    <row r="82" spans="2:12" x14ac:dyDescent="0.25">
      <c r="B82" s="41" t="str">
        <f ca="1">IFERROR(IF(C81=C78,IF(B81+1&lt;='MAPA DE PREÇOS'!$H$8,B81+1,""),B81),"")</f>
        <v/>
      </c>
      <c r="C82" s="41" t="str">
        <f ca="1">IFERROR(VLOOKUP(B82,'MAPA DE PREÇOS'!B:D,2,FALSE),"")</f>
        <v/>
      </c>
      <c r="D82" s="41" t="str">
        <f ca="1">IFERROR(VLOOKUP(B82,'MAPA DE PREÇOS'!B:D,3,FALSE),"")</f>
        <v/>
      </c>
      <c r="E82" s="82" t="str">
        <f t="shared" ca="1" si="3"/>
        <v/>
      </c>
      <c r="F82" s="82" t="str">
        <f ca="1">IF($B81="","",IF($C82=$C79,INDEX('MAPA DE PREÇOS'!$H:$H,MATCH($B82,'MAPA DE PREÇOS'!$B:$B)-19),IF($C82=$C80,"Código","")))</f>
        <v/>
      </c>
      <c r="G82" s="145" t="str">
        <f ca="1">IF($B81="","",IF($C82=$C79,IF('BASE EDITAL'!$C$2="",INDEX('MAPA DE PREÇOS'!H:H,MATCH(EDITAL!B82,'MAPA DE PREÇOS'!B:B,0)+1),UPPER(INDEX('BASE EDITAL'!$C:$C,EDITAL!B82+1))),IF($C82=$C80,"Especificação do Objeto","")))</f>
        <v/>
      </c>
      <c r="H82" s="84" t="str">
        <f ca="1">IF($B81="","",IF($C82=$C79,INDEX('MAPA DE PREÇOS'!$M:$M,MATCH($B82,'MAPA DE PREÇOS'!$B:$B)-16),IF($C82=$C80,"Unidade","")))</f>
        <v/>
      </c>
      <c r="I82" s="84" t="str">
        <f ca="1">IF($B81="","",IF($C82=$C79,INDEX('MAPA DE PREÇOS'!$M:$M,MATCH($B82,'MAPA DE PREÇOS'!$B:$B)-17),IF($C82=$C80,"Quant.","")))</f>
        <v/>
      </c>
      <c r="J82" s="60" t="str">
        <f ca="1">IF(AND(COUNTBLANK($B79:$B81)=2,$B81="",$B80="",MAX(C:C)&gt;1),"Total Estimado",IF($B81="","",IF($C82=$C79,INDEX('MAPA DE PREÇOS'!$M:$M,MATCH($B82,'MAPA DE PREÇOS'!$B:$B)-19),IF($C82=$C80,"Valor Unit. (R$)",IF(AND($C82&lt;&gt;$C81,$J81&lt;&gt;""),IF(MAX(C:C)=1,"Total Estimado","Subtotal"),"")))))</f>
        <v/>
      </c>
      <c r="K82" s="75" t="str">
        <f ca="1">IFERROR(IF(AND(COUNTBLANK($B79:$B81)=2,$B81="",$B80="",MAX(C:C)&gt;1),SUM($K$3:K81)/2,IF($B81="","",IF($C82=$C79,ROUND(J82*I82,2),IF($C82=$C80,"Total Item (R$)",IF(AND($C82&lt;&gt;$C81,$J81&lt;&gt;""),SUMIFS(K:K,C:C,C81,J:J,"&lt;&gt;Subtotal"),""))))),"")</f>
        <v/>
      </c>
      <c r="L82" s="75" t="str">
        <f t="shared" ca="1" si="1"/>
        <v/>
      </c>
    </row>
    <row r="83" spans="2:12" x14ac:dyDescent="0.25">
      <c r="B83" s="41" t="str">
        <f ca="1">IFERROR(IF(C82=C79,IF(B82+1&lt;='MAPA DE PREÇOS'!$H$8,B82+1,""),B82),"")</f>
        <v/>
      </c>
      <c r="C83" s="41" t="str">
        <f ca="1">IFERROR(VLOOKUP(B83,'MAPA DE PREÇOS'!B:D,2,FALSE),"")</f>
        <v/>
      </c>
      <c r="D83" s="41" t="str">
        <f ca="1">IFERROR(VLOOKUP(B83,'MAPA DE PREÇOS'!B:D,3,FALSE),"")</f>
        <v/>
      </c>
      <c r="E83" s="82" t="str">
        <f t="shared" ca="1" si="3"/>
        <v/>
      </c>
      <c r="F83" s="82" t="str">
        <f ca="1">IF($B82="","",IF($C83=$C80,INDEX('MAPA DE PREÇOS'!$H:$H,MATCH($B83,'MAPA DE PREÇOS'!$B:$B)-19),IF($C83=$C81,"Código","")))</f>
        <v/>
      </c>
      <c r="G83" s="145" t="str">
        <f ca="1">IF($B82="","",IF($C83=$C80,IF('BASE EDITAL'!$C$2="",INDEX('MAPA DE PREÇOS'!H:H,MATCH(EDITAL!B83,'MAPA DE PREÇOS'!B:B,0)+1),UPPER(INDEX('BASE EDITAL'!$C:$C,EDITAL!B83+1))),IF($C83=$C81,"Especificação do Objeto","")))</f>
        <v/>
      </c>
      <c r="H83" s="84" t="str">
        <f ca="1">IF($B82="","",IF($C83=$C80,INDEX('MAPA DE PREÇOS'!$M:$M,MATCH($B83,'MAPA DE PREÇOS'!$B:$B)-16),IF($C83=$C81,"Unidade","")))</f>
        <v/>
      </c>
      <c r="I83" s="84" t="str">
        <f ca="1">IF($B82="","",IF($C83=$C80,INDEX('MAPA DE PREÇOS'!$M:$M,MATCH($B83,'MAPA DE PREÇOS'!$B:$B)-17),IF($C83=$C81,"Quant.","")))</f>
        <v/>
      </c>
      <c r="J83" s="60" t="str">
        <f ca="1">IF(AND(COUNTBLANK($B80:$B82)=2,$B82="",$B81="",MAX(C:C)&gt;1),"Total Estimado",IF($B82="","",IF($C83=$C80,INDEX('MAPA DE PREÇOS'!$M:$M,MATCH($B83,'MAPA DE PREÇOS'!$B:$B)-19),IF($C83=$C81,"Valor Unit. (R$)",IF(AND($C83&lt;&gt;$C82,$J82&lt;&gt;""),IF(MAX(C:C)=1,"Total Estimado","Subtotal"),"")))))</f>
        <v/>
      </c>
      <c r="K83" s="75" t="str">
        <f ca="1">IFERROR(IF(AND(COUNTBLANK($B80:$B82)=2,$B82="",$B81="",MAX(C:C)&gt;1),SUM($K$3:K82)/2,IF($B82="","",IF($C83=$C80,ROUND(J83*I83,2),IF($C83=$C81,"Total Item (R$)",IF(AND($C83&lt;&gt;$C82,$J82&lt;&gt;""),SUMIFS(K:K,C:C,C82,J:J,"&lt;&gt;Subtotal"),""))))),"")</f>
        <v/>
      </c>
      <c r="L83" s="75" t="str">
        <f t="shared" ca="1" si="1"/>
        <v/>
      </c>
    </row>
    <row r="84" spans="2:12" x14ac:dyDescent="0.25">
      <c r="B84" s="41" t="str">
        <f ca="1">IFERROR(IF(C83=C80,IF(B83+1&lt;='MAPA DE PREÇOS'!$H$8,B83+1,""),B83),"")</f>
        <v/>
      </c>
      <c r="C84" s="41" t="str">
        <f ca="1">IFERROR(VLOOKUP(B84,'MAPA DE PREÇOS'!B:D,2,FALSE),"")</f>
        <v/>
      </c>
      <c r="D84" s="41" t="str">
        <f ca="1">IFERROR(VLOOKUP(B84,'MAPA DE PREÇOS'!B:D,3,FALSE),"")</f>
        <v/>
      </c>
      <c r="E84" s="82" t="str">
        <f t="shared" ca="1" si="3"/>
        <v/>
      </c>
      <c r="F84" s="82" t="str">
        <f ca="1">IF($B83="","",IF($C84=$C81,INDEX('MAPA DE PREÇOS'!$H:$H,MATCH($B84,'MAPA DE PREÇOS'!$B:$B)-19),IF($C84=$C82,"Código","")))</f>
        <v/>
      </c>
      <c r="G84" s="145" t="str">
        <f ca="1">IF($B83="","",IF($C84=$C81,IF('BASE EDITAL'!$C$2="",INDEX('MAPA DE PREÇOS'!H:H,MATCH(EDITAL!B84,'MAPA DE PREÇOS'!B:B,0)+1),UPPER(INDEX('BASE EDITAL'!$C:$C,EDITAL!B84+1))),IF($C84=$C82,"Especificação do Objeto","")))</f>
        <v/>
      </c>
      <c r="H84" s="84" t="str">
        <f ca="1">IF($B83="","",IF($C84=$C81,INDEX('MAPA DE PREÇOS'!$M:$M,MATCH($B84,'MAPA DE PREÇOS'!$B:$B)-16),IF($C84=$C82,"Unidade","")))</f>
        <v/>
      </c>
      <c r="I84" s="84" t="str">
        <f ca="1">IF($B83="","",IF($C84=$C81,INDEX('MAPA DE PREÇOS'!$M:$M,MATCH($B84,'MAPA DE PREÇOS'!$B:$B)-17),IF($C84=$C82,"Quant.","")))</f>
        <v/>
      </c>
      <c r="J84" s="60" t="str">
        <f ca="1">IF(AND(COUNTBLANK($B81:$B83)=2,$B83="",$B82="",MAX(C:C)&gt;1),"Total Estimado",IF($B83="","",IF($C84=$C81,INDEX('MAPA DE PREÇOS'!$M:$M,MATCH($B84,'MAPA DE PREÇOS'!$B:$B)-19),IF($C84=$C82,"Valor Unit. (R$)",IF(AND($C84&lt;&gt;$C83,$J83&lt;&gt;""),IF(MAX(C:C)=1,"Total Estimado","Subtotal"),"")))))</f>
        <v/>
      </c>
      <c r="K84" s="75" t="str">
        <f ca="1">IFERROR(IF(AND(COUNTBLANK($B81:$B83)=2,$B83="",$B82="",MAX(C:C)&gt;1),SUM($K$3:K83)/2,IF($B83="","",IF($C84=$C81,ROUND(J84*I84,2),IF($C84=$C82,"Total Item (R$)",IF(AND($C84&lt;&gt;$C83,$J83&lt;&gt;""),SUMIFS(K:K,C:C,C83,J:J,"&lt;&gt;Subtotal"),""))))),"")</f>
        <v/>
      </c>
      <c r="L84" s="75" t="str">
        <f t="shared" ca="1" si="1"/>
        <v/>
      </c>
    </row>
    <row r="85" spans="2:12" x14ac:dyDescent="0.25">
      <c r="B85" s="41" t="str">
        <f ca="1">IFERROR(IF(C84=C81,IF(B84+1&lt;='MAPA DE PREÇOS'!$H$8,B84+1,""),B84),"")</f>
        <v/>
      </c>
      <c r="C85" s="41" t="str">
        <f ca="1">IFERROR(VLOOKUP(B85,'MAPA DE PREÇOS'!B:D,2,FALSE),"")</f>
        <v/>
      </c>
      <c r="D85" s="41" t="str">
        <f ca="1">IFERROR(VLOOKUP(B85,'MAPA DE PREÇOS'!B:D,3,FALSE),"")</f>
        <v/>
      </c>
      <c r="E85" s="82" t="str">
        <f t="shared" ca="1" si="3"/>
        <v/>
      </c>
      <c r="F85" s="82" t="str">
        <f ca="1">IF($B84="","",IF($C85=$C82,INDEX('MAPA DE PREÇOS'!$H:$H,MATCH($B85,'MAPA DE PREÇOS'!$B:$B)-19),IF($C85=$C83,"Código","")))</f>
        <v/>
      </c>
      <c r="G85" s="145" t="str">
        <f ca="1">IF($B84="","",IF($C85=$C82,IF('BASE EDITAL'!$C$2="",INDEX('MAPA DE PREÇOS'!H:H,MATCH(EDITAL!B85,'MAPA DE PREÇOS'!B:B,0)+1),UPPER(INDEX('BASE EDITAL'!$C:$C,EDITAL!B85+1))),IF($C85=$C83,"Especificação do Objeto","")))</f>
        <v/>
      </c>
      <c r="H85" s="84" t="str">
        <f ca="1">IF($B84="","",IF($C85=$C82,INDEX('MAPA DE PREÇOS'!$M:$M,MATCH($B85,'MAPA DE PREÇOS'!$B:$B)-16),IF($C85=$C83,"Unidade","")))</f>
        <v/>
      </c>
      <c r="I85" s="84" t="str">
        <f ca="1">IF($B84="","",IF($C85=$C82,INDEX('MAPA DE PREÇOS'!$M:$M,MATCH($B85,'MAPA DE PREÇOS'!$B:$B)-17),IF($C85=$C83,"Quant.","")))</f>
        <v/>
      </c>
      <c r="J85" s="60" t="str">
        <f ca="1">IF(AND(COUNTBLANK($B82:$B84)=2,$B84="",$B83="",MAX(C:C)&gt;1),"Total Estimado",IF($B84="","",IF($C85=$C82,INDEX('MAPA DE PREÇOS'!$M:$M,MATCH($B85,'MAPA DE PREÇOS'!$B:$B)-19),IF($C85=$C83,"Valor Unit. (R$)",IF(AND($C85&lt;&gt;$C84,$J84&lt;&gt;""),IF(MAX(C:C)=1,"Total Estimado","Subtotal"),"")))))</f>
        <v/>
      </c>
      <c r="K85" s="75" t="str">
        <f ca="1">IFERROR(IF(AND(COUNTBLANK($B82:$B84)=2,$B84="",$B83="",MAX(C:C)&gt;1),SUM($K$3:K84)/2,IF($B84="","",IF($C85=$C82,ROUND(J85*I85,2),IF($C85=$C83,"Total Item (R$)",IF(AND($C85&lt;&gt;$C84,$J84&lt;&gt;""),SUMIFS(K:K,C:C,C84,J:J,"&lt;&gt;Subtotal"),""))))),"")</f>
        <v/>
      </c>
      <c r="L85" s="75" t="str">
        <f t="shared" ca="1" si="1"/>
        <v/>
      </c>
    </row>
    <row r="86" spans="2:12" x14ac:dyDescent="0.25">
      <c r="B86" s="41" t="str">
        <f ca="1">IFERROR(IF(C85=C82,IF(B85+1&lt;='MAPA DE PREÇOS'!$H$8,B85+1,""),B85),"")</f>
        <v/>
      </c>
      <c r="C86" s="41" t="str">
        <f ca="1">IFERROR(VLOOKUP(B86,'MAPA DE PREÇOS'!B:D,2,FALSE),"")</f>
        <v/>
      </c>
      <c r="D86" s="41" t="str">
        <f ca="1">IFERROR(VLOOKUP(B86,'MAPA DE PREÇOS'!B:D,3,FALSE),"")</f>
        <v/>
      </c>
      <c r="E86" s="82" t="str">
        <f t="shared" ca="1" si="3"/>
        <v/>
      </c>
      <c r="F86" s="82" t="str">
        <f ca="1">IF($B85="","",IF($C86=$C83,INDEX('MAPA DE PREÇOS'!$H:$H,MATCH($B86,'MAPA DE PREÇOS'!$B:$B)-19),IF($C86=$C84,"Código","")))</f>
        <v/>
      </c>
      <c r="G86" s="145" t="str">
        <f ca="1">IF($B85="","",IF($C86=$C83,IF('BASE EDITAL'!$C$2="",INDEX('MAPA DE PREÇOS'!H:H,MATCH(EDITAL!B86,'MAPA DE PREÇOS'!B:B,0)+1),UPPER(INDEX('BASE EDITAL'!$C:$C,EDITAL!B86+1))),IF($C86=$C84,"Especificação do Objeto","")))</f>
        <v/>
      </c>
      <c r="H86" s="84" t="str">
        <f ca="1">IF($B85="","",IF($C86=$C83,INDEX('MAPA DE PREÇOS'!$M:$M,MATCH($B86,'MAPA DE PREÇOS'!$B:$B)-16),IF($C86=$C84,"Unidade","")))</f>
        <v/>
      </c>
      <c r="I86" s="84" t="str">
        <f ca="1">IF($B85="","",IF($C86=$C83,INDEX('MAPA DE PREÇOS'!$M:$M,MATCH($B86,'MAPA DE PREÇOS'!$B:$B)-17),IF($C86=$C84,"Quant.","")))</f>
        <v/>
      </c>
      <c r="J86" s="60" t="str">
        <f ca="1">IF(AND(COUNTBLANK($B83:$B85)=2,$B85="",$B84="",MAX(C:C)&gt;1),"Total Estimado",IF($B85="","",IF($C86=$C83,INDEX('MAPA DE PREÇOS'!$M:$M,MATCH($B86,'MAPA DE PREÇOS'!$B:$B)-19),IF($C86=$C84,"Valor Unit. (R$)",IF(AND($C86&lt;&gt;$C85,$J85&lt;&gt;""),IF(MAX(C:C)=1,"Total Estimado","Subtotal"),"")))))</f>
        <v/>
      </c>
      <c r="K86" s="75" t="str">
        <f ca="1">IFERROR(IF(AND(COUNTBLANK($B83:$B85)=2,$B85="",$B84="",MAX(C:C)&gt;1),SUM($K$3:K85)/2,IF($B85="","",IF($C86=$C83,ROUND(J86*I86,2),IF($C86=$C84,"Total Item (R$)",IF(AND($C86&lt;&gt;$C85,$J85&lt;&gt;""),SUMIFS(K:K,C:C,C85,J:J,"&lt;&gt;Subtotal"),""))))),"")</f>
        <v/>
      </c>
      <c r="L86" s="75" t="str">
        <f t="shared" ca="1" si="1"/>
        <v/>
      </c>
    </row>
    <row r="87" spans="2:12" x14ac:dyDescent="0.25">
      <c r="B87" s="41" t="str">
        <f ca="1">IFERROR(IF(C86=C83,IF(B86+1&lt;='MAPA DE PREÇOS'!$H$8,B86+1,""),B86),"")</f>
        <v/>
      </c>
      <c r="C87" s="41" t="str">
        <f ca="1">IFERROR(VLOOKUP(B87,'MAPA DE PREÇOS'!B:D,2,FALSE),"")</f>
        <v/>
      </c>
      <c r="D87" s="41" t="str">
        <f ca="1">IFERROR(VLOOKUP(B87,'MAPA DE PREÇOS'!B:D,3,FALSE),"")</f>
        <v/>
      </c>
      <c r="E87" s="82" t="str">
        <f t="shared" ca="1" si="3"/>
        <v/>
      </c>
      <c r="F87" s="82" t="str">
        <f ca="1">IF($B86="","",IF($C87=$C84,INDEX('MAPA DE PREÇOS'!$H:$H,MATCH($B87,'MAPA DE PREÇOS'!$B:$B)-19),IF($C87=$C85,"Código","")))</f>
        <v/>
      </c>
      <c r="G87" s="145" t="str">
        <f ca="1">IF($B86="","",IF($C87=$C84,IF('BASE EDITAL'!$C$2="",INDEX('MAPA DE PREÇOS'!H:H,MATCH(EDITAL!B87,'MAPA DE PREÇOS'!B:B,0)+1),UPPER(INDEX('BASE EDITAL'!$C:$C,EDITAL!B87+1))),IF($C87=$C85,"Especificação do Objeto","")))</f>
        <v/>
      </c>
      <c r="H87" s="84" t="str">
        <f ca="1">IF($B86="","",IF($C87=$C84,INDEX('MAPA DE PREÇOS'!$M:$M,MATCH($B87,'MAPA DE PREÇOS'!$B:$B)-16),IF($C87=$C85,"Unidade","")))</f>
        <v/>
      </c>
      <c r="I87" s="84" t="str">
        <f ca="1">IF($B86="","",IF($C87=$C84,INDEX('MAPA DE PREÇOS'!$M:$M,MATCH($B87,'MAPA DE PREÇOS'!$B:$B)-17),IF($C87=$C85,"Quant.","")))</f>
        <v/>
      </c>
      <c r="J87" s="60" t="str">
        <f ca="1">IF(AND(COUNTBLANK($B84:$B86)=2,$B86="",$B85="",MAX(C:C)&gt;1),"Total Estimado",IF($B86="","",IF($C87=$C84,INDEX('MAPA DE PREÇOS'!$M:$M,MATCH($B87,'MAPA DE PREÇOS'!$B:$B)-19),IF($C87=$C85,"Valor Unit. (R$)",IF(AND($C87&lt;&gt;$C86,$J86&lt;&gt;""),IF(MAX(C:C)=1,"Total Estimado","Subtotal"),"")))))</f>
        <v/>
      </c>
      <c r="K87" s="75" t="str">
        <f ca="1">IFERROR(IF(AND(COUNTBLANK($B84:$B86)=2,$B86="",$B85="",MAX(C:C)&gt;1),SUM($K$3:K86)/2,IF($B86="","",IF($C87=$C84,ROUND(J87*I87,2),IF($C87=$C85,"Total Item (R$)",IF(AND($C87&lt;&gt;$C86,$J86&lt;&gt;""),SUMIFS(K:K,C:C,C86,J:J,"&lt;&gt;Subtotal"),""))))),"")</f>
        <v/>
      </c>
      <c r="L87" s="75" t="str">
        <f t="shared" ca="1" si="1"/>
        <v/>
      </c>
    </row>
    <row r="88" spans="2:12" x14ac:dyDescent="0.25">
      <c r="B88" s="41" t="str">
        <f ca="1">IFERROR(IF(C87=C84,IF(B87+1&lt;='MAPA DE PREÇOS'!$H$8,B87+1,""),B87),"")</f>
        <v/>
      </c>
      <c r="C88" s="41" t="str">
        <f ca="1">IFERROR(VLOOKUP(B88,'MAPA DE PREÇOS'!B:D,2,FALSE),"")</f>
        <v/>
      </c>
      <c r="D88" s="41" t="str">
        <f ca="1">IFERROR(VLOOKUP(B88,'MAPA DE PREÇOS'!B:D,3,FALSE),"")</f>
        <v/>
      </c>
      <c r="E88" s="82" t="str">
        <f t="shared" ca="1" si="3"/>
        <v/>
      </c>
      <c r="F88" s="82" t="str">
        <f ca="1">IF($B87="","",IF($C88=$C85,INDEX('MAPA DE PREÇOS'!$H:$H,MATCH($B88,'MAPA DE PREÇOS'!$B:$B)-19),IF($C88=$C86,"Código","")))</f>
        <v/>
      </c>
      <c r="G88" s="145" t="str">
        <f ca="1">IF($B87="","",IF($C88=$C85,IF('BASE EDITAL'!$C$2="",INDEX('MAPA DE PREÇOS'!H:H,MATCH(EDITAL!B88,'MAPA DE PREÇOS'!B:B,0)+1),UPPER(INDEX('BASE EDITAL'!$C:$C,EDITAL!B88+1))),IF($C88=$C86,"Especificação do Objeto","")))</f>
        <v/>
      </c>
      <c r="H88" s="84" t="str">
        <f ca="1">IF($B87="","",IF($C88=$C85,INDEX('MAPA DE PREÇOS'!$M:$M,MATCH($B88,'MAPA DE PREÇOS'!$B:$B)-16),IF($C88=$C86,"Unidade","")))</f>
        <v/>
      </c>
      <c r="I88" s="84" t="str">
        <f ca="1">IF($B87="","",IF($C88=$C85,INDEX('MAPA DE PREÇOS'!$M:$M,MATCH($B88,'MAPA DE PREÇOS'!$B:$B)-17),IF($C88=$C86,"Quant.","")))</f>
        <v/>
      </c>
      <c r="J88" s="60" t="str">
        <f ca="1">IF(AND(COUNTBLANK($B85:$B87)=2,$B87="",$B86="",MAX(C:C)&gt;1),"Total Estimado",IF($B87="","",IF($C88=$C85,INDEX('MAPA DE PREÇOS'!$M:$M,MATCH($B88,'MAPA DE PREÇOS'!$B:$B)-19),IF($C88=$C86,"Valor Unit. (R$)",IF(AND($C88&lt;&gt;$C87,$J87&lt;&gt;""),IF(MAX(C:C)=1,"Total Estimado","Subtotal"),"")))))</f>
        <v/>
      </c>
      <c r="K88" s="75" t="str">
        <f ca="1">IFERROR(IF(AND(COUNTBLANK($B85:$B87)=2,$B87="",$B86="",MAX(C:C)&gt;1),SUM($K$3:K87)/2,IF($B87="","",IF($C88=$C85,ROUND(J88*I88,2),IF($C88=$C86,"Total Item (R$)",IF(AND($C88&lt;&gt;$C87,$J87&lt;&gt;""),SUMIFS(K:K,C:C,C87,J:J,"&lt;&gt;Subtotal"),""))))),"")</f>
        <v/>
      </c>
      <c r="L88" s="75" t="str">
        <f t="shared" ca="1" si="1"/>
        <v/>
      </c>
    </row>
    <row r="89" spans="2:12" x14ac:dyDescent="0.25">
      <c r="B89" s="41" t="str">
        <f ca="1">IFERROR(IF(C88=C85,IF(B88+1&lt;='MAPA DE PREÇOS'!$H$8,B88+1,""),B88),"")</f>
        <v/>
      </c>
      <c r="C89" s="41" t="str">
        <f ca="1">IFERROR(VLOOKUP(B89,'MAPA DE PREÇOS'!B:D,2,FALSE),"")</f>
        <v/>
      </c>
      <c r="D89" s="41" t="str">
        <f ca="1">IFERROR(VLOOKUP(B89,'MAPA DE PREÇOS'!B:D,3,FALSE),"")</f>
        <v/>
      </c>
      <c r="E89" s="82" t="str">
        <f t="shared" ca="1" si="3"/>
        <v/>
      </c>
      <c r="F89" s="82" t="str">
        <f ca="1">IF($B88="","",IF($C89=$C86,INDEX('MAPA DE PREÇOS'!$H:$H,MATCH($B89,'MAPA DE PREÇOS'!$B:$B)-19),IF($C89=$C87,"Código","")))</f>
        <v/>
      </c>
      <c r="G89" s="145" t="str">
        <f ca="1">IF($B88="","",IF($C89=$C86,IF('BASE EDITAL'!$C$2="",INDEX('MAPA DE PREÇOS'!H:H,MATCH(EDITAL!B89,'MAPA DE PREÇOS'!B:B,0)+1),UPPER(INDEX('BASE EDITAL'!$C:$C,EDITAL!B89+1))),IF($C89=$C87,"Especificação do Objeto","")))</f>
        <v/>
      </c>
      <c r="H89" s="84" t="str">
        <f ca="1">IF($B88="","",IF($C89=$C86,INDEX('MAPA DE PREÇOS'!$M:$M,MATCH($B89,'MAPA DE PREÇOS'!$B:$B)-16),IF($C89=$C87,"Unidade","")))</f>
        <v/>
      </c>
      <c r="I89" s="84" t="str">
        <f ca="1">IF($B88="","",IF($C89=$C86,INDEX('MAPA DE PREÇOS'!$M:$M,MATCH($B89,'MAPA DE PREÇOS'!$B:$B)-17),IF($C89=$C87,"Quant.","")))</f>
        <v/>
      </c>
      <c r="J89" s="60" t="str">
        <f ca="1">IF(AND(COUNTBLANK($B86:$B88)=2,$B88="",$B87="",MAX(C:C)&gt;1),"Total Estimado",IF($B88="","",IF($C89=$C86,INDEX('MAPA DE PREÇOS'!$M:$M,MATCH($B89,'MAPA DE PREÇOS'!$B:$B)-19),IF($C89=$C87,"Valor Unit. (R$)",IF(AND($C89&lt;&gt;$C88,$J88&lt;&gt;""),IF(MAX(C:C)=1,"Total Estimado","Subtotal"),"")))))</f>
        <v/>
      </c>
      <c r="K89" s="75" t="str">
        <f ca="1">IFERROR(IF(AND(COUNTBLANK($B86:$B88)=2,$B88="",$B87="",MAX(C:C)&gt;1),SUM($K$3:K88)/2,IF($B88="","",IF($C89=$C86,ROUND(J89*I89,2),IF($C89=$C87,"Total Item (R$)",IF(AND($C89&lt;&gt;$C88,$J88&lt;&gt;""),SUMIFS(K:K,C:C,C88,J:J,"&lt;&gt;Subtotal"),""))))),"")</f>
        <v/>
      </c>
      <c r="L89" s="75" t="str">
        <f t="shared" ca="1" si="1"/>
        <v/>
      </c>
    </row>
    <row r="90" spans="2:12" x14ac:dyDescent="0.25">
      <c r="B90" s="41" t="str">
        <f ca="1">IFERROR(IF(C89=C86,IF(B89+1&lt;='MAPA DE PREÇOS'!$H$8,B89+1,""),B89),"")</f>
        <v/>
      </c>
      <c r="C90" s="41" t="str">
        <f ca="1">IFERROR(VLOOKUP(B90,'MAPA DE PREÇOS'!B:D,2,FALSE),"")</f>
        <v/>
      </c>
      <c r="D90" s="41" t="str">
        <f ca="1">IFERROR(VLOOKUP(B90,'MAPA DE PREÇOS'!B:D,3,FALSE),"")</f>
        <v/>
      </c>
      <c r="E90" s="82" t="str">
        <f t="shared" ca="1" si="3"/>
        <v/>
      </c>
      <c r="F90" s="82" t="str">
        <f ca="1">IF($B89="","",IF($C90=$C87,INDEX('MAPA DE PREÇOS'!$H:$H,MATCH($B90,'MAPA DE PREÇOS'!$B:$B)-19),IF($C90=$C88,"Código","")))</f>
        <v/>
      </c>
      <c r="G90" s="145" t="str">
        <f ca="1">IF($B89="","",IF($C90=$C87,IF('BASE EDITAL'!$C$2="",INDEX('MAPA DE PREÇOS'!H:H,MATCH(EDITAL!B90,'MAPA DE PREÇOS'!B:B,0)+1),UPPER(INDEX('BASE EDITAL'!$C:$C,EDITAL!B90+1))),IF($C90=$C88,"Especificação do Objeto","")))</f>
        <v/>
      </c>
      <c r="H90" s="84" t="str">
        <f ca="1">IF($B89="","",IF($C90=$C87,INDEX('MAPA DE PREÇOS'!$M:$M,MATCH($B90,'MAPA DE PREÇOS'!$B:$B)-16),IF($C90=$C88,"Unidade","")))</f>
        <v/>
      </c>
      <c r="I90" s="84" t="str">
        <f ca="1">IF($B89="","",IF($C90=$C87,INDEX('MAPA DE PREÇOS'!$M:$M,MATCH($B90,'MAPA DE PREÇOS'!$B:$B)-17),IF($C90=$C88,"Quant.","")))</f>
        <v/>
      </c>
      <c r="J90" s="60" t="str">
        <f ca="1">IF(AND(COUNTBLANK($B87:$B89)=2,$B89="",$B88="",MAX(C:C)&gt;1),"Total Estimado",IF($B89="","",IF($C90=$C87,INDEX('MAPA DE PREÇOS'!$M:$M,MATCH($B90,'MAPA DE PREÇOS'!$B:$B)-19),IF($C90=$C88,"Valor Unit. (R$)",IF(AND($C90&lt;&gt;$C89,$J89&lt;&gt;""),IF(MAX(C:C)=1,"Total Estimado","Subtotal"),"")))))</f>
        <v/>
      </c>
      <c r="K90" s="75" t="str">
        <f ca="1">IFERROR(IF(AND(COUNTBLANK($B87:$B89)=2,$B89="",$B88="",MAX(C:C)&gt;1),SUM($K$3:K89)/2,IF($B89="","",IF($C90=$C87,ROUND(J90*I90,2),IF($C90=$C88,"Total Item (R$)",IF(AND($C90&lt;&gt;$C89,$J89&lt;&gt;""),SUMIFS(K:K,C:C,C89,J:J,"&lt;&gt;Subtotal"),""))))),"")</f>
        <v/>
      </c>
      <c r="L90" s="75" t="str">
        <f t="shared" ca="1" si="1"/>
        <v/>
      </c>
    </row>
    <row r="91" spans="2:12" x14ac:dyDescent="0.25">
      <c r="B91" s="41" t="str">
        <f ca="1">IFERROR(IF(C90=C87,IF(B90+1&lt;='MAPA DE PREÇOS'!$H$8,B90+1,""),B90),"")</f>
        <v/>
      </c>
      <c r="C91" s="41" t="str">
        <f ca="1">IFERROR(VLOOKUP(B91,'MAPA DE PREÇOS'!B:D,2,FALSE),"")</f>
        <v/>
      </c>
      <c r="D91" s="41" t="str">
        <f ca="1">IFERROR(VLOOKUP(B91,'MAPA DE PREÇOS'!B:D,3,FALSE),"")</f>
        <v/>
      </c>
      <c r="E91" s="82" t="str">
        <f t="shared" ca="1" si="3"/>
        <v/>
      </c>
      <c r="F91" s="82" t="str">
        <f ca="1">IF($B90="","",IF($C91=$C88,INDEX('MAPA DE PREÇOS'!$H:$H,MATCH($B91,'MAPA DE PREÇOS'!$B:$B)-19),IF($C91=$C89,"Código","")))</f>
        <v/>
      </c>
      <c r="G91" s="145" t="str">
        <f ca="1">IF($B90="","",IF($C91=$C88,IF('BASE EDITAL'!$C$2="",INDEX('MAPA DE PREÇOS'!H:H,MATCH(EDITAL!B91,'MAPA DE PREÇOS'!B:B,0)+1),UPPER(INDEX('BASE EDITAL'!$C:$C,EDITAL!B91+1))),IF($C91=$C89,"Especificação do Objeto","")))</f>
        <v/>
      </c>
      <c r="H91" s="84" t="str">
        <f ca="1">IF($B90="","",IF($C91=$C88,INDEX('MAPA DE PREÇOS'!$M:$M,MATCH($B91,'MAPA DE PREÇOS'!$B:$B)-16),IF($C91=$C89,"Unidade","")))</f>
        <v/>
      </c>
      <c r="I91" s="84" t="str">
        <f ca="1">IF($B90="","",IF($C91=$C88,INDEX('MAPA DE PREÇOS'!$M:$M,MATCH($B91,'MAPA DE PREÇOS'!$B:$B)-17),IF($C91=$C89,"Quant.","")))</f>
        <v/>
      </c>
      <c r="J91" s="60" t="str">
        <f ca="1">IF(AND(COUNTBLANK($B88:$B90)=2,$B90="",$B89="",MAX(C:C)&gt;1),"Total Estimado",IF($B90="","",IF($C91=$C88,INDEX('MAPA DE PREÇOS'!$M:$M,MATCH($B91,'MAPA DE PREÇOS'!$B:$B)-19),IF($C91=$C89,"Valor Unit. (R$)",IF(AND($C91&lt;&gt;$C90,$J90&lt;&gt;""),IF(MAX(C:C)=1,"Total Estimado","Subtotal"),"")))))</f>
        <v/>
      </c>
      <c r="K91" s="75" t="str">
        <f ca="1">IFERROR(IF(AND(COUNTBLANK($B88:$B90)=2,$B90="",$B89="",MAX(C:C)&gt;1),SUM($K$3:K90)/2,IF($B90="","",IF($C91=$C88,ROUND(J91*I91,2),IF($C91=$C89,"Total Item (R$)",IF(AND($C91&lt;&gt;$C90,$J90&lt;&gt;""),SUMIFS(K:K,C:C,C90,J:J,"&lt;&gt;Subtotal"),""))))),"")</f>
        <v/>
      </c>
      <c r="L91" s="75" t="str">
        <f t="shared" ca="1" si="1"/>
        <v/>
      </c>
    </row>
    <row r="92" spans="2:12" x14ac:dyDescent="0.25">
      <c r="B92" s="41" t="str">
        <f ca="1">IFERROR(IF(C91=C88,IF(B91+1&lt;='MAPA DE PREÇOS'!$H$8,B91+1,""),B91),"")</f>
        <v/>
      </c>
      <c r="C92" s="41" t="str">
        <f ca="1">IFERROR(VLOOKUP(B92,'MAPA DE PREÇOS'!B:D,2,FALSE),"")</f>
        <v/>
      </c>
      <c r="D92" s="41" t="str">
        <f ca="1">IFERROR(VLOOKUP(B92,'MAPA DE PREÇOS'!B:D,3,FALSE),"")</f>
        <v/>
      </c>
      <c r="E92" s="82" t="str">
        <f t="shared" ca="1" si="3"/>
        <v/>
      </c>
      <c r="F92" s="82" t="str">
        <f ca="1">IF($B91="","",IF($C92=$C89,INDEX('MAPA DE PREÇOS'!$H:$H,MATCH($B92,'MAPA DE PREÇOS'!$B:$B)-19),IF($C92=$C90,"Código","")))</f>
        <v/>
      </c>
      <c r="G92" s="145" t="str">
        <f ca="1">IF($B91="","",IF($C92=$C89,IF('BASE EDITAL'!$C$2="",INDEX('MAPA DE PREÇOS'!H:H,MATCH(EDITAL!B92,'MAPA DE PREÇOS'!B:B,0)+1),UPPER(INDEX('BASE EDITAL'!$C:$C,EDITAL!B92+1))),IF($C92=$C90,"Especificação do Objeto","")))</f>
        <v/>
      </c>
      <c r="H92" s="84" t="str">
        <f ca="1">IF($B91="","",IF($C92=$C89,INDEX('MAPA DE PREÇOS'!$M:$M,MATCH($B92,'MAPA DE PREÇOS'!$B:$B)-16),IF($C92=$C90,"Unidade","")))</f>
        <v/>
      </c>
      <c r="I92" s="84" t="str">
        <f ca="1">IF($B91="","",IF($C92=$C89,INDEX('MAPA DE PREÇOS'!$M:$M,MATCH($B92,'MAPA DE PREÇOS'!$B:$B)-17),IF($C92=$C90,"Quant.","")))</f>
        <v/>
      </c>
      <c r="J92" s="60" t="str">
        <f ca="1">IF(AND(COUNTBLANK($B89:$B91)=2,$B91="",$B90="",MAX(C:C)&gt;1),"Total Estimado",IF($B91="","",IF($C92=$C89,INDEX('MAPA DE PREÇOS'!$M:$M,MATCH($B92,'MAPA DE PREÇOS'!$B:$B)-19),IF($C92=$C90,"Valor Unit. (R$)",IF(AND($C92&lt;&gt;$C91,$J91&lt;&gt;""),IF(MAX(C:C)=1,"Total Estimado","Subtotal"),"")))))</f>
        <v/>
      </c>
      <c r="K92" s="75" t="str">
        <f ca="1">IFERROR(IF(AND(COUNTBLANK($B89:$B91)=2,$B91="",$B90="",MAX(C:C)&gt;1),SUM($K$3:K91)/2,IF($B91="","",IF($C92=$C89,ROUND(J92*I92,2),IF($C92=$C90,"Total Item (R$)",IF(AND($C92&lt;&gt;$C91,$J91&lt;&gt;""),SUMIFS(K:K,C:C,C91,J:J,"&lt;&gt;Subtotal"),""))))),"")</f>
        <v/>
      </c>
      <c r="L92" s="75" t="str">
        <f t="shared" ca="1" si="1"/>
        <v/>
      </c>
    </row>
    <row r="93" spans="2:12" x14ac:dyDescent="0.25">
      <c r="B93" s="41" t="str">
        <f ca="1">IFERROR(IF(C92=C89,IF(B92+1&lt;='MAPA DE PREÇOS'!$H$8,B92+1,""),B92),"")</f>
        <v/>
      </c>
      <c r="C93" s="41" t="str">
        <f ca="1">IFERROR(VLOOKUP(B93,'MAPA DE PREÇOS'!B:D,2,FALSE),"")</f>
        <v/>
      </c>
      <c r="D93" s="41" t="str">
        <f ca="1">IFERROR(VLOOKUP(B93,'MAPA DE PREÇOS'!B:D,3,FALSE),"")</f>
        <v/>
      </c>
      <c r="E93" s="82" t="str">
        <f t="shared" ca="1" si="3"/>
        <v/>
      </c>
      <c r="F93" s="82" t="str">
        <f ca="1">IF($B92="","",IF($C93=$C90,INDEX('MAPA DE PREÇOS'!$H:$H,MATCH($B93,'MAPA DE PREÇOS'!$B:$B)-19),IF($C93=$C91,"Código","")))</f>
        <v/>
      </c>
      <c r="G93" s="145" t="str">
        <f ca="1">IF($B92="","",IF($C93=$C90,IF('BASE EDITAL'!$C$2="",INDEX('MAPA DE PREÇOS'!H:H,MATCH(EDITAL!B93,'MAPA DE PREÇOS'!B:B,0)+1),UPPER(INDEX('BASE EDITAL'!$C:$C,EDITAL!B93+1))),IF($C93=$C91,"Especificação do Objeto","")))</f>
        <v/>
      </c>
      <c r="H93" s="84" t="str">
        <f ca="1">IF($B92="","",IF($C93=$C90,INDEX('MAPA DE PREÇOS'!$M:$M,MATCH($B93,'MAPA DE PREÇOS'!$B:$B)-16),IF($C93=$C91,"Unidade","")))</f>
        <v/>
      </c>
      <c r="I93" s="84" t="str">
        <f ca="1">IF($B92="","",IF($C93=$C90,INDEX('MAPA DE PREÇOS'!$M:$M,MATCH($B93,'MAPA DE PREÇOS'!$B:$B)-17),IF($C93=$C91,"Quant.","")))</f>
        <v/>
      </c>
      <c r="J93" s="60" t="str">
        <f ca="1">IF(AND(COUNTBLANK($B90:$B92)=2,$B92="",$B91="",MAX(C:C)&gt;1),"Total Estimado",IF($B92="","",IF($C93=$C90,INDEX('MAPA DE PREÇOS'!$M:$M,MATCH($B93,'MAPA DE PREÇOS'!$B:$B)-19),IF($C93=$C91,"Valor Unit. (R$)",IF(AND($C93&lt;&gt;$C92,$J92&lt;&gt;""),IF(MAX(C:C)=1,"Total Estimado","Subtotal"),"")))))</f>
        <v/>
      </c>
      <c r="K93" s="75" t="str">
        <f ca="1">IFERROR(IF(AND(COUNTBLANK($B90:$B92)=2,$B92="",$B91="",MAX(C:C)&gt;1),SUM($K$3:K92)/2,IF($B92="","",IF($C93=$C90,ROUND(J93*I93,2),IF($C93=$C91,"Total Item (R$)",IF(AND($C93&lt;&gt;$C92,$J92&lt;&gt;""),SUMIFS(K:K,C:C,C92,J:J,"&lt;&gt;Subtotal"),""))))),"")</f>
        <v/>
      </c>
      <c r="L93" s="75" t="str">
        <f t="shared" ca="1" si="1"/>
        <v/>
      </c>
    </row>
    <row r="94" spans="2:12" x14ac:dyDescent="0.25">
      <c r="B94" s="41" t="str">
        <f ca="1">IFERROR(IF(C93=C90,IF(B93+1&lt;='MAPA DE PREÇOS'!$H$8,B93+1,""),B93),"")</f>
        <v/>
      </c>
      <c r="C94" s="41" t="str">
        <f ca="1">IFERROR(VLOOKUP(B94,'MAPA DE PREÇOS'!B:D,2,FALSE),"")</f>
        <v/>
      </c>
      <c r="D94" s="41" t="str">
        <f ca="1">IFERROR(VLOOKUP(B94,'MAPA DE PREÇOS'!B:D,3,FALSE),"")</f>
        <v/>
      </c>
      <c r="E94" s="82" t="str">
        <f t="shared" ca="1" si="3"/>
        <v/>
      </c>
      <c r="F94" s="82" t="str">
        <f ca="1">IF($B93="","",IF($C94=$C91,INDEX('MAPA DE PREÇOS'!$H:$H,MATCH($B94,'MAPA DE PREÇOS'!$B:$B)-19),IF($C94=$C92,"Código","")))</f>
        <v/>
      </c>
      <c r="G94" s="145" t="str">
        <f ca="1">IF($B93="","",IF($C94=$C91,IF('BASE EDITAL'!$C$2="",INDEX('MAPA DE PREÇOS'!H:H,MATCH(EDITAL!B94,'MAPA DE PREÇOS'!B:B,0)+1),UPPER(INDEX('BASE EDITAL'!$C:$C,EDITAL!B94+1))),IF($C94=$C92,"Especificação do Objeto","")))</f>
        <v/>
      </c>
      <c r="H94" s="84" t="str">
        <f ca="1">IF($B93="","",IF($C94=$C91,INDEX('MAPA DE PREÇOS'!$M:$M,MATCH($B94,'MAPA DE PREÇOS'!$B:$B)-16),IF($C94=$C92,"Unidade","")))</f>
        <v/>
      </c>
      <c r="I94" s="84" t="str">
        <f ca="1">IF($B93="","",IF($C94=$C91,INDEX('MAPA DE PREÇOS'!$M:$M,MATCH($B94,'MAPA DE PREÇOS'!$B:$B)-17),IF($C94=$C92,"Quant.","")))</f>
        <v/>
      </c>
      <c r="J94" s="60" t="str">
        <f ca="1">IF(AND(COUNTBLANK($B91:$B93)=2,$B93="",$B92="",MAX(C:C)&gt;1),"Total Estimado",IF($B93="","",IF($C94=$C91,INDEX('MAPA DE PREÇOS'!$M:$M,MATCH($B94,'MAPA DE PREÇOS'!$B:$B)-19),IF($C94=$C92,"Valor Unit. (R$)",IF(AND($C94&lt;&gt;$C93,$J93&lt;&gt;""),IF(MAX(C:C)=1,"Total Estimado","Subtotal"),"")))))</f>
        <v/>
      </c>
      <c r="K94" s="75" t="str">
        <f ca="1">IFERROR(IF(AND(COUNTBLANK($B91:$B93)=2,$B93="",$B92="",MAX(C:C)&gt;1),SUM($K$3:K93)/2,IF($B93="","",IF($C94=$C91,ROUND(J94*I94,2),IF($C94=$C92,"Total Item (R$)",IF(AND($C94&lt;&gt;$C93,$J93&lt;&gt;""),SUMIFS(K:K,C:C,C93,J:J,"&lt;&gt;Subtotal"),""))))),"")</f>
        <v/>
      </c>
      <c r="L94" s="75" t="str">
        <f t="shared" ca="1" si="1"/>
        <v/>
      </c>
    </row>
    <row r="95" spans="2:12" x14ac:dyDescent="0.25">
      <c r="B95" s="41" t="str">
        <f ca="1">IFERROR(IF(C94=C91,IF(B94+1&lt;='MAPA DE PREÇOS'!$H$8,B94+1,""),B94),"")</f>
        <v/>
      </c>
      <c r="C95" s="41" t="str">
        <f ca="1">IFERROR(VLOOKUP(B95,'MAPA DE PREÇOS'!B:D,2,FALSE),"")</f>
        <v/>
      </c>
      <c r="D95" s="41" t="str">
        <f ca="1">IFERROR(VLOOKUP(B95,'MAPA DE PREÇOS'!B:D,3,FALSE),"")</f>
        <v/>
      </c>
      <c r="E95" s="82" t="str">
        <f t="shared" ca="1" si="3"/>
        <v/>
      </c>
      <c r="F95" s="82" t="str">
        <f ca="1">IF($B94="","",IF($C95=$C92,INDEX('MAPA DE PREÇOS'!$H:$H,MATCH($B95,'MAPA DE PREÇOS'!$B:$B)-19),IF($C95=$C93,"Código","")))</f>
        <v/>
      </c>
      <c r="G95" s="145" t="str">
        <f ca="1">IF($B94="","",IF($C95=$C92,IF('BASE EDITAL'!$C$2="",INDEX('MAPA DE PREÇOS'!H:H,MATCH(EDITAL!B95,'MAPA DE PREÇOS'!B:B,0)+1),UPPER(INDEX('BASE EDITAL'!$C:$C,EDITAL!B95+1))),IF($C95=$C93,"Especificação do Objeto","")))</f>
        <v/>
      </c>
      <c r="H95" s="84" t="str">
        <f ca="1">IF($B94="","",IF($C95=$C92,INDEX('MAPA DE PREÇOS'!$M:$M,MATCH($B95,'MAPA DE PREÇOS'!$B:$B)-16),IF($C95=$C93,"Unidade","")))</f>
        <v/>
      </c>
      <c r="I95" s="84" t="str">
        <f ca="1">IF($B94="","",IF($C95=$C92,INDEX('MAPA DE PREÇOS'!$M:$M,MATCH($B95,'MAPA DE PREÇOS'!$B:$B)-17),IF($C95=$C93,"Quant.","")))</f>
        <v/>
      </c>
      <c r="J95" s="60" t="str">
        <f ca="1">IF(AND(COUNTBLANK($B92:$B94)=2,$B94="",$B93="",MAX(C:C)&gt;1),"Total Estimado",IF($B94="","",IF($C95=$C92,INDEX('MAPA DE PREÇOS'!$M:$M,MATCH($B95,'MAPA DE PREÇOS'!$B:$B)-19),IF($C95=$C93,"Valor Unit. (R$)",IF(AND($C95&lt;&gt;$C94,$J94&lt;&gt;""),IF(MAX(C:C)=1,"Total Estimado","Subtotal"),"")))))</f>
        <v/>
      </c>
      <c r="K95" s="75" t="str">
        <f ca="1">IFERROR(IF(AND(COUNTBLANK($B92:$B94)=2,$B94="",$B93="",MAX(C:C)&gt;1),SUM($K$3:K94)/2,IF($B94="","",IF($C95=$C92,ROUND(J95*I95,2),IF($C95=$C93,"Total Item (R$)",IF(AND($C95&lt;&gt;$C94,$J94&lt;&gt;""),SUMIFS(K:K,C:C,C94,J:J,"&lt;&gt;Subtotal"),""))))),"")</f>
        <v/>
      </c>
      <c r="L95" s="75" t="str">
        <f t="shared" ca="1" si="1"/>
        <v/>
      </c>
    </row>
    <row r="96" spans="2:12" x14ac:dyDescent="0.25">
      <c r="B96" s="41" t="str">
        <f ca="1">IFERROR(IF(C95=C92,IF(B95+1&lt;='MAPA DE PREÇOS'!$H$8,B95+1,""),B95),"")</f>
        <v/>
      </c>
      <c r="C96" s="41" t="str">
        <f ca="1">IFERROR(VLOOKUP(B96,'MAPA DE PREÇOS'!B:D,2,FALSE),"")</f>
        <v/>
      </c>
      <c r="D96" s="41" t="str">
        <f ca="1">IFERROR(VLOOKUP(B96,'MAPA DE PREÇOS'!B:D,3,FALSE),"")</f>
        <v/>
      </c>
      <c r="E96" s="82" t="str">
        <f t="shared" ca="1" si="3"/>
        <v/>
      </c>
      <c r="F96" s="82" t="str">
        <f ca="1">IF($B95="","",IF($C96=$C93,INDEX('MAPA DE PREÇOS'!$H:$H,MATCH($B96,'MAPA DE PREÇOS'!$B:$B)-19),IF($C96=$C94,"Código","")))</f>
        <v/>
      </c>
      <c r="G96" s="145" t="str">
        <f ca="1">IF($B95="","",IF($C96=$C93,IF('BASE EDITAL'!$C$2="",INDEX('MAPA DE PREÇOS'!H:H,MATCH(EDITAL!B96,'MAPA DE PREÇOS'!B:B,0)+1),UPPER(INDEX('BASE EDITAL'!$C:$C,EDITAL!B96+1))),IF($C96=$C94,"Especificação do Objeto","")))</f>
        <v/>
      </c>
      <c r="H96" s="84" t="str">
        <f ca="1">IF($B95="","",IF($C96=$C93,INDEX('MAPA DE PREÇOS'!$M:$M,MATCH($B96,'MAPA DE PREÇOS'!$B:$B)-16),IF($C96=$C94,"Unidade","")))</f>
        <v/>
      </c>
      <c r="I96" s="84" t="str">
        <f ca="1">IF($B95="","",IF($C96=$C93,INDEX('MAPA DE PREÇOS'!$M:$M,MATCH($B96,'MAPA DE PREÇOS'!$B:$B)-17),IF($C96=$C94,"Quant.","")))</f>
        <v/>
      </c>
      <c r="J96" s="60" t="str">
        <f ca="1">IF(AND(COUNTBLANK($B93:$B95)=2,$B95="",$B94="",MAX(C:C)&gt;1),"Total Estimado",IF($B95="","",IF($C96=$C93,INDEX('MAPA DE PREÇOS'!$M:$M,MATCH($B96,'MAPA DE PREÇOS'!$B:$B)-19),IF($C96=$C94,"Valor Unit. (R$)",IF(AND($C96&lt;&gt;$C95,$J95&lt;&gt;""),IF(MAX(C:C)=1,"Total Estimado","Subtotal"),"")))))</f>
        <v/>
      </c>
      <c r="K96" s="75" t="str">
        <f ca="1">IFERROR(IF(AND(COUNTBLANK($B93:$B95)=2,$B95="",$B94="",MAX(C:C)&gt;1),SUM($K$3:K95)/2,IF($B95="","",IF($C96=$C93,ROUND(J96*I96,2),IF($C96=$C94,"Total Item (R$)",IF(AND($C96&lt;&gt;$C95,$J95&lt;&gt;""),SUMIFS(K:K,C:C,C95,J:J,"&lt;&gt;Subtotal"),""))))),"")</f>
        <v/>
      </c>
      <c r="L96" s="75" t="str">
        <f t="shared" ca="1" si="1"/>
        <v/>
      </c>
    </row>
    <row r="97" spans="2:12" x14ac:dyDescent="0.25">
      <c r="B97" s="41" t="str">
        <f ca="1">IFERROR(IF(C96=C93,IF(B96+1&lt;='MAPA DE PREÇOS'!$H$8,B96+1,""),B96),"")</f>
        <v/>
      </c>
      <c r="C97" s="41" t="str">
        <f ca="1">IFERROR(VLOOKUP(B97,'MAPA DE PREÇOS'!B:D,2,FALSE),"")</f>
        <v/>
      </c>
      <c r="D97" s="41" t="str">
        <f ca="1">IFERROR(VLOOKUP(B97,'MAPA DE PREÇOS'!B:D,3,FALSE),"")</f>
        <v/>
      </c>
      <c r="E97" s="82" t="str">
        <f t="shared" ca="1" si="3"/>
        <v/>
      </c>
      <c r="F97" s="82" t="str">
        <f ca="1">IF($B96="","",IF($C97=$C94,INDEX('MAPA DE PREÇOS'!$H:$H,MATCH($B97,'MAPA DE PREÇOS'!$B:$B)-19),IF($C97=$C95,"Código","")))</f>
        <v/>
      </c>
      <c r="G97" s="145" t="str">
        <f ca="1">IF($B96="","",IF($C97=$C94,IF('BASE EDITAL'!$C$2="",INDEX('MAPA DE PREÇOS'!H:H,MATCH(EDITAL!B97,'MAPA DE PREÇOS'!B:B,0)+1),UPPER(INDEX('BASE EDITAL'!$C:$C,EDITAL!B97+1))),IF($C97=$C95,"Especificação do Objeto","")))</f>
        <v/>
      </c>
      <c r="H97" s="84" t="str">
        <f ca="1">IF($B96="","",IF($C97=$C94,INDEX('MAPA DE PREÇOS'!$M:$M,MATCH($B97,'MAPA DE PREÇOS'!$B:$B)-16),IF($C97=$C95,"Unidade","")))</f>
        <v/>
      </c>
      <c r="I97" s="84" t="str">
        <f ca="1">IF($B96="","",IF($C97=$C94,INDEX('MAPA DE PREÇOS'!$M:$M,MATCH($B97,'MAPA DE PREÇOS'!$B:$B)-17),IF($C97=$C95,"Quant.","")))</f>
        <v/>
      </c>
      <c r="J97" s="60" t="str">
        <f ca="1">IF(AND(COUNTBLANK($B94:$B96)=2,$B96="",$B95="",MAX(C:C)&gt;1),"Total Estimado",IF($B96="","",IF($C97=$C94,INDEX('MAPA DE PREÇOS'!$M:$M,MATCH($B97,'MAPA DE PREÇOS'!$B:$B)-19),IF($C97=$C95,"Valor Unit. (R$)",IF(AND($C97&lt;&gt;$C96,$J96&lt;&gt;""),IF(MAX(C:C)=1,"Total Estimado","Subtotal"),"")))))</f>
        <v/>
      </c>
      <c r="K97" s="75" t="str">
        <f ca="1">IFERROR(IF(AND(COUNTBLANK($B94:$B96)=2,$B96="",$B95="",MAX(C:C)&gt;1),SUM($K$3:K96)/2,IF($B96="","",IF($C97=$C94,ROUND(J97*I97,2),IF($C97=$C95,"Total Item (R$)",IF(AND($C97&lt;&gt;$C96,$J96&lt;&gt;""),SUMIFS(K:K,C:C,C96,J:J,"&lt;&gt;Subtotal"),""))))),"")</f>
        <v/>
      </c>
      <c r="L97" s="75" t="str">
        <f t="shared" ca="1" si="1"/>
        <v/>
      </c>
    </row>
    <row r="98" spans="2:12" x14ac:dyDescent="0.25">
      <c r="B98" s="41" t="str">
        <f ca="1">IFERROR(IF(C97=C94,IF(B97+1&lt;='MAPA DE PREÇOS'!$H$8,B97+1,""),B97),"")</f>
        <v/>
      </c>
      <c r="C98" s="41" t="str">
        <f ca="1">IFERROR(VLOOKUP(B98,'MAPA DE PREÇOS'!B:D,2,FALSE),"")</f>
        <v/>
      </c>
      <c r="D98" s="41" t="str">
        <f ca="1">IFERROR(VLOOKUP(B98,'MAPA DE PREÇOS'!B:D,3,FALSE),"")</f>
        <v/>
      </c>
      <c r="E98" s="82" t="str">
        <f t="shared" ca="1" si="3"/>
        <v/>
      </c>
      <c r="F98" s="82" t="str">
        <f ca="1">IF($B97="","",IF($C98=$C95,INDEX('MAPA DE PREÇOS'!$H:$H,MATCH($B98,'MAPA DE PREÇOS'!$B:$B)-19),IF($C98=$C96,"Código","")))</f>
        <v/>
      </c>
      <c r="G98" s="145" t="str">
        <f ca="1">IF($B97="","",IF($C98=$C95,IF('BASE EDITAL'!$C$2="",INDEX('MAPA DE PREÇOS'!H:H,MATCH(EDITAL!B98,'MAPA DE PREÇOS'!B:B,0)+1),UPPER(INDEX('BASE EDITAL'!$C:$C,EDITAL!B98+1))),IF($C98=$C96,"Especificação do Objeto","")))</f>
        <v/>
      </c>
      <c r="H98" s="84" t="str">
        <f ca="1">IF($B97="","",IF($C98=$C95,INDEX('MAPA DE PREÇOS'!$M:$M,MATCH($B98,'MAPA DE PREÇOS'!$B:$B)-16),IF($C98=$C96,"Unidade","")))</f>
        <v/>
      </c>
      <c r="I98" s="84" t="str">
        <f ca="1">IF($B97="","",IF($C98=$C95,INDEX('MAPA DE PREÇOS'!$M:$M,MATCH($B98,'MAPA DE PREÇOS'!$B:$B)-17),IF($C98=$C96,"Quant.","")))</f>
        <v/>
      </c>
      <c r="J98" s="60" t="str">
        <f ca="1">IF(AND(COUNTBLANK($B95:$B97)=2,$B97="",$B96="",MAX(C:C)&gt;1),"Total Estimado",IF($B97="","",IF($C98=$C95,INDEX('MAPA DE PREÇOS'!$M:$M,MATCH($B98,'MAPA DE PREÇOS'!$B:$B)-19),IF($C98=$C96,"Valor Unit. (R$)",IF(AND($C98&lt;&gt;$C97,$J97&lt;&gt;""),IF(MAX(C:C)=1,"Total Estimado","Subtotal"),"")))))</f>
        <v/>
      </c>
      <c r="K98" s="75" t="str">
        <f ca="1">IFERROR(IF(AND(COUNTBLANK($B95:$B97)=2,$B97="",$B96="",MAX(C:C)&gt;1),SUM($K$3:K97)/2,IF($B97="","",IF($C98=$C95,ROUND(J98*I98,2),IF($C98=$C96,"Total Item (R$)",IF(AND($C98&lt;&gt;$C97,$J97&lt;&gt;""),SUMIFS(K:K,C:C,C97,J:J,"&lt;&gt;Subtotal"),""))))),"")</f>
        <v/>
      </c>
      <c r="L98" s="75" t="str">
        <f t="shared" ca="1" si="1"/>
        <v/>
      </c>
    </row>
    <row r="99" spans="2:12" x14ac:dyDescent="0.25">
      <c r="B99" s="41" t="str">
        <f ca="1">IFERROR(IF(C98=C95,IF(B98+1&lt;='MAPA DE PREÇOS'!$H$8,B98+1,""),B98),"")</f>
        <v/>
      </c>
      <c r="C99" s="41" t="str">
        <f ca="1">IFERROR(VLOOKUP(B99,'MAPA DE PREÇOS'!B:D,2,FALSE),"")</f>
        <v/>
      </c>
      <c r="D99" s="41" t="str">
        <f ca="1">IFERROR(VLOOKUP(B99,'MAPA DE PREÇOS'!B:D,3,FALSE),"")</f>
        <v/>
      </c>
      <c r="E99" s="82" t="str">
        <f t="shared" ca="1" si="3"/>
        <v/>
      </c>
      <c r="F99" s="82" t="str">
        <f ca="1">IF($B98="","",IF($C99=$C96,INDEX('MAPA DE PREÇOS'!$H:$H,MATCH($B99,'MAPA DE PREÇOS'!$B:$B)-19),IF($C99=$C97,"Código","")))</f>
        <v/>
      </c>
      <c r="G99" s="145" t="str">
        <f ca="1">IF($B98="","",IF($C99=$C96,IF('BASE EDITAL'!$C$2="",INDEX('MAPA DE PREÇOS'!H:H,MATCH(EDITAL!B99,'MAPA DE PREÇOS'!B:B,0)+1),UPPER(INDEX('BASE EDITAL'!$C:$C,EDITAL!B99+1))),IF($C99=$C97,"Especificação do Objeto","")))</f>
        <v/>
      </c>
      <c r="H99" s="84" t="str">
        <f ca="1">IF($B98="","",IF($C99=$C96,INDEX('MAPA DE PREÇOS'!$M:$M,MATCH($B99,'MAPA DE PREÇOS'!$B:$B)-16),IF($C99=$C97,"Unidade","")))</f>
        <v/>
      </c>
      <c r="I99" s="84" t="str">
        <f ca="1">IF($B98="","",IF($C99=$C96,INDEX('MAPA DE PREÇOS'!$M:$M,MATCH($B99,'MAPA DE PREÇOS'!$B:$B)-17),IF($C99=$C97,"Quant.","")))</f>
        <v/>
      </c>
      <c r="J99" s="60" t="str">
        <f ca="1">IF(AND(COUNTBLANK($B96:$B98)=2,$B98="",$B97="",MAX(C:C)&gt;1),"Total Estimado",IF($B98="","",IF($C99=$C96,INDEX('MAPA DE PREÇOS'!$M:$M,MATCH($B99,'MAPA DE PREÇOS'!$B:$B)-19),IF($C99=$C97,"Valor Unit. (R$)",IF(AND($C99&lt;&gt;$C98,$J98&lt;&gt;""),IF(MAX(C:C)=1,"Total Estimado","Subtotal"),"")))))</f>
        <v/>
      </c>
      <c r="K99" s="75" t="str">
        <f ca="1">IFERROR(IF(AND(COUNTBLANK($B96:$B98)=2,$B98="",$B97="",MAX(C:C)&gt;1),SUM($K$3:K98)/2,IF($B98="","",IF($C99=$C96,ROUND(J99*I99,2),IF($C99=$C97,"Total Item (R$)",IF(AND($C99&lt;&gt;$C98,$J98&lt;&gt;""),SUMIFS(K:K,C:C,C98,J:J,"&lt;&gt;Subtotal"),""))))),"")</f>
        <v/>
      </c>
      <c r="L99" s="75" t="str">
        <f t="shared" ca="1" si="1"/>
        <v/>
      </c>
    </row>
    <row r="100" spans="2:12" x14ac:dyDescent="0.25">
      <c r="B100" s="41" t="str">
        <f ca="1">IFERROR(IF(C99=C96,IF(B99+1&lt;='MAPA DE PREÇOS'!$H$8,B99+1,""),B99),"")</f>
        <v/>
      </c>
      <c r="C100" s="41" t="str">
        <f ca="1">IFERROR(VLOOKUP(B100,'MAPA DE PREÇOS'!B:D,2,FALSE),"")</f>
        <v/>
      </c>
      <c r="D100" s="41" t="str">
        <f ca="1">IFERROR(VLOOKUP(B100,'MAPA DE PREÇOS'!B:D,3,FALSE),"")</f>
        <v/>
      </c>
      <c r="E100" s="82" t="str">
        <f t="shared" ca="1" si="3"/>
        <v/>
      </c>
      <c r="F100" s="82" t="str">
        <f ca="1">IF($B99="","",IF($C100=$C97,INDEX('MAPA DE PREÇOS'!$H:$H,MATCH($B100,'MAPA DE PREÇOS'!$B:$B)-19),IF($C100=$C98,"Código","")))</f>
        <v/>
      </c>
      <c r="G100" s="145" t="str">
        <f ca="1">IF($B99="","",IF($C100=$C97,IF('BASE EDITAL'!$C$2="",INDEX('MAPA DE PREÇOS'!H:H,MATCH(EDITAL!B100,'MAPA DE PREÇOS'!B:B,0)+1),UPPER(INDEX('BASE EDITAL'!$C:$C,EDITAL!B100+1))),IF($C100=$C98,"Especificação do Objeto","")))</f>
        <v/>
      </c>
      <c r="H100" s="84" t="str">
        <f ca="1">IF($B99="","",IF($C100=$C97,INDEX('MAPA DE PREÇOS'!$M:$M,MATCH($B100,'MAPA DE PREÇOS'!$B:$B)-16),IF($C100=$C98,"Unidade","")))</f>
        <v/>
      </c>
      <c r="I100" s="84" t="str">
        <f ca="1">IF($B99="","",IF($C100=$C97,INDEX('MAPA DE PREÇOS'!$M:$M,MATCH($B100,'MAPA DE PREÇOS'!$B:$B)-17),IF($C100=$C98,"Quant.","")))</f>
        <v/>
      </c>
      <c r="J100" s="60" t="str">
        <f ca="1">IF(AND(COUNTBLANK($B97:$B99)=2,$B99="",$B98="",MAX(C:C)&gt;1),"Total Estimado",IF($B99="","",IF($C100=$C97,INDEX('MAPA DE PREÇOS'!$M:$M,MATCH($B100,'MAPA DE PREÇOS'!$B:$B)-19),IF($C100=$C98,"Valor Unit. (R$)",IF(AND($C100&lt;&gt;$C99,$J99&lt;&gt;""),IF(MAX(C:C)=1,"Total Estimado","Subtotal"),"")))))</f>
        <v/>
      </c>
      <c r="K100" s="75" t="str">
        <f ca="1">IFERROR(IF(AND(COUNTBLANK($B97:$B99)=2,$B99="",$B98="",MAX(C:C)&gt;1),SUM($K$3:K99)/2,IF($B99="","",IF($C100=$C97,ROUND(J100*I100,2),IF($C100=$C98,"Total Item (R$)",IF(AND($C100&lt;&gt;$C99,$J99&lt;&gt;""),SUMIFS(K:K,C:C,C99,J:J,"&lt;&gt;Subtotal"),""))))),"")</f>
        <v/>
      </c>
      <c r="L100" s="75" t="str">
        <f t="shared" ca="1" si="1"/>
        <v/>
      </c>
    </row>
    <row r="101" spans="2:12" x14ac:dyDescent="0.25">
      <c r="B101" s="41" t="str">
        <f ca="1">IFERROR(IF(C100=C97,IF(B100+1&lt;='MAPA DE PREÇOS'!$H$8,B100+1,""),B100),"")</f>
        <v/>
      </c>
      <c r="C101" s="41" t="str">
        <f ca="1">IFERROR(VLOOKUP(B101,'MAPA DE PREÇOS'!B:D,2,FALSE),"")</f>
        <v/>
      </c>
      <c r="D101" s="41" t="str">
        <f ca="1">IFERROR(VLOOKUP(B101,'MAPA DE PREÇOS'!B:D,3,FALSE),"")</f>
        <v/>
      </c>
      <c r="E101" s="82" t="str">
        <f t="shared" ref="E101:E107" ca="1" si="4">IF($B100="","",IF($C101=$C98,D101,IF($C101=$C99,"Item",IF(AND(MAX(C:C)&gt;1,$C101=$C100),CONCATENATE("LOTE ",C101),""))))</f>
        <v/>
      </c>
      <c r="F101" s="82" t="str">
        <f ca="1">IF($B100="","",IF($C101=$C98,INDEX('MAPA DE PREÇOS'!$H:$H,MATCH($B101,'MAPA DE PREÇOS'!$B:$B)-19),IF($C101=$C99,"Código","")))</f>
        <v/>
      </c>
      <c r="G101" s="145" t="str">
        <f ca="1">IF($B100="","",IF($C101=$C98,IF('BASE EDITAL'!$C$2="",INDEX('MAPA DE PREÇOS'!H:H,MATCH(EDITAL!B101,'MAPA DE PREÇOS'!B:B,0)+1),UPPER(INDEX('BASE EDITAL'!$C:$C,EDITAL!B101+1))),IF($C101=$C99,"Especificação do Objeto","")))</f>
        <v/>
      </c>
      <c r="H101" s="84" t="str">
        <f ca="1">IF($B100="","",IF($C101=$C98,INDEX('MAPA DE PREÇOS'!$M:$M,MATCH($B101,'MAPA DE PREÇOS'!$B:$B)-16),IF($C101=$C99,"Unidade","")))</f>
        <v/>
      </c>
      <c r="I101" s="84" t="str">
        <f ca="1">IF($B100="","",IF($C101=$C98,INDEX('MAPA DE PREÇOS'!$M:$M,MATCH($B101,'MAPA DE PREÇOS'!$B:$B)-17),IF($C101=$C99,"Quant.","")))</f>
        <v/>
      </c>
      <c r="J101" s="60" t="str">
        <f ca="1">IF(AND(COUNTBLANK($B98:$B100)=2,$B100="",$B99="",MAX(C:C)&gt;1),"Total Estimado",IF($B100="","",IF($C101=$C98,INDEX('MAPA DE PREÇOS'!$M:$M,MATCH($B101,'MAPA DE PREÇOS'!$B:$B)-19),IF($C101=$C99,"Valor Unit. (R$)",IF(AND($C101&lt;&gt;$C100,$J100&lt;&gt;""),IF(MAX(C:C)=1,"Total Estimado","Subtotal"),"")))))</f>
        <v/>
      </c>
      <c r="K101" s="75" t="str">
        <f ca="1">IFERROR(IF(AND(COUNTBLANK($B98:$B100)=2,$B100="",$B99="",MAX(C:C)&gt;1),SUM($K$3:K100)/2,IF($B100="","",IF($C101=$C98,ROUND(J101*I101,2),IF($C101=$C99,"Total Item (R$)",IF(AND($C101&lt;&gt;$C100,$J100&lt;&gt;""),SUMIFS(K:K,C:C,C100,J:J,"&lt;&gt;Subtotal"),""))))),"")</f>
        <v/>
      </c>
      <c r="L101" s="75" t="str">
        <f t="shared" ca="1" si="1"/>
        <v/>
      </c>
    </row>
    <row r="102" spans="2:12" x14ac:dyDescent="0.25">
      <c r="B102" s="41" t="str">
        <f ca="1">IFERROR(IF(C101=C98,IF(B101+1&lt;='MAPA DE PREÇOS'!$H$8,B101+1,""),B101),"")</f>
        <v/>
      </c>
      <c r="C102" s="41" t="str">
        <f ca="1">IFERROR(VLOOKUP(B102,'MAPA DE PREÇOS'!B:D,2,FALSE),"")</f>
        <v/>
      </c>
      <c r="D102" s="41" t="str">
        <f ca="1">IFERROR(VLOOKUP(B102,'MAPA DE PREÇOS'!B:D,3,FALSE),"")</f>
        <v/>
      </c>
      <c r="E102" s="82" t="str">
        <f t="shared" ca="1" si="4"/>
        <v/>
      </c>
      <c r="F102" s="82" t="str">
        <f ca="1">IF($B101="","",IF($C102=$C99,INDEX('MAPA DE PREÇOS'!$H:$H,MATCH($B102,'MAPA DE PREÇOS'!$B:$B)-19),IF($C102=$C100,"Código","")))</f>
        <v/>
      </c>
      <c r="G102" s="145" t="str">
        <f ca="1">IF($B101="","",IF($C102=$C99,IF('BASE EDITAL'!$C$2="",INDEX('MAPA DE PREÇOS'!H:H,MATCH(EDITAL!B102,'MAPA DE PREÇOS'!B:B,0)+1),UPPER(INDEX('BASE EDITAL'!$C:$C,EDITAL!B102+1))),IF($C102=$C100,"Especificação do Objeto","")))</f>
        <v/>
      </c>
      <c r="H102" s="84" t="str">
        <f ca="1">IF($B101="","",IF($C102=$C99,INDEX('MAPA DE PREÇOS'!$M:$M,MATCH($B102,'MAPA DE PREÇOS'!$B:$B)-16),IF($C102=$C100,"Unidade","")))</f>
        <v/>
      </c>
      <c r="I102" s="84" t="str">
        <f ca="1">IF($B101="","",IF($C102=$C99,INDEX('MAPA DE PREÇOS'!$M:$M,MATCH($B102,'MAPA DE PREÇOS'!$B:$B)-17),IF($C102=$C100,"Quant.","")))</f>
        <v/>
      </c>
      <c r="J102" s="60" t="str">
        <f ca="1">IF(AND(COUNTBLANK($B99:$B101)=2,$B101="",$B100="",MAX(C:C)&gt;1),"Total Estimado",IF($B101="","",IF($C102=$C99,INDEX('MAPA DE PREÇOS'!$M:$M,MATCH($B102,'MAPA DE PREÇOS'!$B:$B)-19),IF($C102=$C100,"Valor Unit. (R$)",IF(AND($C102&lt;&gt;$C101,$J101&lt;&gt;""),IF(MAX(C:C)=1,"Total Estimado","Subtotal"),"")))))</f>
        <v/>
      </c>
      <c r="K102" s="75" t="str">
        <f ca="1">IFERROR(IF(AND(COUNTBLANK($B99:$B101)=2,$B101="",$B100="",MAX(C:C)&gt;1),SUM($K$3:K101)/2,IF($B101="","",IF($C102=$C99,ROUND(J102*I102,2),IF($C102=$C100,"Total Item (R$)",IF(AND($C102&lt;&gt;$C101,$J101&lt;&gt;""),SUMIFS(K:K,C:C,C101,J:J,"&lt;&gt;Subtotal"),""))))),"")</f>
        <v/>
      </c>
      <c r="L102" s="75" t="str">
        <f t="shared" ca="1" si="1"/>
        <v/>
      </c>
    </row>
    <row r="103" spans="2:12" x14ac:dyDescent="0.25">
      <c r="B103" s="41" t="str">
        <f ca="1">IFERROR(IF(C102=C99,IF(B102+1&lt;='MAPA DE PREÇOS'!$H$8,B102+1,""),B102),"")</f>
        <v/>
      </c>
      <c r="C103" s="41" t="str">
        <f ca="1">IFERROR(VLOOKUP(B103,'MAPA DE PREÇOS'!B:D,2,FALSE),"")</f>
        <v/>
      </c>
      <c r="D103" s="41" t="str">
        <f ca="1">IFERROR(VLOOKUP(B103,'MAPA DE PREÇOS'!B:D,3,FALSE),"")</f>
        <v/>
      </c>
      <c r="E103" s="82" t="str">
        <f t="shared" ca="1" si="4"/>
        <v/>
      </c>
      <c r="F103" s="82" t="str">
        <f ca="1">IF($B102="","",IF($C103=$C100,INDEX('MAPA DE PREÇOS'!$H:$H,MATCH($B103,'MAPA DE PREÇOS'!$B:$B)-19),IF($C103=$C101,"Código","")))</f>
        <v/>
      </c>
      <c r="G103" s="145" t="str">
        <f ca="1">IF($B102="","",IF($C103=$C100,IF('BASE EDITAL'!$C$2="",INDEX('MAPA DE PREÇOS'!H:H,MATCH(EDITAL!B103,'MAPA DE PREÇOS'!B:B,0)+1),UPPER(INDEX('BASE EDITAL'!$C:$C,EDITAL!B103+1))),IF($C103=$C101,"Especificação do Objeto","")))</f>
        <v/>
      </c>
      <c r="H103" s="84" t="str">
        <f ca="1">IF($B102="","",IF($C103=$C100,INDEX('MAPA DE PREÇOS'!$M:$M,MATCH($B103,'MAPA DE PREÇOS'!$B:$B)-16),IF($C103=$C101,"Unidade","")))</f>
        <v/>
      </c>
      <c r="I103" s="84" t="str">
        <f ca="1">IF($B102="","",IF($C103=$C100,INDEX('MAPA DE PREÇOS'!$M:$M,MATCH($B103,'MAPA DE PREÇOS'!$B:$B)-17),IF($C103=$C101,"Quant.","")))</f>
        <v/>
      </c>
      <c r="J103" s="60" t="str">
        <f ca="1">IF(AND(COUNTBLANK($B100:$B102)=2,$B102="",$B101="",MAX(C:C)&gt;1),"Total Estimado",IF($B102="","",IF($C103=$C100,INDEX('MAPA DE PREÇOS'!$M:$M,MATCH($B103,'MAPA DE PREÇOS'!$B:$B)-19),IF($C103=$C101,"Valor Unit. (R$)",IF(AND($C103&lt;&gt;$C102,$J102&lt;&gt;""),IF(MAX(C:C)=1,"Total Estimado","Subtotal"),"")))))</f>
        <v/>
      </c>
      <c r="K103" s="75" t="str">
        <f ca="1">IFERROR(IF(AND(COUNTBLANK($B100:$B102)=2,$B102="",$B101="",MAX(C:C)&gt;1),SUM($K$3:K102)/2,IF($B102="","",IF($C103=$C100,ROUND(J103*I103,2),IF($C103=$C101,"Total Item (R$)",IF(AND($C103&lt;&gt;$C102,$J102&lt;&gt;""),SUMIFS(K:K,C:C,C102,J:J,"&lt;&gt;Subtotal"),""))))),"")</f>
        <v/>
      </c>
      <c r="L103" s="75" t="str">
        <f t="shared" ca="1" si="1"/>
        <v/>
      </c>
    </row>
    <row r="104" spans="2:12" x14ac:dyDescent="0.25">
      <c r="B104" s="41" t="str">
        <f ca="1">IFERROR(IF(C103=C100,IF(B103+1&lt;='MAPA DE PREÇOS'!$H$8,B103+1,""),B103),"")</f>
        <v/>
      </c>
      <c r="C104" s="41" t="str">
        <f ca="1">IFERROR(VLOOKUP(B104,'MAPA DE PREÇOS'!B:D,2,FALSE),"")</f>
        <v/>
      </c>
      <c r="D104" s="41" t="str">
        <f ca="1">IFERROR(VLOOKUP(B104,'MAPA DE PREÇOS'!B:D,3,FALSE),"")</f>
        <v/>
      </c>
      <c r="E104" s="82" t="str">
        <f t="shared" ca="1" si="4"/>
        <v/>
      </c>
      <c r="F104" s="82" t="str">
        <f ca="1">IF($B103="","",IF($C104=$C101,INDEX('MAPA DE PREÇOS'!$H:$H,MATCH($B104,'MAPA DE PREÇOS'!$B:$B)-19),IF($C104=$C102,"Código","")))</f>
        <v/>
      </c>
      <c r="G104" s="145" t="str">
        <f ca="1">IF($B103="","",IF($C104=$C101,IF('BASE EDITAL'!$C$2="",INDEX('MAPA DE PREÇOS'!H:H,MATCH(EDITAL!B104,'MAPA DE PREÇOS'!B:B,0)+1),UPPER(INDEX('BASE EDITAL'!$C:$C,EDITAL!B104+1))),IF($C104=$C102,"Especificação do Objeto","")))</f>
        <v/>
      </c>
      <c r="H104" s="84" t="str">
        <f ca="1">IF($B103="","",IF($C104=$C101,INDEX('MAPA DE PREÇOS'!$M:$M,MATCH($B104,'MAPA DE PREÇOS'!$B:$B)-16),IF($C104=$C102,"Unidade","")))</f>
        <v/>
      </c>
      <c r="I104" s="84" t="str">
        <f ca="1">IF($B103="","",IF($C104=$C101,INDEX('MAPA DE PREÇOS'!$M:$M,MATCH($B104,'MAPA DE PREÇOS'!$B:$B)-17),IF($C104=$C102,"Quant.","")))</f>
        <v/>
      </c>
      <c r="J104" s="60" t="str">
        <f ca="1">IF(AND(COUNTBLANK($B101:$B103)=2,$B103="",$B102="",MAX(C:C)&gt;1),"Total Estimado",IF($B103="","",IF($C104=$C101,INDEX('MAPA DE PREÇOS'!$M:$M,MATCH($B104,'MAPA DE PREÇOS'!$B:$B)-19),IF($C104=$C102,"Valor Unit. (R$)",IF(AND($C104&lt;&gt;$C103,$J103&lt;&gt;""),IF(MAX(C:C)=1,"Total Estimado","Subtotal"),"")))))</f>
        <v/>
      </c>
      <c r="K104" s="75" t="str">
        <f ca="1">IFERROR(IF(AND(COUNTBLANK($B101:$B103)=2,$B103="",$B102="",MAX(C:C)&gt;1),SUM($K$3:K103)/2,IF($B103="","",IF($C104=$C101,ROUND(J104*I104,2),IF($C104=$C102,"Total Item (R$)",IF(AND($C104&lt;&gt;$C103,$J103&lt;&gt;""),SUMIFS(K:K,C:C,C103,J:J,"&lt;&gt;Subtotal"),""))))),"")</f>
        <v/>
      </c>
      <c r="L104" s="75" t="str">
        <f t="shared" ca="1" si="1"/>
        <v/>
      </c>
    </row>
    <row r="105" spans="2:12" x14ac:dyDescent="0.25">
      <c r="B105" s="41" t="str">
        <f ca="1">IFERROR(IF(C104=C101,IF(B104+1&lt;='MAPA DE PREÇOS'!$H$8,B104+1,""),B104),"")</f>
        <v/>
      </c>
      <c r="C105" s="41" t="str">
        <f ca="1">IFERROR(VLOOKUP(B105,'MAPA DE PREÇOS'!B:D,2,FALSE),"")</f>
        <v/>
      </c>
      <c r="D105" s="41" t="str">
        <f ca="1">IFERROR(VLOOKUP(B105,'MAPA DE PREÇOS'!B:D,3,FALSE),"")</f>
        <v/>
      </c>
      <c r="E105" s="82" t="str">
        <f t="shared" ca="1" si="4"/>
        <v/>
      </c>
      <c r="F105" s="82" t="str">
        <f ca="1">IF($B104="","",IF($C105=$C102,INDEX('MAPA DE PREÇOS'!$H:$H,MATCH($B105,'MAPA DE PREÇOS'!$B:$B)-19),IF($C105=$C103,"Código","")))</f>
        <v/>
      </c>
      <c r="G105" s="145" t="str">
        <f ca="1">IF($B104="","",IF($C105=$C102,IF('BASE EDITAL'!$C$2="",INDEX('MAPA DE PREÇOS'!H:H,MATCH(EDITAL!B105,'MAPA DE PREÇOS'!B:B,0)+1),UPPER(INDEX('BASE EDITAL'!$C:$C,EDITAL!B105+1))),IF($C105=$C103,"Especificação do Objeto","")))</f>
        <v/>
      </c>
      <c r="H105" s="84" t="str">
        <f ca="1">IF($B104="","",IF($C105=$C102,INDEX('MAPA DE PREÇOS'!$M:$M,MATCH($B105,'MAPA DE PREÇOS'!$B:$B)-16),IF($C105=$C103,"Unidade","")))</f>
        <v/>
      </c>
      <c r="I105" s="84" t="str">
        <f ca="1">IF($B104="","",IF($C105=$C102,INDEX('MAPA DE PREÇOS'!$M:$M,MATCH($B105,'MAPA DE PREÇOS'!$B:$B)-17),IF($C105=$C103,"Quant.","")))</f>
        <v/>
      </c>
      <c r="J105" s="60" t="str">
        <f ca="1">IF(AND(COUNTBLANK($B102:$B104)=2,$B104="",$B103="",MAX(C:C)&gt;1),"Total Estimado",IF($B104="","",IF($C105=$C102,INDEX('MAPA DE PREÇOS'!$M:$M,MATCH($B105,'MAPA DE PREÇOS'!$B:$B)-19),IF($C105=$C103,"Valor Unit. (R$)",IF(AND($C105&lt;&gt;$C104,$J104&lt;&gt;""),IF(MAX(C:C)=1,"Total Estimado","Subtotal"),"")))))</f>
        <v/>
      </c>
      <c r="K105" s="75" t="str">
        <f ca="1">IFERROR(IF(AND(COUNTBLANK($B102:$B104)=2,$B104="",$B103="",MAX(C:C)&gt;1),SUM($K$3:K104)/2,IF($B104="","",IF($C105=$C102,ROUND(J105*I105,2),IF($C105=$C103,"Total Item (R$)",IF(AND($C105&lt;&gt;$C104,$J104&lt;&gt;""),SUMIFS(K:K,C:C,C104,J:J,"&lt;&gt;Subtotal"),""))))),"")</f>
        <v/>
      </c>
      <c r="L105" s="75" t="str">
        <f t="shared" ca="1" si="1"/>
        <v/>
      </c>
    </row>
    <row r="106" spans="2:12" x14ac:dyDescent="0.25">
      <c r="B106" s="41" t="str">
        <f ca="1">IFERROR(IF(C105=C102,IF(B105+1&lt;='MAPA DE PREÇOS'!$H$8,B105+1,""),B105),"")</f>
        <v/>
      </c>
      <c r="C106" s="41" t="str">
        <f ca="1">IFERROR(VLOOKUP(B106,'MAPA DE PREÇOS'!B:D,2,FALSE),"")</f>
        <v/>
      </c>
      <c r="D106" s="41" t="str">
        <f ca="1">IFERROR(VLOOKUP(B106,'MAPA DE PREÇOS'!B:D,3,FALSE),"")</f>
        <v/>
      </c>
      <c r="E106" s="82" t="str">
        <f t="shared" ca="1" si="4"/>
        <v/>
      </c>
      <c r="F106" s="82" t="str">
        <f ca="1">IF($B105="","",IF($C106=$C103,INDEX('MAPA DE PREÇOS'!$H:$H,MATCH($B106,'MAPA DE PREÇOS'!$B:$B)-19),IF($C106=$C104,"Código","")))</f>
        <v/>
      </c>
      <c r="G106" s="145" t="str">
        <f ca="1">IF($B105="","",IF($C106=$C103,IF('BASE EDITAL'!$C$2="",INDEX('MAPA DE PREÇOS'!H:H,MATCH(EDITAL!B106,'MAPA DE PREÇOS'!B:B,0)+1),UPPER(INDEX('BASE EDITAL'!$C:$C,EDITAL!B106+1))),IF($C106=$C104,"Especificação do Objeto","")))</f>
        <v/>
      </c>
      <c r="H106" s="84" t="str">
        <f ca="1">IF($B105="","",IF($C106=$C103,INDEX('MAPA DE PREÇOS'!$M:$M,MATCH($B106,'MAPA DE PREÇOS'!$B:$B)-16),IF($C106=$C104,"Unidade","")))</f>
        <v/>
      </c>
      <c r="I106" s="84" t="str">
        <f ca="1">IF($B105="","",IF($C106=$C103,INDEX('MAPA DE PREÇOS'!$M:$M,MATCH($B106,'MAPA DE PREÇOS'!$B:$B)-17),IF($C106=$C104,"Quant.","")))</f>
        <v/>
      </c>
      <c r="J106" s="60" t="str">
        <f ca="1">IF(AND(COUNTBLANK($B103:$B105)=2,$B105="",$B104="",MAX(C:C)&gt;1),"Total Estimado",IF($B105="","",IF($C106=$C103,INDEX('MAPA DE PREÇOS'!$M:$M,MATCH($B106,'MAPA DE PREÇOS'!$B:$B)-19),IF($C106=$C104,"Valor Unit. (R$)",IF(AND($C106&lt;&gt;$C105,$J105&lt;&gt;""),IF(MAX(C:C)=1,"Total Estimado","Subtotal"),"")))))</f>
        <v/>
      </c>
      <c r="K106" s="75" t="str">
        <f ca="1">IFERROR(IF(AND(COUNTBLANK($B103:$B105)=2,$B105="",$B104="",MAX(C:C)&gt;1),SUM($K$3:K105)/2,IF($B105="","",IF($C106=$C103,ROUND(J106*I106,2),IF($C106=$C104,"Total Item (R$)",IF(AND($C106&lt;&gt;$C105,$J105&lt;&gt;""),SUMIFS(K:K,C:C,C105,J:J,"&lt;&gt;Subtotal"),""))))),"")</f>
        <v/>
      </c>
      <c r="L106" s="75" t="str">
        <f t="shared" ca="1" si="1"/>
        <v/>
      </c>
    </row>
    <row r="107" spans="2:12" x14ac:dyDescent="0.25">
      <c r="B107" s="41" t="str">
        <f ca="1">IFERROR(IF(C106=C103,IF(B106+1&lt;='MAPA DE PREÇOS'!$H$8,B106+1,""),B106),"")</f>
        <v/>
      </c>
      <c r="C107" s="41" t="str">
        <f ca="1">IFERROR(VLOOKUP(B107,'MAPA DE PREÇOS'!B:D,2,FALSE),"")</f>
        <v/>
      </c>
      <c r="D107" s="41" t="str">
        <f ca="1">IFERROR(VLOOKUP(B107,'MAPA DE PREÇOS'!B:D,3,FALSE),"")</f>
        <v/>
      </c>
      <c r="E107" s="82" t="str">
        <f t="shared" ca="1" si="4"/>
        <v/>
      </c>
      <c r="F107" s="82" t="str">
        <f ca="1">IF($B106="","",IF($C107=$C104,INDEX('MAPA DE PREÇOS'!$H:$H,MATCH($B107,'MAPA DE PREÇOS'!$B:$B)-19),IF($C107=$C105,"Código","")))</f>
        <v/>
      </c>
      <c r="G107" s="145" t="str">
        <f ca="1">IF($B106="","",IF($C107=$C104,IF('BASE EDITAL'!$C$2="",INDEX('MAPA DE PREÇOS'!H:H,MATCH(EDITAL!B107,'MAPA DE PREÇOS'!B:B,0)+1),UPPER(INDEX('BASE EDITAL'!$C:$C,EDITAL!B107+1))),IF($C107=$C105,"Especificação do Objeto","")))</f>
        <v/>
      </c>
      <c r="H107" s="84" t="str">
        <f ca="1">IF($B106="","",IF($C107=$C104,INDEX('MAPA DE PREÇOS'!$M:$M,MATCH($B107,'MAPA DE PREÇOS'!$B:$B)-16),IF($C107=$C105,"Unidade","")))</f>
        <v/>
      </c>
      <c r="I107" s="84" t="str">
        <f ca="1">IF($B106="","",IF($C107=$C104,INDEX('MAPA DE PREÇOS'!$M:$M,MATCH($B107,'MAPA DE PREÇOS'!$B:$B)-17),IF($C107=$C105,"Quant.","")))</f>
        <v/>
      </c>
      <c r="J107" s="60" t="str">
        <f ca="1">IF(AND(COUNTBLANK($B104:$B106)=2,$B106="",$B105="",MAX(C:C)&gt;1),"Total Estimado",IF($B106="","",IF($C107=$C104,INDEX('MAPA DE PREÇOS'!$M:$M,MATCH($B107,'MAPA DE PREÇOS'!$B:$B)-19),IF($C107=$C105,"Valor Unit. (R$)",IF(AND($C107&lt;&gt;$C106,$J106&lt;&gt;""),IF(MAX(C:C)=1,"Total Estimado","Subtotal"),"")))))</f>
        <v/>
      </c>
      <c r="K107" s="75" t="str">
        <f ca="1">IFERROR(IF(AND(COUNTBLANK($B104:$B106)=2,$B106="",$B105="",MAX(C:C)&gt;1),SUM($K$3:K106)/2,IF($B106="","",IF($C107=$C104,ROUND(J107*I107,2),IF($C107=$C105,"Total Item (R$)",IF(AND($C107&lt;&gt;$C106,$J106&lt;&gt;""),SUMIFS(K:K,C:C,C106,J:J,"&lt;&gt;Subtotal"),""))))),"")</f>
        <v/>
      </c>
      <c r="L107" s="75" t="str">
        <f t="shared" ca="1"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39" t="s">
        <v>305</v>
      </c>
      <c r="F2" s="240"/>
      <c r="G2" s="240"/>
      <c r="H2" s="240"/>
      <c r="I2" s="240"/>
      <c r="J2" s="240"/>
      <c r="K2" s="240"/>
      <c r="L2" s="241"/>
      <c r="M2" s="110"/>
    </row>
    <row r="3" spans="2:37" ht="21" x14ac:dyDescent="0.35">
      <c r="E3" s="233" t="str">
        <f>'MAPA DE PREÇOS'!H5</f>
        <v>GP e SMGG</v>
      </c>
      <c r="F3" s="234"/>
      <c r="G3" s="234"/>
      <c r="H3" s="234"/>
      <c r="I3" s="234"/>
      <c r="J3" s="234"/>
      <c r="K3" s="234"/>
      <c r="L3" s="235"/>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t="str">
        <f ca="1">IFERROR(VLOOKUP(B5,'MAPA DE PREÇOS'!B:D,2,FALSE),"")</f>
        <v/>
      </c>
      <c r="D5" s="41">
        <f ca="1">IFERROR(VLOOKUP(B5,'MAPA DE PREÇOS'!B:D,3,FALSE),"")</f>
        <v>1</v>
      </c>
      <c r="E5" s="242" t="s">
        <v>358</v>
      </c>
      <c r="F5" s="243"/>
      <c r="G5" s="243"/>
      <c r="H5" s="243"/>
      <c r="I5" s="243"/>
      <c r="J5" s="243"/>
      <c r="K5" s="243"/>
      <c r="L5" s="244"/>
      <c r="M5" s="82"/>
    </row>
    <row r="6" spans="2:37" x14ac:dyDescent="0.25">
      <c r="B6" s="41" t="str">
        <f ca="1">IFERROR(IF(C5=C2,IF(B5+1&lt;='MAPA DE PREÇOS'!$H$8,B5+1,""),B5),"")</f>
        <v/>
      </c>
      <c r="C6" s="41" t="str">
        <f ca="1">IFERROR(VLOOKUP(B6,'MAPA DE PREÇOS'!B:D,2,FALSE),"")</f>
        <v/>
      </c>
      <c r="D6" s="41" t="str">
        <f ca="1">IFERROR(VLOOKUP(B6,'MAPA DE PREÇOS'!B:D,3,FALSE),"")</f>
        <v/>
      </c>
      <c r="E6" s="82"/>
      <c r="F6" s="82"/>
      <c r="G6" s="83"/>
      <c r="H6" s="84"/>
      <c r="I6" s="84"/>
      <c r="J6" s="60"/>
      <c r="K6" s="75"/>
      <c r="L6" s="108"/>
      <c r="M6" s="108"/>
    </row>
    <row r="7" spans="2:37" x14ac:dyDescent="0.25">
      <c r="B7" s="41" t="str">
        <f ca="1">IFERROR(IF(C6=C3,IF(B6+1&lt;='MAPA DE PREÇOS'!$H$8,B6+1,""),B6),"")</f>
        <v/>
      </c>
      <c r="C7" s="41" t="str">
        <f ca="1">IFERROR(VLOOKUP(B7,'MAPA DE PREÇOS'!B:D,2,FALSE),"")</f>
        <v/>
      </c>
      <c r="D7" s="41" t="str">
        <f ca="1">IFERROR(VLOOKUP(B7,'MAPA DE PREÇOS'!B:D,3,FALSE),"")</f>
        <v/>
      </c>
      <c r="E7" s="82" t="s">
        <v>25</v>
      </c>
      <c r="F7" s="82" t="s">
        <v>355</v>
      </c>
      <c r="G7" s="83" t="s">
        <v>356</v>
      </c>
      <c r="H7" s="84" t="s">
        <v>28</v>
      </c>
      <c r="I7" s="84" t="s">
        <v>29</v>
      </c>
      <c r="J7" s="60" t="s">
        <v>30</v>
      </c>
      <c r="K7" s="75" t="s">
        <v>357</v>
      </c>
      <c r="L7" s="108" t="s">
        <v>353</v>
      </c>
      <c r="M7" s="108"/>
      <c r="N7" s="245" t="s">
        <v>354</v>
      </c>
      <c r="O7" s="246"/>
      <c r="P7" s="245" t="s">
        <v>364</v>
      </c>
      <c r="Q7" s="246"/>
      <c r="R7" s="245" t="s">
        <v>365</v>
      </c>
      <c r="S7" s="246"/>
      <c r="T7" s="245" t="s">
        <v>366</v>
      </c>
      <c r="U7" s="246"/>
      <c r="V7" s="245" t="s">
        <v>367</v>
      </c>
      <c r="W7" s="246"/>
      <c r="X7" s="245" t="s">
        <v>368</v>
      </c>
      <c r="Y7" s="246"/>
      <c r="Z7" s="245" t="s">
        <v>369</v>
      </c>
      <c r="AA7" s="246"/>
      <c r="AB7" s="245" t="s">
        <v>370</v>
      </c>
      <c r="AC7" s="246"/>
      <c r="AD7" s="245" t="s">
        <v>371</v>
      </c>
      <c r="AE7" s="246"/>
      <c r="AF7" s="245" t="s">
        <v>372</v>
      </c>
      <c r="AG7" s="246"/>
      <c r="AH7" s="245" t="s">
        <v>373</v>
      </c>
      <c r="AI7" s="246"/>
      <c r="AJ7" s="245" t="s">
        <v>374</v>
      </c>
      <c r="AK7" s="246"/>
    </row>
    <row r="8" spans="2:37" x14ac:dyDescent="0.25">
      <c r="B8" s="41" t="str">
        <f ca="1">IFERROR(IF(C7=C4,IF(B7+1&lt;='MAPA DE PREÇOS'!$H$8,B7+1,""),B7),"")</f>
        <v/>
      </c>
      <c r="C8" s="41" t="str">
        <f ca="1">IFERROR(VLOOKUP(B8,'MAPA DE PREÇOS'!B:D,2,FALSE),"")</f>
        <v/>
      </c>
      <c r="D8" s="41" t="str">
        <f ca="1">IFERROR(VLOOKUP(B8,'MAPA DE PREÇOS'!B:D,3,FALSE),"")</f>
        <v/>
      </c>
      <c r="E8" s="82" t="str">
        <f t="shared" ref="E8:E39" ca="1" si="0">IF($B7="","",IF($C8=$C5,D8,IF($C8=$C6,"Item",IF(AND(MAX(C:C)&gt;1,$C8=$C7),CONCATENATE("LOTE ",C8),""))))</f>
        <v/>
      </c>
      <c r="F8" s="82" t="str">
        <f ca="1">IF($B7="","",IF($C8=$C5,INDEX('MAPA DE PREÇOS'!$H:$H,MATCH($B8,'MAPA DE PREÇOS'!$B:$B)-19),IF($C8=$C6,"Código","")))</f>
        <v/>
      </c>
      <c r="G8" s="83" t="str">
        <f ca="1">IF($B7="","",IF($C8=$C5,IF('BASE EDITAL'!$C$2="",INDEX('MAPA DE PREÇOS'!H:H,MATCH(EDITAL!B8,'MAPA DE PREÇOS'!B:B,0)+1),UPPER(INDEX('BASE EDITAL'!$C:$C,EDITAL!B8+1))),IF($C8=$C6,"Especificação do Objeto","")))</f>
        <v/>
      </c>
      <c r="H8" s="84" t="str">
        <f ca="1">IF($B7="","",IF($C8=$C5,INDEX('MAPA DE PREÇOS'!$M:$M,MATCH($B8,'MAPA DE PREÇOS'!$B:$B)-16),IF($C8=$C6,"Unidade","")))</f>
        <v/>
      </c>
      <c r="I8" s="84" t="str">
        <f ca="1">IF($B7="","",IF($C8=$C5,INDEX('MAPA DE PREÇOS'!$M:$M,MATCH($B8,'MAPA DE PREÇOS'!$B:$B)-17),IF($C8=$C6,"Quant.","")))</f>
        <v/>
      </c>
      <c r="J8" s="60" t="str">
        <f ca="1">IF(J7="Total Mensal","Total Acumulado",IF($B7="","",IF($C8=$C5,INDEX('MAPA DE PREÇOS'!$M:$M,MATCH($B8,'MAPA DE PREÇOS'!$B:$B)-19),IF($C8=$C6,"Valor Unit. (R$)",IF(AND($C8&lt;&gt;$C7,$J7&lt;&gt;""),"Total Mensal","")))))</f>
        <v/>
      </c>
      <c r="K8" s="75" t="str">
        <f ca="1">IF(J8="","",IF(J8="Total Mensal","-",IF(J8="Total Acumulado",SUM(K$7:K7),I8*J8)))</f>
        <v/>
      </c>
      <c r="L8" s="112" t="str">
        <f ca="1">IF(J8="","",IF(J8="Total Mensal","-",IF(J8="Total Acumulado",SUM(L$7:L7),K8/SUMIF(J:J,"Total Acumulado",K:K))))</f>
        <v/>
      </c>
      <c r="M8" s="108"/>
      <c r="N8" s="112" t="str">
        <f ca="1">IF($J8="","",IF($J8="Total Mensal",SUM(O$7:O7)/VLOOKUP("Total Acumulado",$J:$K,2,FALSE),IF($J8="Total Acumulado",N7+L8+IF(L$7="% Item",-1,0),0%)))</f>
        <v/>
      </c>
      <c r="O8" s="109" t="str">
        <f ca="1">IF($J8="","",IF($J8="Total Mensal",SUM(O$7:O7),IF($J8="Total Acumulado",SUM(O6:O$7)+M8,IFERROR(N8*$K8,0))))</f>
        <v/>
      </c>
      <c r="P8" s="112" t="str">
        <f ca="1">IF($J8="","",IF($J8="Total Mensal",SUM(Q$7:Q7)/VLOOKUP("Total Acumulado",$J:$K,2,FALSE),IF($J8="Total Acumulado",P7+N8+IF(N$7="% Item",-1,0),0%)))</f>
        <v/>
      </c>
      <c r="Q8" s="109" t="str">
        <f ca="1">IF($J8="","",IF($J8="Total Mensal",SUM(Q$7:Q7),IF($J8="Total Acumulado",SUM(Q6:Q$7)+O8,IFERROR(P8*$K8,0))))</f>
        <v/>
      </c>
      <c r="R8" s="112" t="str">
        <f ca="1">IF($J8="","",IF($J8="Total Mensal",SUM(S$7:S7)/VLOOKUP("Total Acumulado",$J:$K,2,FALSE),IF($J8="Total Acumulado",R7+P8+IF(P$7="% Item",-1,0),0%)))</f>
        <v/>
      </c>
      <c r="S8" s="109" t="str">
        <f ca="1">IF($J8="","",IF($J8="Total Mensal",SUM(S$7:S7),IF($J8="Total Acumulado",SUM(S6:S$7)+Q8,IFERROR(R8*$K8,0))))</f>
        <v/>
      </c>
      <c r="T8" s="112" t="str">
        <f ca="1">IF($J8="","",IF($J8="Total Mensal",SUM(U$7:U7)/VLOOKUP("Total Acumulado",$J:$K,2,FALSE),IF($J8="Total Acumulado",T7+R8+IF(R$7="% Item",-1,0),0%)))</f>
        <v/>
      </c>
      <c r="U8" s="109" t="str">
        <f ca="1">IF($J8="","",IF($J8="Total Mensal",SUM(U$7:U7),IF($J8="Total Acumulado",SUM(U6:U$7)+S8,IFERROR(T8*$K8,0))))</f>
        <v/>
      </c>
      <c r="V8" s="112" t="str">
        <f ca="1">IF($J8="","",IF($J8="Total Mensal",SUM(W$7:W7)/VLOOKUP("Total Acumulado",$J:$K,2,FALSE),IF($J8="Total Acumulado",V7+T8+IF(T$7="% Item",-1,0),0%)))</f>
        <v/>
      </c>
      <c r="W8" s="109" t="str">
        <f ca="1">IF($J8="","",IF($J8="Total Mensal",SUM(W$7:W7),IF($J8="Total Acumulado",SUM(W6:W$7)+U8,IFERROR(V8*$K8,0))))</f>
        <v/>
      </c>
      <c r="X8" s="112" t="str">
        <f ca="1">IF($J8="","",IF($J8="Total Mensal",SUM(Y$7:Y7)/VLOOKUP("Total Acumulado",$J:$K,2,FALSE),IF($J8="Total Acumulado",X7+V8+IF(V$7="% Item",-1,0),0%)))</f>
        <v/>
      </c>
      <c r="Y8" s="109" t="str">
        <f ca="1">IF($J8="","",IF($J8="Total Mensal",SUM(Y$7:Y7),IF($J8="Total Acumulado",SUM(Y6:Y$7)+W8,IFERROR(X8*$K8,0))))</f>
        <v/>
      </c>
      <c r="Z8" s="112" t="str">
        <f ca="1">IF($J8="","",IF($J8="Total Mensal",SUM(AA$7:AA7)/VLOOKUP("Total Acumulado",$J:$K,2,FALSE),IF($J8="Total Acumulado",Z7+X8+IF(X$7="% Item",-1,0),0%)))</f>
        <v/>
      </c>
      <c r="AA8" s="109" t="str">
        <f ca="1">IF($J8="","",IF($J8="Total Mensal",SUM(AA$7:AA7),IF($J8="Total Acumulado",SUM(AA6:AA$7)+Y8,IFERROR(Z8*$K8,0))))</f>
        <v/>
      </c>
      <c r="AB8" s="112" t="str">
        <f ca="1">IF($J8="","",IF($J8="Total Mensal",SUM(AC$7:AC7)/VLOOKUP("Total Acumulado",$J:$K,2,FALSE),IF($J8="Total Acumulado",AB7+Z8+IF(Z$7="% Item",-1,0),0%)))</f>
        <v/>
      </c>
      <c r="AC8" s="109" t="str">
        <f ca="1">IF($J8="","",IF($J8="Total Mensal",SUM(AC$7:AC7),IF($J8="Total Acumulado",SUM(AC6:AC$7)+AA8,IFERROR(AB8*$K8,0))))</f>
        <v/>
      </c>
      <c r="AD8" s="112" t="str">
        <f ca="1">IF($J8="","",IF($J8="Total Mensal",SUM(AE$7:AE7)/VLOOKUP("Total Acumulado",$J:$K,2,FALSE),IF($J8="Total Acumulado",AD7+AB8+IF(AB$7="% Item",-1,0),0%)))</f>
        <v/>
      </c>
      <c r="AE8" s="109" t="str">
        <f ca="1">IF($J8="","",IF($J8="Total Mensal",SUM(AE$7:AE7),IF($J8="Total Acumulado",SUM(AE6:AE$7)+AC8,IFERROR(AD8*$K8,0))))</f>
        <v/>
      </c>
      <c r="AF8" s="112" t="str">
        <f ca="1">IF($J8="","",IF($J8="Total Mensal",SUM(AG$7:AG7)/VLOOKUP("Total Acumulado",$J:$K,2,FALSE),IF($J8="Total Acumulado",AF7+AD8+IF(AD$7="% Item",-1,0),0%)))</f>
        <v/>
      </c>
      <c r="AG8" s="109" t="str">
        <f ca="1">IF($J8="","",IF($J8="Total Mensal",SUM(AG$7:AG7),IF($J8="Total Acumulado",SUM(AG6:AG$7)+AE8,IFERROR(AF8*$K8,0))))</f>
        <v/>
      </c>
      <c r="AH8" s="112" t="str">
        <f ca="1">IF($J8="","",IF($J8="Total Mensal",SUM(AI$7:AI7)/VLOOKUP("Total Acumulado",$J:$K,2,FALSE),IF($J8="Total Acumulado",AH7+AF8+IF(AF$7="% Item",-1,0),0%)))</f>
        <v/>
      </c>
      <c r="AI8" s="109" t="str">
        <f ca="1">IF($J8="","",IF($J8="Total Mensal",SUM(AI$7:AI7),IF($J8="Total Acumulado",SUM(AI6:AI$7)+AG8,IFERROR(AH8*$K8,0))))</f>
        <v/>
      </c>
      <c r="AJ8" s="112" t="str">
        <f ca="1">IF($J8="","",IF($J8="Total Mensal",SUM(AK$7:AK7)/VLOOKUP("Total Acumulado",$J:$K,2,FALSE),IF($J8="Total Acumulado",AJ7+AH8+IF(AH$7="% Item",-1,0),0%)))</f>
        <v/>
      </c>
      <c r="AK8" s="109" t="str">
        <f ca="1">IF($J8="","",IF($J8="Total Mensal",SUM(AK$7:AK7),IF($J8="Total Acumulado",SUM(AK6:AK$7)+AI8,IFERROR(AJ8*$K8,0))))</f>
        <v/>
      </c>
    </row>
    <row r="9" spans="2:37" x14ac:dyDescent="0.25">
      <c r="B9" s="41" t="str">
        <f ca="1">IFERROR(IF(C8=C5,IF(B8+1&lt;='MAPA DE PREÇOS'!$H$8,B8+1,""),B8),"")</f>
        <v/>
      </c>
      <c r="C9" s="41" t="str">
        <f ca="1">IFERROR(VLOOKUP(B9,'MAPA DE PREÇOS'!B:D,2,FALSE),"")</f>
        <v/>
      </c>
      <c r="D9" s="41" t="str">
        <f ca="1">IFERROR(VLOOKUP(B9,'MAPA DE PREÇOS'!B:D,3,FALSE),"")</f>
        <v/>
      </c>
      <c r="E9" s="82" t="str">
        <f t="shared" ca="1" si="0"/>
        <v/>
      </c>
      <c r="F9" s="82" t="str">
        <f ca="1">IF($B8="","",IF($C9=$C6,INDEX('MAPA DE PREÇOS'!$H:$H,MATCH($B9,'MAPA DE PREÇOS'!$B:$B)-19),IF($C9=$C7,"Código","")))</f>
        <v/>
      </c>
      <c r="G9" s="83" t="str">
        <f ca="1">IF($B8="","",IF($C9=$C6,IF('BASE EDITAL'!$C$2="",INDEX('MAPA DE PREÇOS'!H:H,MATCH(EDITAL!B9,'MAPA DE PREÇOS'!B:B,0)+1),UPPER(INDEX('BASE EDITAL'!$C:$C,EDITAL!B9+1))),IF($C9=$C7,"Especificação do Objeto","")))</f>
        <v/>
      </c>
      <c r="H9" s="84" t="str">
        <f ca="1">IF($B8="","",IF($C9=$C6,INDEX('MAPA DE PREÇOS'!$M:$M,MATCH($B9,'MAPA DE PREÇOS'!$B:$B)-16),IF($C9=$C7,"Unidade","")))</f>
        <v/>
      </c>
      <c r="I9" s="84" t="str">
        <f ca="1">IF($B8="","",IF($C9=$C6,INDEX('MAPA DE PREÇOS'!$M:$M,MATCH($B9,'MAPA DE PREÇOS'!$B:$B)-17),IF($C9=$C7,"Quant.","")))</f>
        <v/>
      </c>
      <c r="J9" s="60" t="str">
        <f ca="1">IF(J8="Total Mensal","Total Acumulado",IF($B8="","",IF($C9=$C6,INDEX('MAPA DE PREÇOS'!$M:$M,MATCH($B9,'MAPA DE PREÇOS'!$B:$B)-19),IF($C9=$C7,"Valor Unit. (R$)",IF(AND($C9&lt;&gt;$C8,$J8&lt;&gt;""),"Total Mensal","")))))</f>
        <v/>
      </c>
      <c r="K9" s="75" t="str">
        <f ca="1">IF(J9="","",IF(J9="Total Mensal","-",IF(J9="Total Acumulado",SUM(K$7:K8),I9*J9)))</f>
        <v/>
      </c>
      <c r="L9" s="112" t="str">
        <f ca="1">IF(J9="","",IF(J9="Total Mensal","-",IF(J9="Total Acumulado",SUM(L$7:L8),K9/SUMIF(J:J,"Total Acumulado",K:K))))</f>
        <v/>
      </c>
      <c r="M9" s="108"/>
      <c r="N9" s="112" t="str">
        <f ca="1">IF($J9="","",IF($J9="Total Mensal",SUM(O$7:O8)/VLOOKUP("Total Acumulado",$J:$K,2,FALSE),IF($J9="Total Acumulado",N8+L9+IF(L$7="% Item",-1,0),0%)))</f>
        <v/>
      </c>
      <c r="O9" s="109" t="str">
        <f ca="1">IF($J9="","",IF($J9="Total Mensal",SUM(O$7:O8),IF($J9="Total Acumulado",SUM(O7:O$7)+M9,IFERROR(N9*$K9,0))))</f>
        <v/>
      </c>
      <c r="P9" s="112" t="str">
        <f ca="1">IF($J9="","",IF($J9="Total Mensal",SUM(Q$7:Q8)/VLOOKUP("Total Acumulado",$J:$K,2,FALSE),IF($J9="Total Acumulado",P8+N9+IF(N$7="% Item",-1,0),0%)))</f>
        <v/>
      </c>
      <c r="Q9" s="109" t="str">
        <f ca="1">IF($J9="","",IF($J9="Total Mensal",SUM(Q$7:Q8),IF($J9="Total Acumulado",SUM(Q7:Q$7)+O9,IFERROR(P9*$K9,0))))</f>
        <v/>
      </c>
      <c r="R9" s="112" t="str">
        <f ca="1">IF($J9="","",IF($J9="Total Mensal",SUM(S$7:S8)/VLOOKUP("Total Acumulado",$J:$K,2,FALSE),IF($J9="Total Acumulado",R8+P9+IF(P$7="% Item",-1,0),0%)))</f>
        <v/>
      </c>
      <c r="S9" s="109" t="str">
        <f ca="1">IF($J9="","",IF($J9="Total Mensal",SUM(S$7:S8),IF($J9="Total Acumulado",SUM(S7:S$7)+Q9,IFERROR(R9*$K9,0))))</f>
        <v/>
      </c>
      <c r="T9" s="112" t="str">
        <f ca="1">IF($J9="","",IF($J9="Total Mensal",SUM(U$7:U8)/VLOOKUP("Total Acumulado",$J:$K,2,FALSE),IF($J9="Total Acumulado",T8+R9+IF(R$7="% Item",-1,0),0%)))</f>
        <v/>
      </c>
      <c r="U9" s="109" t="str">
        <f ca="1">IF($J9="","",IF($J9="Total Mensal",SUM(U$7:U8),IF($J9="Total Acumulado",SUM(U7:U$7)+S9,IFERROR(T9*$K9,0))))</f>
        <v/>
      </c>
      <c r="V9" s="112" t="str">
        <f ca="1">IF($J9="","",IF($J9="Total Mensal",SUM(W$7:W8)/VLOOKUP("Total Acumulado",$J:$K,2,FALSE),IF($J9="Total Acumulado",V8+T9+IF(T$7="% Item",-1,0),0%)))</f>
        <v/>
      </c>
      <c r="W9" s="109" t="str">
        <f ca="1">IF($J9="","",IF($J9="Total Mensal",SUM(W$7:W8),IF($J9="Total Acumulado",SUM(W7:W$7)+U9,IFERROR(V9*$K9,0))))</f>
        <v/>
      </c>
      <c r="X9" s="112" t="str">
        <f ca="1">IF($J9="","",IF($J9="Total Mensal",SUM(Y$7:Y8)/VLOOKUP("Total Acumulado",$J:$K,2,FALSE),IF($J9="Total Acumulado",X8+V9+IF(V$7="% Item",-1,0),0%)))</f>
        <v/>
      </c>
      <c r="Y9" s="109" t="str">
        <f ca="1">IF($J9="","",IF($J9="Total Mensal",SUM(Y$7:Y8),IF($J9="Total Acumulado",SUM(Y7:Y$7)+W9,IFERROR(X9*$K9,0))))</f>
        <v/>
      </c>
      <c r="Z9" s="112" t="str">
        <f ca="1">IF($J9="","",IF($J9="Total Mensal",SUM(AA$7:AA8)/VLOOKUP("Total Acumulado",$J:$K,2,FALSE),IF($J9="Total Acumulado",Z8+X9+IF(X$7="% Item",-1,0),0%)))</f>
        <v/>
      </c>
      <c r="AA9" s="109" t="str">
        <f ca="1">IF($J9="","",IF($J9="Total Mensal",SUM(AA$7:AA8),IF($J9="Total Acumulado",SUM(AA7:AA$7)+Y9,IFERROR(Z9*$K9,0))))</f>
        <v/>
      </c>
      <c r="AB9" s="112" t="str">
        <f ca="1">IF($J9="","",IF($J9="Total Mensal",SUM(AC$7:AC8)/VLOOKUP("Total Acumulado",$J:$K,2,FALSE),IF($J9="Total Acumulado",AB8+Z9+IF(Z$7="% Item",-1,0),0%)))</f>
        <v/>
      </c>
      <c r="AC9" s="109" t="str">
        <f ca="1">IF($J9="","",IF($J9="Total Mensal",SUM(AC$7:AC8),IF($J9="Total Acumulado",SUM(AC7:AC$7)+AA9,IFERROR(AB9*$K9,0))))</f>
        <v/>
      </c>
      <c r="AD9" s="112" t="str">
        <f ca="1">IF($J9="","",IF($J9="Total Mensal",SUM(AE$7:AE8)/VLOOKUP("Total Acumulado",$J:$K,2,FALSE),IF($J9="Total Acumulado",AD8+AB9+IF(AB$7="% Item",-1,0),0%)))</f>
        <v/>
      </c>
      <c r="AE9" s="109" t="str">
        <f ca="1">IF($J9="","",IF($J9="Total Mensal",SUM(AE$7:AE8),IF($J9="Total Acumulado",SUM(AE7:AE$7)+AC9,IFERROR(AD9*$K9,0))))</f>
        <v/>
      </c>
      <c r="AF9" s="112" t="str">
        <f ca="1">IF($J9="","",IF($J9="Total Mensal",SUM(AG$7:AG8)/VLOOKUP("Total Acumulado",$J:$K,2,FALSE),IF($J9="Total Acumulado",AF8+AD9+IF(AD$7="% Item",-1,0),0%)))</f>
        <v/>
      </c>
      <c r="AG9" s="109" t="str">
        <f ca="1">IF($J9="","",IF($J9="Total Mensal",SUM(AG$7:AG8),IF($J9="Total Acumulado",SUM(AG7:AG$7)+AE9,IFERROR(AF9*$K9,0))))</f>
        <v/>
      </c>
      <c r="AH9" s="112" t="str">
        <f ca="1">IF($J9="","",IF($J9="Total Mensal",SUM(AI$7:AI8)/VLOOKUP("Total Acumulado",$J:$K,2,FALSE),IF($J9="Total Acumulado",AH8+AF9+IF(AF$7="% Item",-1,0),0%)))</f>
        <v/>
      </c>
      <c r="AI9" s="109" t="str">
        <f ca="1">IF($J9="","",IF($J9="Total Mensal",SUM(AI$7:AI8),IF($J9="Total Acumulado",SUM(AI7:AI$7)+AG9,IFERROR(AH9*$K9,0))))</f>
        <v/>
      </c>
      <c r="AJ9" s="112" t="str">
        <f ca="1">IF($J9="","",IF($J9="Total Mensal",SUM(AK$7:AK8)/VLOOKUP("Total Acumulado",$J:$K,2,FALSE),IF($J9="Total Acumulado",AJ8+AH9+IF(AH$7="% Item",-1,0),0%)))</f>
        <v/>
      </c>
      <c r="AK9" s="109" t="str">
        <f ca="1">IF($J9="","",IF($J9="Total Mensal",SUM(AK$7:AK8),IF($J9="Total Acumulado",SUM(AK7:AK$7)+AI9,IFERROR(AJ9*$K9,0))))</f>
        <v/>
      </c>
    </row>
    <row r="10" spans="2:37" x14ac:dyDescent="0.25">
      <c r="B10" s="41" t="str">
        <f ca="1">IFERROR(IF(C9=C6,IF(B9+1&lt;='MAPA DE PREÇOS'!$H$8,B9+1,""),B9),"")</f>
        <v/>
      </c>
      <c r="C10" s="41" t="str">
        <f ca="1">IFERROR(VLOOKUP(B10,'MAPA DE PREÇOS'!B:D,2,FALSE),"")</f>
        <v/>
      </c>
      <c r="D10" s="41" t="str">
        <f ca="1">IFERROR(VLOOKUP(B10,'MAPA DE PREÇOS'!B:D,3,FALSE),"")</f>
        <v/>
      </c>
      <c r="E10" s="82" t="str">
        <f t="shared" ca="1" si="0"/>
        <v/>
      </c>
      <c r="F10" s="82" t="str">
        <f ca="1">IF($B9="","",IF($C10=$C7,INDEX('MAPA DE PREÇOS'!$H:$H,MATCH($B10,'MAPA DE PREÇOS'!$B:$B)-19),IF($C10=$C8,"Código","")))</f>
        <v/>
      </c>
      <c r="G10" s="83" t="str">
        <f ca="1">IF($B9="","",IF($C10=$C7,IF('BASE EDITAL'!$C$2="",INDEX('MAPA DE PREÇOS'!H:H,MATCH(EDITAL!B10,'MAPA DE PREÇOS'!B:B,0)+1),UPPER(INDEX('BASE EDITAL'!$C:$C,EDITAL!B10+1))),IF($C10=$C8,"Especificação do Objeto","")))</f>
        <v/>
      </c>
      <c r="H10" s="84" t="str">
        <f ca="1">IF($B9="","",IF($C10=$C7,INDEX('MAPA DE PREÇOS'!$M:$M,MATCH($B10,'MAPA DE PREÇOS'!$B:$B)-16),IF($C10=$C8,"Unidade","")))</f>
        <v/>
      </c>
      <c r="I10" s="84" t="str">
        <f ca="1">IF($B9="","",IF($C10=$C7,INDEX('MAPA DE PREÇOS'!$M:$M,MATCH($B10,'MAPA DE PREÇOS'!$B:$B)-17),IF($C10=$C8,"Quant.","")))</f>
        <v/>
      </c>
      <c r="J10" s="60" t="str">
        <f ca="1">IF(J9="Total Mensal","Total Acumulado",IF($B9="","",IF($C10=$C7,INDEX('MAPA DE PREÇOS'!$M:$M,MATCH($B10,'MAPA DE PREÇOS'!$B:$B)-19),IF($C10=$C8,"Valor Unit. (R$)",IF(AND($C10&lt;&gt;$C9,$J9&lt;&gt;""),"Total Mensal","")))))</f>
        <v/>
      </c>
      <c r="K10" s="75" t="str">
        <f ca="1">IF(J10="","",IF(J10="Total Mensal","-",IF(J10="Total Acumulado",SUM(K$7:K9),I10*J10)))</f>
        <v/>
      </c>
      <c r="L10" s="112" t="str">
        <f ca="1">IF(J10="","",IF(J10="Total Mensal","-",IF(J10="Total Acumulado",SUM(L$7:L9),K10/SUMIF(J:J,"Total Acumulado",K:K))))</f>
        <v/>
      </c>
      <c r="M10" s="108"/>
      <c r="N10" s="112" t="str">
        <f ca="1">IF($J10="","",IF($J10="Total Mensal",SUM(O$7:O9)/VLOOKUP("Total Acumulado",$J:$K,2,FALSE),IF($J10="Total Acumulado",N9+L10+IF(L$7="% Item",-1,0),0%)))</f>
        <v/>
      </c>
      <c r="O10" s="109" t="str">
        <f ca="1">IF($J10="","",IF($J10="Total Mensal",SUM(O$7:O9),IF($J10="Total Acumulado",SUM(O$7:O8)+M10,IFERROR(N10*$K10,0))))</f>
        <v/>
      </c>
      <c r="P10" s="112" t="str">
        <f ca="1">IF($J10="","",IF($J10="Total Mensal",SUM(Q$7:Q9)/VLOOKUP("Total Acumulado",$J:$K,2,FALSE),IF($J10="Total Acumulado",P9+N10+IF(N$7="% Item",-1,0),0%)))</f>
        <v/>
      </c>
      <c r="Q10" s="109" t="str">
        <f ca="1">IF($J10="","",IF($J10="Total Mensal",SUM(Q$7:Q9),IF($J10="Total Acumulado",SUM(Q$7:Q8)+O10,IFERROR(P10*$K10,0))))</f>
        <v/>
      </c>
      <c r="R10" s="112" t="str">
        <f ca="1">IF($J10="","",IF($J10="Total Mensal",SUM(S$7:S9)/VLOOKUP("Total Acumulado",$J:$K,2,FALSE),IF($J10="Total Acumulado",R9+P10+IF(P$7="% Item",-1,0),0%)))</f>
        <v/>
      </c>
      <c r="S10" s="109" t="str">
        <f ca="1">IF($J10="","",IF($J10="Total Mensal",SUM(S$7:S9),IF($J10="Total Acumulado",SUM(S$7:S8)+Q10,IFERROR(R10*$K10,0))))</f>
        <v/>
      </c>
      <c r="T10" s="112" t="str">
        <f ca="1">IF($J10="","",IF($J10="Total Mensal",SUM(U$7:U9)/VLOOKUP("Total Acumulado",$J:$K,2,FALSE),IF($J10="Total Acumulado",T9+R10+IF(R$7="% Item",-1,0),0%)))</f>
        <v/>
      </c>
      <c r="U10" s="109" t="str">
        <f ca="1">IF($J10="","",IF($J10="Total Mensal",SUM(U$7:U9),IF($J10="Total Acumulado",SUM(U$7:U8)+S10,IFERROR(T10*$K10,0))))</f>
        <v/>
      </c>
      <c r="V10" s="112" t="str">
        <f ca="1">IF($J10="","",IF($J10="Total Mensal",SUM(W$7:W9)/VLOOKUP("Total Acumulado",$J:$K,2,FALSE),IF($J10="Total Acumulado",V9+T10+IF(T$7="% Item",-1,0),0%)))</f>
        <v/>
      </c>
      <c r="W10" s="109" t="str">
        <f ca="1">IF($J10="","",IF($J10="Total Mensal",SUM(W$7:W9),IF($J10="Total Acumulado",SUM(W$7:W8)+U10,IFERROR(V10*$K10,0))))</f>
        <v/>
      </c>
      <c r="X10" s="112" t="str">
        <f ca="1">IF($J10="","",IF($J10="Total Mensal",SUM(Y$7:Y9)/VLOOKUP("Total Acumulado",$J:$K,2,FALSE),IF($J10="Total Acumulado",X9+V10+IF(V$7="% Item",-1,0),0%)))</f>
        <v/>
      </c>
      <c r="Y10" s="109" t="str">
        <f ca="1">IF($J10="","",IF($J10="Total Mensal",SUM(Y$7:Y9),IF($J10="Total Acumulado",SUM(Y$7:Y8)+W10,IFERROR(X10*$K10,0))))</f>
        <v/>
      </c>
      <c r="Z10" s="112" t="str">
        <f ca="1">IF($J10="","",IF($J10="Total Mensal",SUM(AA$7:AA9)/VLOOKUP("Total Acumulado",$J:$K,2,FALSE),IF($J10="Total Acumulado",Z9+X10+IF(X$7="% Item",-1,0),0%)))</f>
        <v/>
      </c>
      <c r="AA10" s="109" t="str">
        <f ca="1">IF($J10="","",IF($J10="Total Mensal",SUM(AA$7:AA9),IF($J10="Total Acumulado",SUM(AA$7:AA8)+Y10,IFERROR(Z10*$K10,0))))</f>
        <v/>
      </c>
      <c r="AB10" s="112" t="str">
        <f ca="1">IF($J10="","",IF($J10="Total Mensal",SUM(AC$7:AC9)/VLOOKUP("Total Acumulado",$J:$K,2,FALSE),IF($J10="Total Acumulado",AB9+Z10+IF(Z$7="% Item",-1,0),0%)))</f>
        <v/>
      </c>
      <c r="AC10" s="109" t="str">
        <f ca="1">IF($J10="","",IF($J10="Total Mensal",SUM(AC$7:AC9),IF($J10="Total Acumulado",SUM(AC$7:AC8)+AA10,IFERROR(AB10*$K10,0))))</f>
        <v/>
      </c>
      <c r="AD10" s="112" t="str">
        <f ca="1">IF($J10="","",IF($J10="Total Mensal",SUM(AE$7:AE9)/VLOOKUP("Total Acumulado",$J:$K,2,FALSE),IF($J10="Total Acumulado",AD9+AB10+IF(AB$7="% Item",-1,0),0%)))</f>
        <v/>
      </c>
      <c r="AE10" s="109" t="str">
        <f ca="1">IF($J10="","",IF($J10="Total Mensal",SUM(AE$7:AE9),IF($J10="Total Acumulado",SUM(AE$7:AE8)+AC10,IFERROR(AD10*$K10,0))))</f>
        <v/>
      </c>
      <c r="AF10" s="112" t="str">
        <f ca="1">IF($J10="","",IF($J10="Total Mensal",SUM(AG$7:AG9)/VLOOKUP("Total Acumulado",$J:$K,2,FALSE),IF($J10="Total Acumulado",AF9+AD10+IF(AD$7="% Item",-1,0),0%)))</f>
        <v/>
      </c>
      <c r="AG10" s="109" t="str">
        <f ca="1">IF($J10="","",IF($J10="Total Mensal",SUM(AG$7:AG9),IF($J10="Total Acumulado",SUM(AG$7:AG8)+AE10,IFERROR(AF10*$K10,0))))</f>
        <v/>
      </c>
      <c r="AH10" s="112" t="str">
        <f ca="1">IF($J10="","",IF($J10="Total Mensal",SUM(AI$7:AI9)/VLOOKUP("Total Acumulado",$J:$K,2,FALSE),IF($J10="Total Acumulado",AH9+AF10+IF(AF$7="% Item",-1,0),0%)))</f>
        <v/>
      </c>
      <c r="AI10" s="109" t="str">
        <f ca="1">IF($J10="","",IF($J10="Total Mensal",SUM(AI$7:AI9),IF($J10="Total Acumulado",SUM(AI$7:AI8)+AG10,IFERROR(AH10*$K10,0))))</f>
        <v/>
      </c>
      <c r="AJ10" s="112" t="str">
        <f ca="1">IF($J10="","",IF($J10="Total Mensal",SUM(AK$7:AK9)/VLOOKUP("Total Acumulado",$J:$K,2,FALSE),IF($J10="Total Acumulado",AJ9+AH10+IF(AH$7="% Item",-1,0),0%)))</f>
        <v/>
      </c>
      <c r="AK10" s="109" t="str">
        <f ca="1">IF($J10="","",IF($J10="Total Mensal",SUM(AK$7:AK9),IF($J10="Total Acumulado",SUM(AK$7:AK8)+AI10,IFERROR(AJ10*$K10,0))))</f>
        <v/>
      </c>
    </row>
    <row r="11" spans="2:37" x14ac:dyDescent="0.25">
      <c r="B11" s="41" t="str">
        <f ca="1">IFERROR(IF(C10=C7,IF(B10+1&lt;='MAPA DE PREÇOS'!$H$8,B10+1,""),B10),"")</f>
        <v/>
      </c>
      <c r="C11" s="41" t="str">
        <f ca="1">IFERROR(VLOOKUP(B11,'MAPA DE PREÇOS'!B:D,2,FALSE),"")</f>
        <v/>
      </c>
      <c r="D11" s="41" t="str">
        <f ca="1">IFERROR(VLOOKUP(B11,'MAPA DE PREÇOS'!B:D,3,FALSE),"")</f>
        <v/>
      </c>
      <c r="E11" s="82" t="str">
        <f t="shared" ca="1" si="0"/>
        <v/>
      </c>
      <c r="F11" s="82" t="str">
        <f ca="1">IF($B10="","",IF($C11=$C8,INDEX('MAPA DE PREÇOS'!$H:$H,MATCH($B11,'MAPA DE PREÇOS'!$B:$B)-19),IF($C11=$C9,"Código","")))</f>
        <v/>
      </c>
      <c r="G11" s="83" t="str">
        <f ca="1">IF($B10="","",IF($C11=$C8,IF('BASE EDITAL'!$C$2="",INDEX('MAPA DE PREÇOS'!H:H,MATCH(EDITAL!B11,'MAPA DE PREÇOS'!B:B,0)+1),UPPER(INDEX('BASE EDITAL'!$C:$C,EDITAL!B11+1))),IF($C11=$C9,"Especificação do Objeto","")))</f>
        <v/>
      </c>
      <c r="H11" s="84" t="str">
        <f ca="1">IF($B10="","",IF($C11=$C8,INDEX('MAPA DE PREÇOS'!$M:$M,MATCH($B11,'MAPA DE PREÇOS'!$B:$B)-16),IF($C11=$C9,"Unidade","")))</f>
        <v/>
      </c>
      <c r="I11" s="84" t="str">
        <f ca="1">IF($B10="","",IF($C11=$C8,INDEX('MAPA DE PREÇOS'!$M:$M,MATCH($B11,'MAPA DE PREÇOS'!$B:$B)-17),IF($C11=$C9,"Quant.","")))</f>
        <v/>
      </c>
      <c r="J11" s="60" t="str">
        <f ca="1">IF(J10="Total Mensal","Total Acumulado",IF($B10="","",IF($C11=$C8,INDEX('MAPA DE PREÇOS'!$M:$M,MATCH($B11,'MAPA DE PREÇOS'!$B:$B)-19),IF($C11=$C9,"Valor Unit. (R$)",IF(AND($C11&lt;&gt;$C10,$J10&lt;&gt;""),"Total Mensal","")))))</f>
        <v/>
      </c>
      <c r="K11" s="75" t="str">
        <f ca="1">IF(J11="","",IF(J11="Total Mensal","-",IF(J11="Total Acumulado",SUM(K$7:K10),I11*J11)))</f>
        <v/>
      </c>
      <c r="L11" s="112" t="str">
        <f ca="1">IF(J11="","",IF(J11="Total Mensal","-",IF(J11="Total Acumulado",SUM(L$7:L10),K11/SUMIF(J:J,"Total Acumulado",K:K))))</f>
        <v/>
      </c>
      <c r="M11" s="108"/>
      <c r="N11" s="112" t="str">
        <f ca="1">IF($J11="","",IF($J11="Total Mensal",SUM(O$7:O10)/VLOOKUP("Total Acumulado",$J:$K,2,FALSE),IF($J11="Total Acumulado",N10+L11+IF(L$7="% Item",-1,0),0%)))</f>
        <v/>
      </c>
      <c r="O11" s="109" t="str">
        <f ca="1">IF($J11="","",IF($J11="Total Mensal",SUM(O$7:O10),IF($J11="Total Acumulado",SUM(O$7:O9)+M11,IFERROR(N11*$K11,0))))</f>
        <v/>
      </c>
      <c r="P11" s="112" t="str">
        <f ca="1">IF($J11="","",IF($J11="Total Mensal",SUM(Q$7:Q10)/VLOOKUP("Total Acumulado",$J:$K,2,FALSE),IF($J11="Total Acumulado",P10+N11+IF(N$7="% Item",-1,0),0%)))</f>
        <v/>
      </c>
      <c r="Q11" s="109" t="str">
        <f ca="1">IF($J11="","",IF($J11="Total Mensal",SUM(Q$7:Q10),IF($J11="Total Acumulado",SUM(Q$7:Q9)+O11,IFERROR(P11*$K11,0))))</f>
        <v/>
      </c>
      <c r="R11" s="112" t="str">
        <f ca="1">IF($J11="","",IF($J11="Total Mensal",SUM(S$7:S10)/VLOOKUP("Total Acumulado",$J:$K,2,FALSE),IF($J11="Total Acumulado",R10+P11+IF(P$7="% Item",-1,0),0%)))</f>
        <v/>
      </c>
      <c r="S11" s="109" t="str">
        <f ca="1">IF($J11="","",IF($J11="Total Mensal",SUM(S$7:S10),IF($J11="Total Acumulado",SUM(S$7:S9)+Q11,IFERROR(R11*$K11,0))))</f>
        <v/>
      </c>
      <c r="T11" s="112" t="str">
        <f ca="1">IF($J11="","",IF($J11="Total Mensal",SUM(U$7:U10)/VLOOKUP("Total Acumulado",$J:$K,2,FALSE),IF($J11="Total Acumulado",T10+R11+IF(R$7="% Item",-1,0),0%)))</f>
        <v/>
      </c>
      <c r="U11" s="109" t="str">
        <f ca="1">IF($J11="","",IF($J11="Total Mensal",SUM(U$7:U10),IF($J11="Total Acumulado",SUM(U$7:U9)+S11,IFERROR(T11*$K11,0))))</f>
        <v/>
      </c>
      <c r="V11" s="112" t="str">
        <f ca="1">IF($J11="","",IF($J11="Total Mensal",SUM(W$7:W10)/VLOOKUP("Total Acumulado",$J:$K,2,FALSE),IF($J11="Total Acumulado",V10+T11+IF(T$7="% Item",-1,0),0%)))</f>
        <v/>
      </c>
      <c r="W11" s="109" t="str">
        <f ca="1">IF($J11="","",IF($J11="Total Mensal",SUM(W$7:W10),IF($J11="Total Acumulado",SUM(W$7:W9)+U11,IFERROR(V11*$K11,0))))</f>
        <v/>
      </c>
      <c r="X11" s="112" t="str">
        <f ca="1">IF($J11="","",IF($J11="Total Mensal",SUM(Y$7:Y10)/VLOOKUP("Total Acumulado",$J:$K,2,FALSE),IF($J11="Total Acumulado",X10+V11+IF(V$7="% Item",-1,0),0%)))</f>
        <v/>
      </c>
      <c r="Y11" s="109" t="str">
        <f ca="1">IF($J11="","",IF($J11="Total Mensal",SUM(Y$7:Y10),IF($J11="Total Acumulado",SUM(Y$7:Y9)+W11,IFERROR(X11*$K11,0))))</f>
        <v/>
      </c>
      <c r="Z11" s="112" t="str">
        <f ca="1">IF($J11="","",IF($J11="Total Mensal",SUM(AA$7:AA10)/VLOOKUP("Total Acumulado",$J:$K,2,FALSE),IF($J11="Total Acumulado",Z10+X11+IF(X$7="% Item",-1,0),0%)))</f>
        <v/>
      </c>
      <c r="AA11" s="109" t="str">
        <f ca="1">IF($J11="","",IF($J11="Total Mensal",SUM(AA$7:AA10),IF($J11="Total Acumulado",SUM(AA$7:AA9)+Y11,IFERROR(Z11*$K11,0))))</f>
        <v/>
      </c>
      <c r="AB11" s="112" t="str">
        <f ca="1">IF($J11="","",IF($J11="Total Mensal",SUM(AC$7:AC10)/VLOOKUP("Total Acumulado",$J:$K,2,FALSE),IF($J11="Total Acumulado",AB10+Z11+IF(Z$7="% Item",-1,0),0%)))</f>
        <v/>
      </c>
      <c r="AC11" s="109" t="str">
        <f ca="1">IF($J11="","",IF($J11="Total Mensal",SUM(AC$7:AC10),IF($J11="Total Acumulado",SUM(AC$7:AC9)+AA11,IFERROR(AB11*$K11,0))))</f>
        <v/>
      </c>
      <c r="AD11" s="112" t="str">
        <f ca="1">IF($J11="","",IF($J11="Total Mensal",SUM(AE$7:AE10)/VLOOKUP("Total Acumulado",$J:$K,2,FALSE),IF($J11="Total Acumulado",AD10+AB11+IF(AB$7="% Item",-1,0),0%)))</f>
        <v/>
      </c>
      <c r="AE11" s="109" t="str">
        <f ca="1">IF($J11="","",IF($J11="Total Mensal",SUM(AE$7:AE10),IF($J11="Total Acumulado",SUM(AE$7:AE9)+AC11,IFERROR(AD11*$K11,0))))</f>
        <v/>
      </c>
      <c r="AF11" s="112" t="str">
        <f ca="1">IF($J11="","",IF($J11="Total Mensal",SUM(AG$7:AG10)/VLOOKUP("Total Acumulado",$J:$K,2,FALSE),IF($J11="Total Acumulado",AF10+AD11+IF(AD$7="% Item",-1,0),0%)))</f>
        <v/>
      </c>
      <c r="AG11" s="109" t="str">
        <f ca="1">IF($J11="","",IF($J11="Total Mensal",SUM(AG$7:AG10),IF($J11="Total Acumulado",SUM(AG$7:AG9)+AE11,IFERROR(AF11*$K11,0))))</f>
        <v/>
      </c>
      <c r="AH11" s="112" t="str">
        <f ca="1">IF($J11="","",IF($J11="Total Mensal",SUM(AI$7:AI10)/VLOOKUP("Total Acumulado",$J:$K,2,FALSE),IF($J11="Total Acumulado",AH10+AF11+IF(AF$7="% Item",-1,0),0%)))</f>
        <v/>
      </c>
      <c r="AI11" s="109" t="str">
        <f ca="1">IF($J11="","",IF($J11="Total Mensal",SUM(AI$7:AI10),IF($J11="Total Acumulado",SUM(AI$7:AI9)+AG11,IFERROR(AH11*$K11,0))))</f>
        <v/>
      </c>
      <c r="AJ11" s="112" t="str">
        <f ca="1">IF($J11="","",IF($J11="Total Mensal",SUM(AK$7:AK10)/VLOOKUP("Total Acumulado",$J:$K,2,FALSE),IF($J11="Total Acumulado",AJ10+AH11+IF(AH$7="% Item",-1,0),0%)))</f>
        <v/>
      </c>
      <c r="AK11" s="109" t="str">
        <f ca="1">IF($J11="","",IF($J11="Total Mensal",SUM(AK$7:AK10),IF($J11="Total Acumulado",SUM(AK$7:AK9)+AI11,IFERROR(AJ11*$K11,0))))</f>
        <v/>
      </c>
    </row>
    <row r="12" spans="2:37" x14ac:dyDescent="0.25">
      <c r="B12" s="41" t="str">
        <f ca="1">IFERROR(IF(C11=C8,IF(B11+1&lt;='MAPA DE PREÇOS'!$H$8,B11+1,""),B11),"")</f>
        <v/>
      </c>
      <c r="C12" s="41" t="str">
        <f ca="1">IFERROR(VLOOKUP(B12,'MAPA DE PREÇOS'!B:D,2,FALSE),"")</f>
        <v/>
      </c>
      <c r="D12" s="41" t="str">
        <f ca="1">IFERROR(VLOOKUP(B12,'MAPA DE PREÇOS'!B:D,3,FALSE),"")</f>
        <v/>
      </c>
      <c r="E12" s="82" t="str">
        <f t="shared" ca="1" si="0"/>
        <v/>
      </c>
      <c r="F12" s="82" t="str">
        <f ca="1">IF($B11="","",IF($C12=$C9,INDEX('MAPA DE PREÇOS'!$H:$H,MATCH($B12,'MAPA DE PREÇOS'!$B:$B)-19),IF($C12=$C10,"Código","")))</f>
        <v/>
      </c>
      <c r="G12" s="83" t="str">
        <f ca="1">IF($B11="","",IF($C12=$C9,IF('BASE EDITAL'!$C$2="",INDEX('MAPA DE PREÇOS'!H:H,MATCH(EDITAL!B12,'MAPA DE PREÇOS'!B:B,0)+1),UPPER(INDEX('BASE EDITAL'!$C:$C,EDITAL!B12+1))),IF($C12=$C10,"Especificação do Objeto","")))</f>
        <v/>
      </c>
      <c r="H12" s="84" t="str">
        <f ca="1">IF($B11="","",IF($C12=$C9,INDEX('MAPA DE PREÇOS'!$M:$M,MATCH($B12,'MAPA DE PREÇOS'!$B:$B)-16),IF($C12=$C10,"Unidade","")))</f>
        <v/>
      </c>
      <c r="I12" s="84" t="str">
        <f ca="1">IF($B11="","",IF($C12=$C9,INDEX('MAPA DE PREÇOS'!$M:$M,MATCH($B12,'MAPA DE PREÇOS'!$B:$B)-17),IF($C12=$C10,"Quant.","")))</f>
        <v/>
      </c>
      <c r="J12" s="60" t="str">
        <f ca="1">IF(J11="Total Mensal","Total Acumulado",IF($B11="","",IF($C12=$C9,INDEX('MAPA DE PREÇOS'!$M:$M,MATCH($B12,'MAPA DE PREÇOS'!$B:$B)-19),IF($C12=$C10,"Valor Unit. (R$)",IF(AND($C12&lt;&gt;$C11,$J11&lt;&gt;""),"Total Mensal","")))))</f>
        <v/>
      </c>
      <c r="K12" s="75" t="str">
        <f ca="1">IF(J12="","",IF(J12="Total Mensal","-",IF(J12="Total Acumulado",SUM(K$7:K11),I12*J12)))</f>
        <v/>
      </c>
      <c r="L12" s="112" t="str">
        <f ca="1">IF(J12="","",IF(J12="Total Mensal","-",IF(J12="Total Acumulado",SUM(L$7:L11),K12/SUMIF(J:J,"Total Acumulado",K:K))))</f>
        <v/>
      </c>
      <c r="M12" s="108"/>
      <c r="N12" s="112" t="str">
        <f ca="1">IF($J12="","",IF($J12="Total Mensal",SUM(O$7:O11)/VLOOKUP("Total Acumulado",$J:$K,2,FALSE),IF($J12="Total Acumulado",N11+L12+IF(L$7="% Item",-1,0),0%)))</f>
        <v/>
      </c>
      <c r="O12" s="109" t="str">
        <f ca="1">IF($J12="","",IF($J12="Total Mensal",SUM(O$7:O11),IF($J12="Total Acumulado",SUM(O$7:O10)+M12,IFERROR(N12*$K12,0))))</f>
        <v/>
      </c>
      <c r="P12" s="112" t="str">
        <f ca="1">IF($J12="","",IF($J12="Total Mensal",SUM(Q$7:Q11)/VLOOKUP("Total Acumulado",$J:$K,2,FALSE),IF($J12="Total Acumulado",P11+N12+IF(N$7="% Item",-1,0),0%)))</f>
        <v/>
      </c>
      <c r="Q12" s="109" t="str">
        <f ca="1">IF($J12="","",IF($J12="Total Mensal",SUM(Q$7:Q11),IF($J12="Total Acumulado",SUM(Q$7:Q10)+O12,IFERROR(P12*$K12,0))))</f>
        <v/>
      </c>
      <c r="R12" s="112" t="str">
        <f ca="1">IF($J12="","",IF($J12="Total Mensal",SUM(S$7:S11)/VLOOKUP("Total Acumulado",$J:$K,2,FALSE),IF($J12="Total Acumulado",R11+P12+IF(P$7="% Item",-1,0),0%)))</f>
        <v/>
      </c>
      <c r="S12" s="109" t="str">
        <f ca="1">IF($J12="","",IF($J12="Total Mensal",SUM(S$7:S11),IF($J12="Total Acumulado",SUM(S$7:S10)+Q12,IFERROR(R12*$K12,0))))</f>
        <v/>
      </c>
      <c r="T12" s="112" t="str">
        <f ca="1">IF($J12="","",IF($J12="Total Mensal",SUM(U$7:U11)/VLOOKUP("Total Acumulado",$J:$K,2,FALSE),IF($J12="Total Acumulado",T11+R12+IF(R$7="% Item",-1,0),0%)))</f>
        <v/>
      </c>
      <c r="U12" s="109" t="str">
        <f ca="1">IF($J12="","",IF($J12="Total Mensal",SUM(U$7:U11),IF($J12="Total Acumulado",SUM(U$7:U10)+S12,IFERROR(T12*$K12,0))))</f>
        <v/>
      </c>
      <c r="V12" s="112" t="str">
        <f ca="1">IF($J12="","",IF($J12="Total Mensal",SUM(W$7:W11)/VLOOKUP("Total Acumulado",$J:$K,2,FALSE),IF($J12="Total Acumulado",V11+T12+IF(T$7="% Item",-1,0),0%)))</f>
        <v/>
      </c>
      <c r="W12" s="109" t="str">
        <f ca="1">IF($J12="","",IF($J12="Total Mensal",SUM(W$7:W11),IF($J12="Total Acumulado",SUM(W$7:W10)+U12,IFERROR(V12*$K12,0))))</f>
        <v/>
      </c>
      <c r="X12" s="112" t="str">
        <f ca="1">IF($J12="","",IF($J12="Total Mensal",SUM(Y$7:Y11)/VLOOKUP("Total Acumulado",$J:$K,2,FALSE),IF($J12="Total Acumulado",X11+V12+IF(V$7="% Item",-1,0),0%)))</f>
        <v/>
      </c>
      <c r="Y12" s="109" t="str">
        <f ca="1">IF($J12="","",IF($J12="Total Mensal",SUM(Y$7:Y11),IF($J12="Total Acumulado",SUM(Y$7:Y10)+W12,IFERROR(X12*$K12,0))))</f>
        <v/>
      </c>
      <c r="Z12" s="112" t="str">
        <f ca="1">IF($J12="","",IF($J12="Total Mensal",SUM(AA$7:AA11)/VLOOKUP("Total Acumulado",$J:$K,2,FALSE),IF($J12="Total Acumulado",Z11+X12+IF(X$7="% Item",-1,0),0%)))</f>
        <v/>
      </c>
      <c r="AA12" s="109" t="str">
        <f ca="1">IF($J12="","",IF($J12="Total Mensal",SUM(AA$7:AA11),IF($J12="Total Acumulado",SUM(AA$7:AA10)+Y12,IFERROR(Z12*$K12,0))))</f>
        <v/>
      </c>
      <c r="AB12" s="112" t="str">
        <f ca="1">IF($J12="","",IF($J12="Total Mensal",SUM(AC$7:AC11)/VLOOKUP("Total Acumulado",$J:$K,2,FALSE),IF($J12="Total Acumulado",AB11+Z12+IF(Z$7="% Item",-1,0),0%)))</f>
        <v/>
      </c>
      <c r="AC12" s="109" t="str">
        <f ca="1">IF($J12="","",IF($J12="Total Mensal",SUM(AC$7:AC11),IF($J12="Total Acumulado",SUM(AC$7:AC10)+AA12,IFERROR(AB12*$K12,0))))</f>
        <v/>
      </c>
      <c r="AD12" s="112" t="str">
        <f ca="1">IF($J12="","",IF($J12="Total Mensal",SUM(AE$7:AE11)/VLOOKUP("Total Acumulado",$J:$K,2,FALSE),IF($J12="Total Acumulado",AD11+AB12+IF(AB$7="% Item",-1,0),0%)))</f>
        <v/>
      </c>
      <c r="AE12" s="109" t="str">
        <f ca="1">IF($J12="","",IF($J12="Total Mensal",SUM(AE$7:AE11),IF($J12="Total Acumulado",SUM(AE$7:AE10)+AC12,IFERROR(AD12*$K12,0))))</f>
        <v/>
      </c>
      <c r="AF12" s="112" t="str">
        <f ca="1">IF($J12="","",IF($J12="Total Mensal",SUM(AG$7:AG11)/VLOOKUP("Total Acumulado",$J:$K,2,FALSE),IF($J12="Total Acumulado",AF11+AD12+IF(AD$7="% Item",-1,0),0%)))</f>
        <v/>
      </c>
      <c r="AG12" s="109" t="str">
        <f ca="1">IF($J12="","",IF($J12="Total Mensal",SUM(AG$7:AG11),IF($J12="Total Acumulado",SUM(AG$7:AG10)+AE12,IFERROR(AF12*$K12,0))))</f>
        <v/>
      </c>
      <c r="AH12" s="112" t="str">
        <f ca="1">IF($J12="","",IF($J12="Total Mensal",SUM(AI$7:AI11)/VLOOKUP("Total Acumulado",$J:$K,2,FALSE),IF($J12="Total Acumulado",AH11+AF12+IF(AF$7="% Item",-1,0),0%)))</f>
        <v/>
      </c>
      <c r="AI12" s="109" t="str">
        <f ca="1">IF($J12="","",IF($J12="Total Mensal",SUM(AI$7:AI11),IF($J12="Total Acumulado",SUM(AI$7:AI10)+AG12,IFERROR(AH12*$K12,0))))</f>
        <v/>
      </c>
      <c r="AJ12" s="112" t="str">
        <f ca="1">IF($J12="","",IF($J12="Total Mensal",SUM(AK$7:AK11)/VLOOKUP("Total Acumulado",$J:$K,2,FALSE),IF($J12="Total Acumulado",AJ11+AH12+IF(AH$7="% Item",-1,0),0%)))</f>
        <v/>
      </c>
      <c r="AK12" s="109" t="str">
        <f ca="1">IF($J12="","",IF($J12="Total Mensal",SUM(AK$7:AK11),IF($J12="Total Acumulado",SUM(AK$7:AK10)+AI12,IFERROR(AJ12*$K12,0))))</f>
        <v/>
      </c>
    </row>
    <row r="13" spans="2:37" x14ac:dyDescent="0.25">
      <c r="B13" s="41" t="str">
        <f ca="1">IFERROR(IF(C12=C9,IF(B12+1&lt;='MAPA DE PREÇOS'!$H$8,B12+1,""),B12),"")</f>
        <v/>
      </c>
      <c r="C13" s="41" t="str">
        <f ca="1">IFERROR(VLOOKUP(B13,'MAPA DE PREÇOS'!B:D,2,FALSE),"")</f>
        <v/>
      </c>
      <c r="D13" s="41" t="str">
        <f ca="1">IFERROR(VLOOKUP(B13,'MAPA DE PREÇOS'!B:D,3,FALSE),"")</f>
        <v/>
      </c>
      <c r="E13" s="82" t="str">
        <f t="shared" ca="1" si="0"/>
        <v/>
      </c>
      <c r="F13" s="82" t="str">
        <f ca="1">IF($B12="","",IF($C13=$C10,INDEX('MAPA DE PREÇOS'!$H:$H,MATCH($B13,'MAPA DE PREÇOS'!$B:$B)-19),IF($C13=$C11,"Código","")))</f>
        <v/>
      </c>
      <c r="G13" s="83" t="str">
        <f ca="1">IF($B12="","",IF($C13=$C10,IF('BASE EDITAL'!$C$2="",INDEX('MAPA DE PREÇOS'!H:H,MATCH(EDITAL!B13,'MAPA DE PREÇOS'!B:B,0)+1),UPPER(INDEX('BASE EDITAL'!$C:$C,EDITAL!B13+1))),IF($C13=$C11,"Especificação do Objeto","")))</f>
        <v/>
      </c>
      <c r="H13" s="84" t="str">
        <f ca="1">IF($B12="","",IF($C13=$C10,INDEX('MAPA DE PREÇOS'!$M:$M,MATCH($B13,'MAPA DE PREÇOS'!$B:$B)-16),IF($C13=$C11,"Unidade","")))</f>
        <v/>
      </c>
      <c r="I13" s="84" t="str">
        <f ca="1">IF($B12="","",IF($C13=$C10,INDEX('MAPA DE PREÇOS'!$M:$M,MATCH($B13,'MAPA DE PREÇOS'!$B:$B)-17),IF($C13=$C11,"Quant.","")))</f>
        <v/>
      </c>
      <c r="J13" s="60" t="str">
        <f ca="1">IF(J12="Total Mensal","Total Acumulado",IF($B12="","",IF($C13=$C10,INDEX('MAPA DE PREÇOS'!$M:$M,MATCH($B13,'MAPA DE PREÇOS'!$B:$B)-19),IF($C13=$C11,"Valor Unit. (R$)",IF(AND($C13&lt;&gt;$C12,$J12&lt;&gt;""),"Total Mensal","")))))</f>
        <v/>
      </c>
      <c r="K13" s="75" t="str">
        <f ca="1">IF(J13="","",IF(J13="Total Mensal","-",IF(J13="Total Acumulado",SUM(K$7:K12),I13*J13)))</f>
        <v/>
      </c>
      <c r="L13" s="112" t="str">
        <f ca="1">IF(J13="","",IF(J13="Total Mensal","-",IF(J13="Total Acumulado",SUM(L$7:L12),K13/SUMIF(J:J,"Total Acumulado",K:K))))</f>
        <v/>
      </c>
      <c r="M13" s="108"/>
      <c r="N13" s="112" t="str">
        <f ca="1">IF($J13="","",IF($J13="Total Mensal",SUM(O$7:O12)/VLOOKUP("Total Acumulado",$J:$K,2,FALSE),IF($J13="Total Acumulado",N12+L13+IF(L$7="% Item",-1,0),0%)))</f>
        <v/>
      </c>
      <c r="O13" s="109" t="str">
        <f ca="1">IF($J13="","",IF($J13="Total Mensal",SUM(O$7:O12),IF($J13="Total Acumulado",SUM(O$7:O11)+M13,IFERROR(N13*$K13,0))))</f>
        <v/>
      </c>
      <c r="P13" s="112" t="str">
        <f ca="1">IF($J13="","",IF($J13="Total Mensal",SUM(Q$7:Q12)/VLOOKUP("Total Acumulado",$J:$K,2,FALSE),IF($J13="Total Acumulado",P12+N13+IF(N$7="% Item",-1,0),0%)))</f>
        <v/>
      </c>
      <c r="Q13" s="109" t="str">
        <f ca="1">IF($J13="","",IF($J13="Total Mensal",SUM(Q$7:Q12),IF($J13="Total Acumulado",SUM(Q$7:Q11)+O13,IFERROR(P13*$K13,0))))</f>
        <v/>
      </c>
      <c r="R13" s="112" t="str">
        <f ca="1">IF($J13="","",IF($J13="Total Mensal",SUM(S$7:S12)/VLOOKUP("Total Acumulado",$J:$K,2,FALSE),IF($J13="Total Acumulado",R12+P13+IF(P$7="% Item",-1,0),0%)))</f>
        <v/>
      </c>
      <c r="S13" s="109" t="str">
        <f ca="1">IF($J13="","",IF($J13="Total Mensal",SUM(S$7:S12),IF($J13="Total Acumulado",SUM(S$7:S11)+Q13,IFERROR(R13*$K13,0))))</f>
        <v/>
      </c>
      <c r="T13" s="112" t="str">
        <f ca="1">IF($J13="","",IF($J13="Total Mensal",SUM(U$7:U12)/VLOOKUP("Total Acumulado",$J:$K,2,FALSE),IF($J13="Total Acumulado",T12+R13+IF(R$7="% Item",-1,0),0%)))</f>
        <v/>
      </c>
      <c r="U13" s="109" t="str">
        <f ca="1">IF($J13="","",IF($J13="Total Mensal",SUM(U$7:U12),IF($J13="Total Acumulado",SUM(U$7:U11)+S13,IFERROR(T13*$K13,0))))</f>
        <v/>
      </c>
      <c r="V13" s="112" t="str">
        <f ca="1">IF($J13="","",IF($J13="Total Mensal",SUM(W$7:W12)/VLOOKUP("Total Acumulado",$J:$K,2,FALSE),IF($J13="Total Acumulado",V12+T13+IF(T$7="% Item",-1,0),0%)))</f>
        <v/>
      </c>
      <c r="W13" s="109" t="str">
        <f ca="1">IF($J13="","",IF($J13="Total Mensal",SUM(W$7:W12),IF($J13="Total Acumulado",SUM(W$7:W11)+U13,IFERROR(V13*$K13,0))))</f>
        <v/>
      </c>
      <c r="X13" s="112" t="str">
        <f ca="1">IF($J13="","",IF($J13="Total Mensal",SUM(Y$7:Y12)/VLOOKUP("Total Acumulado",$J:$K,2,FALSE),IF($J13="Total Acumulado",X12+V13+IF(V$7="% Item",-1,0),0%)))</f>
        <v/>
      </c>
      <c r="Y13" s="109" t="str">
        <f ca="1">IF($J13="","",IF($J13="Total Mensal",SUM(Y$7:Y12),IF($J13="Total Acumulado",SUM(Y$7:Y11)+W13,IFERROR(X13*$K13,0))))</f>
        <v/>
      </c>
      <c r="Z13" s="112" t="str">
        <f ca="1">IF($J13="","",IF($J13="Total Mensal",SUM(AA$7:AA12)/VLOOKUP("Total Acumulado",$J:$K,2,FALSE),IF($J13="Total Acumulado",Z12+X13+IF(X$7="% Item",-1,0),0%)))</f>
        <v/>
      </c>
      <c r="AA13" s="109" t="str">
        <f ca="1">IF($J13="","",IF($J13="Total Mensal",SUM(AA$7:AA12),IF($J13="Total Acumulado",SUM(AA$7:AA11)+Y13,IFERROR(Z13*$K13,0))))</f>
        <v/>
      </c>
      <c r="AB13" s="112" t="str">
        <f ca="1">IF($J13="","",IF($J13="Total Mensal",SUM(AC$7:AC12)/VLOOKUP("Total Acumulado",$J:$K,2,FALSE),IF($J13="Total Acumulado",AB12+Z13+IF(Z$7="% Item",-1,0),0%)))</f>
        <v/>
      </c>
      <c r="AC13" s="109" t="str">
        <f ca="1">IF($J13="","",IF($J13="Total Mensal",SUM(AC$7:AC12),IF($J13="Total Acumulado",SUM(AC$7:AC11)+AA13,IFERROR(AB13*$K13,0))))</f>
        <v/>
      </c>
      <c r="AD13" s="112" t="str">
        <f ca="1">IF($J13="","",IF($J13="Total Mensal",SUM(AE$7:AE12)/VLOOKUP("Total Acumulado",$J:$K,2,FALSE),IF($J13="Total Acumulado",AD12+AB13+IF(AB$7="% Item",-1,0),0%)))</f>
        <v/>
      </c>
      <c r="AE13" s="109" t="str">
        <f ca="1">IF($J13="","",IF($J13="Total Mensal",SUM(AE$7:AE12),IF($J13="Total Acumulado",SUM(AE$7:AE11)+AC13,IFERROR(AD13*$K13,0))))</f>
        <v/>
      </c>
      <c r="AF13" s="112" t="str">
        <f ca="1">IF($J13="","",IF($J13="Total Mensal",SUM(AG$7:AG12)/VLOOKUP("Total Acumulado",$J:$K,2,FALSE),IF($J13="Total Acumulado",AF12+AD13+IF(AD$7="% Item",-1,0),0%)))</f>
        <v/>
      </c>
      <c r="AG13" s="109" t="str">
        <f ca="1">IF($J13="","",IF($J13="Total Mensal",SUM(AG$7:AG12),IF($J13="Total Acumulado",SUM(AG$7:AG11)+AE13,IFERROR(AF13*$K13,0))))</f>
        <v/>
      </c>
      <c r="AH13" s="112" t="str">
        <f ca="1">IF($J13="","",IF($J13="Total Mensal",SUM(AI$7:AI12)/VLOOKUP("Total Acumulado",$J:$K,2,FALSE),IF($J13="Total Acumulado",AH12+AF13+IF(AF$7="% Item",-1,0),0%)))</f>
        <v/>
      </c>
      <c r="AI13" s="109" t="str">
        <f ca="1">IF($J13="","",IF($J13="Total Mensal",SUM(AI$7:AI12),IF($J13="Total Acumulado",SUM(AI$7:AI11)+AG13,IFERROR(AH13*$K13,0))))</f>
        <v/>
      </c>
      <c r="AJ13" s="112" t="str">
        <f ca="1">IF($J13="","",IF($J13="Total Mensal",SUM(AK$7:AK12)/VLOOKUP("Total Acumulado",$J:$K,2,FALSE),IF($J13="Total Acumulado",AJ12+AH13+IF(AH$7="% Item",-1,0),0%)))</f>
        <v/>
      </c>
      <c r="AK13" s="109" t="str">
        <f ca="1">IF($J13="","",IF($J13="Total Mensal",SUM(AK$7:AK12),IF($J13="Total Acumulado",SUM(AK$7:AK11)+AI13,IFERROR(AJ13*$K13,0))))</f>
        <v/>
      </c>
    </row>
    <row r="14" spans="2:37" x14ac:dyDescent="0.25">
      <c r="B14" s="41" t="str">
        <f ca="1">IFERROR(IF(C13=C10,IF(B13+1&lt;='MAPA DE PREÇOS'!$H$8,B13+1,""),B13),"")</f>
        <v/>
      </c>
      <c r="C14" s="41" t="str">
        <f ca="1">IFERROR(VLOOKUP(B14,'MAPA DE PREÇOS'!B:D,2,FALSE),"")</f>
        <v/>
      </c>
      <c r="D14" s="41" t="str">
        <f ca="1">IFERROR(VLOOKUP(B14,'MAPA DE PREÇOS'!B:D,3,FALSE),"")</f>
        <v/>
      </c>
      <c r="E14" s="82" t="str">
        <f t="shared" ca="1" si="0"/>
        <v/>
      </c>
      <c r="F14" s="82" t="str">
        <f ca="1">IF($B13="","",IF($C14=$C11,INDEX('MAPA DE PREÇOS'!$H:$H,MATCH($B14,'MAPA DE PREÇOS'!$B:$B)-19),IF($C14=$C12,"Código","")))</f>
        <v/>
      </c>
      <c r="G14" s="83" t="str">
        <f ca="1">IF($B13="","",IF($C14=$C11,IF('BASE EDITAL'!$C$2="",INDEX('MAPA DE PREÇOS'!H:H,MATCH(EDITAL!B14,'MAPA DE PREÇOS'!B:B,0)+1),UPPER(INDEX('BASE EDITAL'!$C:$C,EDITAL!B14+1))),IF($C14=$C12,"Especificação do Objeto","")))</f>
        <v/>
      </c>
      <c r="H14" s="84" t="str">
        <f ca="1">IF($B13="","",IF($C14=$C11,INDEX('MAPA DE PREÇOS'!$M:$M,MATCH($B14,'MAPA DE PREÇOS'!$B:$B)-16),IF($C14=$C12,"Unidade","")))</f>
        <v/>
      </c>
      <c r="I14" s="84" t="str">
        <f ca="1">IF($B13="","",IF($C14=$C11,INDEX('MAPA DE PREÇOS'!$M:$M,MATCH($B14,'MAPA DE PREÇOS'!$B:$B)-17),IF($C14=$C12,"Quant.","")))</f>
        <v/>
      </c>
      <c r="J14" s="60" t="str">
        <f ca="1">IF(J13="Total Mensal","Total Acumulado",IF($B13="","",IF($C14=$C11,INDEX('MAPA DE PREÇOS'!$M:$M,MATCH($B14,'MAPA DE PREÇOS'!$B:$B)-19),IF($C14=$C12,"Valor Unit. (R$)",IF(AND($C14&lt;&gt;$C13,$J13&lt;&gt;""),"Total Mensal","")))))</f>
        <v/>
      </c>
      <c r="K14" s="75" t="str">
        <f ca="1">IF(J14="","",IF(J14="Total Mensal","-",IF(J14="Total Acumulado",SUM(K$7:K13),I14*J14)))</f>
        <v/>
      </c>
      <c r="L14" s="112" t="str">
        <f ca="1">IF(J14="","",IF(J14="Total Mensal","-",IF(J14="Total Acumulado",SUM(L$7:L13),K14/SUMIF(J:J,"Total Acumulado",K:K))))</f>
        <v/>
      </c>
      <c r="M14" s="108"/>
      <c r="N14" s="112" t="str">
        <f ca="1">IF($J14="","",IF($J14="Total Mensal",SUM(O$7:O13)/VLOOKUP("Total Acumulado",$J:$K,2,FALSE),IF($J14="Total Acumulado",N13+L14+IF(L$7="% Item",-1,0),0%)))</f>
        <v/>
      </c>
      <c r="O14" s="109" t="str">
        <f ca="1">IF($J14="","",IF($J14="Total Mensal",SUM(O$7:O13),IF($J14="Total Acumulado",SUM(O$7:O12)+M14,IFERROR(N14*$K14,0))))</f>
        <v/>
      </c>
      <c r="P14" s="112" t="str">
        <f ca="1">IF($J14="","",IF($J14="Total Mensal",SUM(Q$7:Q13)/VLOOKUP("Total Acumulado",$J:$K,2,FALSE),IF($J14="Total Acumulado",P13+N14+IF(N$7="% Item",-1,0),0%)))</f>
        <v/>
      </c>
      <c r="Q14" s="109" t="str">
        <f ca="1">IF($J14="","",IF($J14="Total Mensal",SUM(Q$7:Q13),IF($J14="Total Acumulado",SUM(Q$7:Q12)+O14,IFERROR(P14*$K14,0))))</f>
        <v/>
      </c>
      <c r="R14" s="112" t="str">
        <f ca="1">IF($J14="","",IF($J14="Total Mensal",SUM(S$7:S13)/VLOOKUP("Total Acumulado",$J:$K,2,FALSE),IF($J14="Total Acumulado",R13+P14+IF(P$7="% Item",-1,0),0%)))</f>
        <v/>
      </c>
      <c r="S14" s="109" t="str">
        <f ca="1">IF($J14="","",IF($J14="Total Mensal",SUM(S$7:S13),IF($J14="Total Acumulado",SUM(S$7:S12)+Q14,IFERROR(R14*$K14,0))))</f>
        <v/>
      </c>
      <c r="T14" s="112" t="str">
        <f ca="1">IF($J14="","",IF($J14="Total Mensal",SUM(U$7:U13)/VLOOKUP("Total Acumulado",$J:$K,2,FALSE),IF($J14="Total Acumulado",T13+R14+IF(R$7="% Item",-1,0),0%)))</f>
        <v/>
      </c>
      <c r="U14" s="109" t="str">
        <f ca="1">IF($J14="","",IF($J14="Total Mensal",SUM(U$7:U13),IF($J14="Total Acumulado",SUM(U$7:U12)+S14,IFERROR(T14*$K14,0))))</f>
        <v/>
      </c>
      <c r="V14" s="112" t="str">
        <f ca="1">IF($J14="","",IF($J14="Total Mensal",SUM(W$7:W13)/VLOOKUP("Total Acumulado",$J:$K,2,FALSE),IF($J14="Total Acumulado",V13+T14+IF(T$7="% Item",-1,0),0%)))</f>
        <v/>
      </c>
      <c r="W14" s="109" t="str">
        <f ca="1">IF($J14="","",IF($J14="Total Mensal",SUM(W$7:W13),IF($J14="Total Acumulado",SUM(W$7:W12)+U14,IFERROR(V14*$K14,0))))</f>
        <v/>
      </c>
      <c r="X14" s="112" t="str">
        <f ca="1">IF($J14="","",IF($J14="Total Mensal",SUM(Y$7:Y13)/VLOOKUP("Total Acumulado",$J:$K,2,FALSE),IF($J14="Total Acumulado",X13+V14+IF(V$7="% Item",-1,0),0%)))</f>
        <v/>
      </c>
      <c r="Y14" s="109" t="str">
        <f ca="1">IF($J14="","",IF($J14="Total Mensal",SUM(Y$7:Y13),IF($J14="Total Acumulado",SUM(Y$7:Y12)+W14,IFERROR(X14*$K14,0))))</f>
        <v/>
      </c>
      <c r="Z14" s="112" t="str">
        <f ca="1">IF($J14="","",IF($J14="Total Mensal",SUM(AA$7:AA13)/VLOOKUP("Total Acumulado",$J:$K,2,FALSE),IF($J14="Total Acumulado",Z13+X14+IF(X$7="% Item",-1,0),0%)))</f>
        <v/>
      </c>
      <c r="AA14" s="109" t="str">
        <f ca="1">IF($J14="","",IF($J14="Total Mensal",SUM(AA$7:AA13),IF($J14="Total Acumulado",SUM(AA$7:AA12)+Y14,IFERROR(Z14*$K14,0))))</f>
        <v/>
      </c>
      <c r="AB14" s="112" t="str">
        <f ca="1">IF($J14="","",IF($J14="Total Mensal",SUM(AC$7:AC13)/VLOOKUP("Total Acumulado",$J:$K,2,FALSE),IF($J14="Total Acumulado",AB13+Z14+IF(Z$7="% Item",-1,0),0%)))</f>
        <v/>
      </c>
      <c r="AC14" s="109" t="str">
        <f ca="1">IF($J14="","",IF($J14="Total Mensal",SUM(AC$7:AC13),IF($J14="Total Acumulado",SUM(AC$7:AC12)+AA14,IFERROR(AB14*$K14,0))))</f>
        <v/>
      </c>
      <c r="AD14" s="112" t="str">
        <f ca="1">IF($J14="","",IF($J14="Total Mensal",SUM(AE$7:AE13)/VLOOKUP("Total Acumulado",$J:$K,2,FALSE),IF($J14="Total Acumulado",AD13+AB14+IF(AB$7="% Item",-1,0),0%)))</f>
        <v/>
      </c>
      <c r="AE14" s="109" t="str">
        <f ca="1">IF($J14="","",IF($J14="Total Mensal",SUM(AE$7:AE13),IF($J14="Total Acumulado",SUM(AE$7:AE12)+AC14,IFERROR(AD14*$K14,0))))</f>
        <v/>
      </c>
      <c r="AF14" s="112" t="str">
        <f ca="1">IF($J14="","",IF($J14="Total Mensal",SUM(AG$7:AG13)/VLOOKUP("Total Acumulado",$J:$K,2,FALSE),IF($J14="Total Acumulado",AF13+AD14+IF(AD$7="% Item",-1,0),0%)))</f>
        <v/>
      </c>
      <c r="AG14" s="109" t="str">
        <f ca="1">IF($J14="","",IF($J14="Total Mensal",SUM(AG$7:AG13),IF($J14="Total Acumulado",SUM(AG$7:AG12)+AE14,IFERROR(AF14*$K14,0))))</f>
        <v/>
      </c>
      <c r="AH14" s="112" t="str">
        <f ca="1">IF($J14="","",IF($J14="Total Mensal",SUM(AI$7:AI13)/VLOOKUP("Total Acumulado",$J:$K,2,FALSE),IF($J14="Total Acumulado",AH13+AF14+IF(AF$7="% Item",-1,0),0%)))</f>
        <v/>
      </c>
      <c r="AI14" s="109" t="str">
        <f ca="1">IF($J14="","",IF($J14="Total Mensal",SUM(AI$7:AI13),IF($J14="Total Acumulado",SUM(AI$7:AI12)+AG14,IFERROR(AH14*$K14,0))))</f>
        <v/>
      </c>
      <c r="AJ14" s="112" t="str">
        <f ca="1">IF($J14="","",IF($J14="Total Mensal",SUM(AK$7:AK13)/VLOOKUP("Total Acumulado",$J:$K,2,FALSE),IF($J14="Total Acumulado",AJ13+AH14+IF(AH$7="% Item",-1,0),0%)))</f>
        <v/>
      </c>
      <c r="AK14" s="109" t="str">
        <f ca="1">IF($J14="","",IF($J14="Total Mensal",SUM(AK$7:AK13),IF($J14="Total Acumulado",SUM(AK$7:AK12)+AI14,IFERROR(AJ14*$K14,0))))</f>
        <v/>
      </c>
    </row>
    <row r="15" spans="2:37" x14ac:dyDescent="0.25">
      <c r="B15" s="41" t="str">
        <f ca="1">IFERROR(IF(C14=C11,IF(B14+1&lt;='MAPA DE PREÇOS'!$H$8,B14+1,""),B14),"")</f>
        <v/>
      </c>
      <c r="C15" s="41" t="str">
        <f ca="1">IFERROR(VLOOKUP(B15,'MAPA DE PREÇOS'!B:D,2,FALSE),"")</f>
        <v/>
      </c>
      <c r="D15" s="41" t="str">
        <f ca="1">IFERROR(VLOOKUP(B15,'MAPA DE PREÇOS'!B:D,3,FALSE),"")</f>
        <v/>
      </c>
      <c r="E15" s="82" t="str">
        <f t="shared" ca="1" si="0"/>
        <v/>
      </c>
      <c r="F15" s="82" t="str">
        <f ca="1">IF($B14="","",IF($C15=$C12,INDEX('MAPA DE PREÇOS'!$H:$H,MATCH($B15,'MAPA DE PREÇOS'!$B:$B)-19),IF($C15=$C13,"Código","")))</f>
        <v/>
      </c>
      <c r="G15" s="83" t="str">
        <f ca="1">IF($B14="","",IF($C15=$C12,IF('BASE EDITAL'!$C$2="",INDEX('MAPA DE PREÇOS'!H:H,MATCH(EDITAL!B15,'MAPA DE PREÇOS'!B:B,0)+1),UPPER(INDEX('BASE EDITAL'!$C:$C,EDITAL!B15+1))),IF($C15=$C13,"Especificação do Objeto","")))</f>
        <v/>
      </c>
      <c r="H15" s="84" t="str">
        <f ca="1">IF($B14="","",IF($C15=$C12,INDEX('MAPA DE PREÇOS'!$M:$M,MATCH($B15,'MAPA DE PREÇOS'!$B:$B)-16),IF($C15=$C13,"Unidade","")))</f>
        <v/>
      </c>
      <c r="I15" s="84" t="str">
        <f ca="1">IF($B14="","",IF($C15=$C12,INDEX('MAPA DE PREÇOS'!$M:$M,MATCH($B15,'MAPA DE PREÇOS'!$B:$B)-17),IF($C15=$C13,"Quant.","")))</f>
        <v/>
      </c>
      <c r="J15" s="60" t="str">
        <f ca="1">IF(J14="Total Mensal","Total Acumulado",IF($B14="","",IF($C15=$C12,INDEX('MAPA DE PREÇOS'!$M:$M,MATCH($B15,'MAPA DE PREÇOS'!$B:$B)-19),IF($C15=$C13,"Valor Unit. (R$)",IF(AND($C15&lt;&gt;$C14,$J14&lt;&gt;""),"Total Mensal","")))))</f>
        <v/>
      </c>
      <c r="K15" s="75" t="str">
        <f ca="1">IF(J15="","",IF(J15="Total Mensal","-",IF(J15="Total Acumulado",SUM(K$7:K14),I15*J15)))</f>
        <v/>
      </c>
      <c r="L15" s="112" t="str">
        <f ca="1">IF(J15="","",IF(J15="Total Mensal","-",IF(J15="Total Acumulado",SUM(L$7:L14),K15/SUMIF(J:J,"Total Acumulado",K:K))))</f>
        <v/>
      </c>
      <c r="M15" s="108"/>
      <c r="N15" s="112" t="str">
        <f ca="1">IF($J15="","",IF($J15="Total Mensal",SUM(O$7:O14)/VLOOKUP("Total Acumulado",$J:$K,2,FALSE),IF($J15="Total Acumulado",N14+L15+IF(L$7="% Item",-1,0),0%)))</f>
        <v/>
      </c>
      <c r="O15" s="109" t="str">
        <f ca="1">IF($J15="","",IF($J15="Total Mensal",SUM(O$7:O14),IF($J15="Total Acumulado",SUM(O$7:O13)+M15,IFERROR(N15*$K15,0))))</f>
        <v/>
      </c>
      <c r="P15" s="112" t="str">
        <f ca="1">IF($J15="","",IF($J15="Total Mensal",SUM(Q$7:Q14)/VLOOKUP("Total Acumulado",$J:$K,2,FALSE),IF($J15="Total Acumulado",P14+N15+IF(N$7="% Item",-1,0),0%)))</f>
        <v/>
      </c>
      <c r="Q15" s="109" t="str">
        <f ca="1">IF($J15="","",IF($J15="Total Mensal",SUM(Q$7:Q14),IF($J15="Total Acumulado",SUM(Q$7:Q13)+O15,IFERROR(P15*$K15,0))))</f>
        <v/>
      </c>
      <c r="R15" s="112" t="str">
        <f ca="1">IF($J15="","",IF($J15="Total Mensal",SUM(S$7:S14)/VLOOKUP("Total Acumulado",$J:$K,2,FALSE),IF($J15="Total Acumulado",R14+P15+IF(P$7="% Item",-1,0),0%)))</f>
        <v/>
      </c>
      <c r="S15" s="109" t="str">
        <f ca="1">IF($J15="","",IF($J15="Total Mensal",SUM(S$7:S14),IF($J15="Total Acumulado",SUM(S$7:S13)+Q15,IFERROR(R15*$K15,0))))</f>
        <v/>
      </c>
      <c r="T15" s="112" t="str">
        <f ca="1">IF($J15="","",IF($J15="Total Mensal",SUM(U$7:U14)/VLOOKUP("Total Acumulado",$J:$K,2,FALSE),IF($J15="Total Acumulado",T14+R15+IF(R$7="% Item",-1,0),0%)))</f>
        <v/>
      </c>
      <c r="U15" s="109" t="str">
        <f ca="1">IF($J15="","",IF($J15="Total Mensal",SUM(U$7:U14),IF($J15="Total Acumulado",SUM(U$7:U13)+S15,IFERROR(T15*$K15,0))))</f>
        <v/>
      </c>
      <c r="V15" s="112" t="str">
        <f ca="1">IF($J15="","",IF($J15="Total Mensal",SUM(W$7:W14)/VLOOKUP("Total Acumulado",$J:$K,2,FALSE),IF($J15="Total Acumulado",V14+T15+IF(T$7="% Item",-1,0),0%)))</f>
        <v/>
      </c>
      <c r="W15" s="109" t="str">
        <f ca="1">IF($J15="","",IF($J15="Total Mensal",SUM(W$7:W14),IF($J15="Total Acumulado",SUM(W$7:W13)+U15,IFERROR(V15*$K15,0))))</f>
        <v/>
      </c>
      <c r="X15" s="112" t="str">
        <f ca="1">IF($J15="","",IF($J15="Total Mensal",SUM(Y$7:Y14)/VLOOKUP("Total Acumulado",$J:$K,2,FALSE),IF($J15="Total Acumulado",X14+V15+IF(V$7="% Item",-1,0),0%)))</f>
        <v/>
      </c>
      <c r="Y15" s="109" t="str">
        <f ca="1">IF($J15="","",IF($J15="Total Mensal",SUM(Y$7:Y14),IF($J15="Total Acumulado",SUM(Y$7:Y13)+W15,IFERROR(X15*$K15,0))))</f>
        <v/>
      </c>
      <c r="Z15" s="112" t="str">
        <f ca="1">IF($J15="","",IF($J15="Total Mensal",SUM(AA$7:AA14)/VLOOKUP("Total Acumulado",$J:$K,2,FALSE),IF($J15="Total Acumulado",Z14+X15+IF(X$7="% Item",-1,0),0%)))</f>
        <v/>
      </c>
      <c r="AA15" s="109" t="str">
        <f ca="1">IF($J15="","",IF($J15="Total Mensal",SUM(AA$7:AA14),IF($J15="Total Acumulado",SUM(AA$7:AA13)+Y15,IFERROR(Z15*$K15,0))))</f>
        <v/>
      </c>
      <c r="AB15" s="112" t="str">
        <f ca="1">IF($J15="","",IF($J15="Total Mensal",SUM(AC$7:AC14)/VLOOKUP("Total Acumulado",$J:$K,2,FALSE),IF($J15="Total Acumulado",AB14+Z15+IF(Z$7="% Item",-1,0),0%)))</f>
        <v/>
      </c>
      <c r="AC15" s="109" t="str">
        <f ca="1">IF($J15="","",IF($J15="Total Mensal",SUM(AC$7:AC14),IF($J15="Total Acumulado",SUM(AC$7:AC13)+AA15,IFERROR(AB15*$K15,0))))</f>
        <v/>
      </c>
      <c r="AD15" s="112" t="str">
        <f ca="1">IF($J15="","",IF($J15="Total Mensal",SUM(AE$7:AE14)/VLOOKUP("Total Acumulado",$J:$K,2,FALSE),IF($J15="Total Acumulado",AD14+AB15+IF(AB$7="% Item",-1,0),0%)))</f>
        <v/>
      </c>
      <c r="AE15" s="109" t="str">
        <f ca="1">IF($J15="","",IF($J15="Total Mensal",SUM(AE$7:AE14),IF($J15="Total Acumulado",SUM(AE$7:AE13)+AC15,IFERROR(AD15*$K15,0))))</f>
        <v/>
      </c>
      <c r="AF15" s="112" t="str">
        <f ca="1">IF($J15="","",IF($J15="Total Mensal",SUM(AG$7:AG14)/VLOOKUP("Total Acumulado",$J:$K,2,FALSE),IF($J15="Total Acumulado",AF14+AD15+IF(AD$7="% Item",-1,0),0%)))</f>
        <v/>
      </c>
      <c r="AG15" s="109" t="str">
        <f ca="1">IF($J15="","",IF($J15="Total Mensal",SUM(AG$7:AG14),IF($J15="Total Acumulado",SUM(AG$7:AG13)+AE15,IFERROR(AF15*$K15,0))))</f>
        <v/>
      </c>
      <c r="AH15" s="112" t="str">
        <f ca="1">IF($J15="","",IF($J15="Total Mensal",SUM(AI$7:AI14)/VLOOKUP("Total Acumulado",$J:$K,2,FALSE),IF($J15="Total Acumulado",AH14+AF15+IF(AF$7="% Item",-1,0),0%)))</f>
        <v/>
      </c>
      <c r="AI15" s="109" t="str">
        <f ca="1">IF($J15="","",IF($J15="Total Mensal",SUM(AI$7:AI14),IF($J15="Total Acumulado",SUM(AI$7:AI13)+AG15,IFERROR(AH15*$K15,0))))</f>
        <v/>
      </c>
      <c r="AJ15" s="112" t="str">
        <f ca="1">IF($J15="","",IF($J15="Total Mensal",SUM(AK$7:AK14)/VLOOKUP("Total Acumulado",$J:$K,2,FALSE),IF($J15="Total Acumulado",AJ14+AH15+IF(AH$7="% Item",-1,0),0%)))</f>
        <v/>
      </c>
      <c r="AK15" s="109" t="str">
        <f ca="1">IF($J15="","",IF($J15="Total Mensal",SUM(AK$7:AK14),IF($J15="Total Acumulado",SUM(AK$7:AK13)+AI15,IFERROR(AJ15*$K15,0))))</f>
        <v/>
      </c>
    </row>
    <row r="16" spans="2:37" x14ac:dyDescent="0.25">
      <c r="B16" s="41" t="str">
        <f ca="1">IFERROR(IF(C15=C12,IF(B15+1&lt;='MAPA DE PREÇOS'!$H$8,B15+1,""),B15),"")</f>
        <v/>
      </c>
      <c r="C16" s="41" t="str">
        <f ca="1">IFERROR(VLOOKUP(B16,'MAPA DE PREÇOS'!B:D,2,FALSE),"")</f>
        <v/>
      </c>
      <c r="D16" s="41" t="str">
        <f ca="1">IFERROR(VLOOKUP(B16,'MAPA DE PREÇOS'!B:D,3,FALSE),"")</f>
        <v/>
      </c>
      <c r="E16" s="82" t="str">
        <f t="shared" ca="1" si="0"/>
        <v/>
      </c>
      <c r="F16" s="82" t="str">
        <f ca="1">IF($B15="","",IF($C16=$C13,INDEX('MAPA DE PREÇOS'!$H:$H,MATCH($B16,'MAPA DE PREÇOS'!$B:$B)-19),IF($C16=$C14,"Código","")))</f>
        <v/>
      </c>
      <c r="G16" s="83" t="str">
        <f ca="1">IF($B15="","",IF($C16=$C13,IF('BASE EDITAL'!$C$2="",INDEX('MAPA DE PREÇOS'!H:H,MATCH(EDITAL!B16,'MAPA DE PREÇOS'!B:B,0)+1),UPPER(INDEX('BASE EDITAL'!$C:$C,EDITAL!B16+1))),IF($C16=$C14,"Especificação do Objeto","")))</f>
        <v/>
      </c>
      <c r="H16" s="84" t="str">
        <f ca="1">IF($B15="","",IF($C16=$C13,INDEX('MAPA DE PREÇOS'!$M:$M,MATCH($B16,'MAPA DE PREÇOS'!$B:$B)-16),IF($C16=$C14,"Unidade","")))</f>
        <v/>
      </c>
      <c r="I16" s="84" t="str">
        <f ca="1">IF($B15="","",IF($C16=$C13,INDEX('MAPA DE PREÇOS'!$M:$M,MATCH($B16,'MAPA DE PREÇOS'!$B:$B)-17),IF($C16=$C14,"Quant.","")))</f>
        <v/>
      </c>
      <c r="J16" s="60" t="str">
        <f ca="1">IF(J15="Total Mensal","Total Acumulado",IF($B15="","",IF($C16=$C13,INDEX('MAPA DE PREÇOS'!$M:$M,MATCH($B16,'MAPA DE PREÇOS'!$B:$B)-19),IF($C16=$C14,"Valor Unit. (R$)",IF(AND($C16&lt;&gt;$C15,$J15&lt;&gt;""),"Total Mensal","")))))</f>
        <v/>
      </c>
      <c r="K16" s="75" t="str">
        <f ca="1">IF(J16="","",IF(J16="Total Mensal","-",IF(J16="Total Acumulado",SUM(K$7:K15),I16*J16)))</f>
        <v/>
      </c>
      <c r="L16" s="112" t="str">
        <f ca="1">IF(J16="","",IF(J16="Total Mensal","-",IF(J16="Total Acumulado",SUM(L$7:L15),K16/SUMIF(J:J,"Total Acumulado",K:K))))</f>
        <v/>
      </c>
      <c r="M16" s="108"/>
      <c r="N16" s="112" t="str">
        <f ca="1">IF($J16="","",IF($J16="Total Mensal",SUM(O$7:O15)/VLOOKUP("Total Acumulado",$J:$K,2,FALSE),IF($J16="Total Acumulado",N15+L16+IF(L$7="% Item",-1,0),0%)))</f>
        <v/>
      </c>
      <c r="O16" s="109" t="str">
        <f ca="1">IF($J16="","",IF($J16="Total Mensal",SUM(O$7:O15),IF($J16="Total Acumulado",SUM(O$7:O14)+M16,IFERROR(N16*$K16,0))))</f>
        <v/>
      </c>
      <c r="P16" s="112" t="str">
        <f ca="1">IF($J16="","",IF($J16="Total Mensal",SUM(Q$7:Q15)/VLOOKUP("Total Acumulado",$J:$K,2,FALSE),IF($J16="Total Acumulado",P15+N16+IF(N$7="% Item",-1,0),0%)))</f>
        <v/>
      </c>
      <c r="Q16" s="109" t="str">
        <f ca="1">IF($J16="","",IF($J16="Total Mensal",SUM(Q$7:Q15),IF($J16="Total Acumulado",SUM(Q$7:Q14)+O16,IFERROR(P16*$K16,0))))</f>
        <v/>
      </c>
      <c r="R16" s="112" t="str">
        <f ca="1">IF($J16="","",IF($J16="Total Mensal",SUM(S$7:S15)/VLOOKUP("Total Acumulado",$J:$K,2,FALSE),IF($J16="Total Acumulado",R15+P16+IF(P$7="% Item",-1,0),0%)))</f>
        <v/>
      </c>
      <c r="S16" s="109" t="str">
        <f ca="1">IF($J16="","",IF($J16="Total Mensal",SUM(S$7:S15),IF($J16="Total Acumulado",SUM(S$7:S14)+Q16,IFERROR(R16*$K16,0))))</f>
        <v/>
      </c>
      <c r="T16" s="112" t="str">
        <f ca="1">IF($J16="","",IF($J16="Total Mensal",SUM(U$7:U15)/VLOOKUP("Total Acumulado",$J:$K,2,FALSE),IF($J16="Total Acumulado",T15+R16+IF(R$7="% Item",-1,0),0%)))</f>
        <v/>
      </c>
      <c r="U16" s="109" t="str">
        <f ca="1">IF($J16="","",IF($J16="Total Mensal",SUM(U$7:U15),IF($J16="Total Acumulado",SUM(U$7:U14)+S16,IFERROR(T16*$K16,0))))</f>
        <v/>
      </c>
      <c r="V16" s="112" t="str">
        <f ca="1">IF($J16="","",IF($J16="Total Mensal",SUM(W$7:W15)/VLOOKUP("Total Acumulado",$J:$K,2,FALSE),IF($J16="Total Acumulado",V15+T16+IF(T$7="% Item",-1,0),0%)))</f>
        <v/>
      </c>
      <c r="W16" s="109" t="str">
        <f ca="1">IF($J16="","",IF($J16="Total Mensal",SUM(W$7:W15),IF($J16="Total Acumulado",SUM(W$7:W14)+U16,IFERROR(V16*$K16,0))))</f>
        <v/>
      </c>
      <c r="X16" s="112" t="str">
        <f ca="1">IF($J16="","",IF($J16="Total Mensal",SUM(Y$7:Y15)/VLOOKUP("Total Acumulado",$J:$K,2,FALSE),IF($J16="Total Acumulado",X15+V16+IF(V$7="% Item",-1,0),0%)))</f>
        <v/>
      </c>
      <c r="Y16" s="109" t="str">
        <f ca="1">IF($J16="","",IF($J16="Total Mensal",SUM(Y$7:Y15),IF($J16="Total Acumulado",SUM(Y$7:Y14)+W16,IFERROR(X16*$K16,0))))</f>
        <v/>
      </c>
      <c r="Z16" s="112" t="str">
        <f ca="1">IF($J16="","",IF($J16="Total Mensal",SUM(AA$7:AA15)/VLOOKUP("Total Acumulado",$J:$K,2,FALSE),IF($J16="Total Acumulado",Z15+X16+IF(X$7="% Item",-1,0),0%)))</f>
        <v/>
      </c>
      <c r="AA16" s="109" t="str">
        <f ca="1">IF($J16="","",IF($J16="Total Mensal",SUM(AA$7:AA15),IF($J16="Total Acumulado",SUM(AA$7:AA14)+Y16,IFERROR(Z16*$K16,0))))</f>
        <v/>
      </c>
      <c r="AB16" s="112" t="str">
        <f ca="1">IF($J16="","",IF($J16="Total Mensal",SUM(AC$7:AC15)/VLOOKUP("Total Acumulado",$J:$K,2,FALSE),IF($J16="Total Acumulado",AB15+Z16+IF(Z$7="% Item",-1,0),0%)))</f>
        <v/>
      </c>
      <c r="AC16" s="109" t="str">
        <f ca="1">IF($J16="","",IF($J16="Total Mensal",SUM(AC$7:AC15),IF($J16="Total Acumulado",SUM(AC$7:AC14)+AA16,IFERROR(AB16*$K16,0))))</f>
        <v/>
      </c>
      <c r="AD16" s="112" t="str">
        <f ca="1">IF($J16="","",IF($J16="Total Mensal",SUM(AE$7:AE15)/VLOOKUP("Total Acumulado",$J:$K,2,FALSE),IF($J16="Total Acumulado",AD15+AB16+IF(AB$7="% Item",-1,0),0%)))</f>
        <v/>
      </c>
      <c r="AE16" s="109" t="str">
        <f ca="1">IF($J16="","",IF($J16="Total Mensal",SUM(AE$7:AE15),IF($J16="Total Acumulado",SUM(AE$7:AE14)+AC16,IFERROR(AD16*$K16,0))))</f>
        <v/>
      </c>
      <c r="AF16" s="112" t="str">
        <f ca="1">IF($J16="","",IF($J16="Total Mensal",SUM(AG$7:AG15)/VLOOKUP("Total Acumulado",$J:$K,2,FALSE),IF($J16="Total Acumulado",AF15+AD16+IF(AD$7="% Item",-1,0),0%)))</f>
        <v/>
      </c>
      <c r="AG16" s="109" t="str">
        <f ca="1">IF($J16="","",IF($J16="Total Mensal",SUM(AG$7:AG15),IF($J16="Total Acumulado",SUM(AG$7:AG14)+AE16,IFERROR(AF16*$K16,0))))</f>
        <v/>
      </c>
      <c r="AH16" s="112" t="str">
        <f ca="1">IF($J16="","",IF($J16="Total Mensal",SUM(AI$7:AI15)/VLOOKUP("Total Acumulado",$J:$K,2,FALSE),IF($J16="Total Acumulado",AH15+AF16+IF(AF$7="% Item",-1,0),0%)))</f>
        <v/>
      </c>
      <c r="AI16" s="109" t="str">
        <f ca="1">IF($J16="","",IF($J16="Total Mensal",SUM(AI$7:AI15),IF($J16="Total Acumulado",SUM(AI$7:AI14)+AG16,IFERROR(AH16*$K16,0))))</f>
        <v/>
      </c>
      <c r="AJ16" s="112" t="str">
        <f ca="1">IF($J16="","",IF($J16="Total Mensal",SUM(AK$7:AK15)/VLOOKUP("Total Acumulado",$J:$K,2,FALSE),IF($J16="Total Acumulado",AJ15+AH16+IF(AH$7="% Item",-1,0),0%)))</f>
        <v/>
      </c>
      <c r="AK16" s="109" t="str">
        <f ca="1">IF($J16="","",IF($J16="Total Mensal",SUM(AK$7:AK15),IF($J16="Total Acumulado",SUM(AK$7:AK14)+AI16,IFERROR(AJ16*$K16,0))))</f>
        <v/>
      </c>
    </row>
    <row r="17" spans="2:37" x14ac:dyDescent="0.25">
      <c r="B17" s="41" t="str">
        <f ca="1">IFERROR(IF(C16=C13,IF(B16+1&lt;='MAPA DE PREÇOS'!$H$8,B16+1,""),B16),"")</f>
        <v/>
      </c>
      <c r="C17" s="41" t="str">
        <f ca="1">IFERROR(VLOOKUP(B17,'MAPA DE PREÇOS'!B:D,2,FALSE),"")</f>
        <v/>
      </c>
      <c r="D17" s="41" t="str">
        <f ca="1">IFERROR(VLOOKUP(B17,'MAPA DE PREÇOS'!B:D,3,FALSE),"")</f>
        <v/>
      </c>
      <c r="E17" s="82" t="str">
        <f t="shared" ca="1" si="0"/>
        <v/>
      </c>
      <c r="F17" s="82" t="str">
        <f ca="1">IF($B16="","",IF($C17=$C14,INDEX('MAPA DE PREÇOS'!$H:$H,MATCH($B17,'MAPA DE PREÇOS'!$B:$B)-19),IF($C17=$C15,"Código","")))</f>
        <v/>
      </c>
      <c r="G17" s="83" t="str">
        <f ca="1">IF($B16="","",IF($C17=$C14,IF('BASE EDITAL'!$C$2="",INDEX('MAPA DE PREÇOS'!H:H,MATCH(EDITAL!B17,'MAPA DE PREÇOS'!B:B,0)+1),UPPER(INDEX('BASE EDITAL'!$C:$C,EDITAL!B17+1))),IF($C17=$C15,"Especificação do Objeto","")))</f>
        <v/>
      </c>
      <c r="H17" s="84" t="str">
        <f ca="1">IF($B16="","",IF($C17=$C14,INDEX('MAPA DE PREÇOS'!$M:$M,MATCH($B17,'MAPA DE PREÇOS'!$B:$B)-16),IF($C17=$C15,"Unidade","")))</f>
        <v/>
      </c>
      <c r="I17" s="84" t="str">
        <f ca="1">IF($B16="","",IF($C17=$C14,INDEX('MAPA DE PREÇOS'!$M:$M,MATCH($B17,'MAPA DE PREÇOS'!$B:$B)-17),IF($C17=$C15,"Quant.","")))</f>
        <v/>
      </c>
      <c r="J17" s="60" t="str">
        <f ca="1">IF(J16="Total Mensal","Total Acumulado",IF($B16="","",IF($C17=$C14,INDEX('MAPA DE PREÇOS'!$M:$M,MATCH($B17,'MAPA DE PREÇOS'!$B:$B)-19),IF($C17=$C15,"Valor Unit. (R$)",IF(AND($C17&lt;&gt;$C16,$J16&lt;&gt;""),"Total Mensal","")))))</f>
        <v/>
      </c>
      <c r="K17" s="75" t="str">
        <f ca="1">IF(J17="","",IF(J17="Total Mensal","-",IF(J17="Total Acumulado",SUM(K$7:K16),I17*J17)))</f>
        <v/>
      </c>
      <c r="L17" s="112" t="str">
        <f ca="1">IF(J17="","",IF(J17="Total Mensal","-",IF(J17="Total Acumulado",SUM(L$7:L16),K17/SUMIF(J:J,"Total Acumulado",K:K))))</f>
        <v/>
      </c>
      <c r="M17" s="108"/>
      <c r="N17" s="112" t="str">
        <f ca="1">IF($J17="","",IF($J17="Total Mensal",SUM(O$7:O16)/VLOOKUP("Total Acumulado",$J:$K,2,FALSE),IF($J17="Total Acumulado",N16+L17+IF(L$7="% Item",-1,0),0%)))</f>
        <v/>
      </c>
      <c r="O17" s="109" t="str">
        <f ca="1">IF($J17="","",IF($J17="Total Mensal",SUM(O$7:O16),IF($J17="Total Acumulado",SUM(O$7:O15)+M17,IFERROR(N17*$K17,0))))</f>
        <v/>
      </c>
      <c r="P17" s="112" t="str">
        <f ca="1">IF($J17="","",IF($J17="Total Mensal",SUM(Q$7:Q16)/VLOOKUP("Total Acumulado",$J:$K,2,FALSE),IF($J17="Total Acumulado",P16+N17+IF(N$7="% Item",-1,0),0%)))</f>
        <v/>
      </c>
      <c r="Q17" s="109" t="str">
        <f ca="1">IF($J17="","",IF($J17="Total Mensal",SUM(Q$7:Q16),IF($J17="Total Acumulado",SUM(Q$7:Q15)+O17,IFERROR(P17*$K17,0))))</f>
        <v/>
      </c>
      <c r="R17" s="112" t="str">
        <f ca="1">IF($J17="","",IF($J17="Total Mensal",SUM(S$7:S16)/VLOOKUP("Total Acumulado",$J:$K,2,FALSE),IF($J17="Total Acumulado",R16+P17+IF(P$7="% Item",-1,0),0%)))</f>
        <v/>
      </c>
      <c r="S17" s="109" t="str">
        <f ca="1">IF($J17="","",IF($J17="Total Mensal",SUM(S$7:S16),IF($J17="Total Acumulado",SUM(S$7:S15)+Q17,IFERROR(R17*$K17,0))))</f>
        <v/>
      </c>
      <c r="T17" s="112" t="str">
        <f ca="1">IF($J17="","",IF($J17="Total Mensal",SUM(U$7:U16)/VLOOKUP("Total Acumulado",$J:$K,2,FALSE),IF($J17="Total Acumulado",T16+R17+IF(R$7="% Item",-1,0),0%)))</f>
        <v/>
      </c>
      <c r="U17" s="109" t="str">
        <f ca="1">IF($J17="","",IF($J17="Total Mensal",SUM(U$7:U16),IF($J17="Total Acumulado",SUM(U$7:U15)+S17,IFERROR(T17*$K17,0))))</f>
        <v/>
      </c>
      <c r="V17" s="112" t="str">
        <f ca="1">IF($J17="","",IF($J17="Total Mensal",SUM(W$7:W16)/VLOOKUP("Total Acumulado",$J:$K,2,FALSE),IF($J17="Total Acumulado",V16+T17+IF(T$7="% Item",-1,0),0%)))</f>
        <v/>
      </c>
      <c r="W17" s="109" t="str">
        <f ca="1">IF($J17="","",IF($J17="Total Mensal",SUM(W$7:W16),IF($J17="Total Acumulado",SUM(W$7:W15)+U17,IFERROR(V17*$K17,0))))</f>
        <v/>
      </c>
      <c r="X17" s="112" t="str">
        <f ca="1">IF($J17="","",IF($J17="Total Mensal",SUM(Y$7:Y16)/VLOOKUP("Total Acumulado",$J:$K,2,FALSE),IF($J17="Total Acumulado",X16+V17+IF(V$7="% Item",-1,0),0%)))</f>
        <v/>
      </c>
      <c r="Y17" s="109" t="str">
        <f ca="1">IF($J17="","",IF($J17="Total Mensal",SUM(Y$7:Y16),IF($J17="Total Acumulado",SUM(Y$7:Y15)+W17,IFERROR(X17*$K17,0))))</f>
        <v/>
      </c>
      <c r="Z17" s="112" t="str">
        <f ca="1">IF($J17="","",IF($J17="Total Mensal",SUM(AA$7:AA16)/VLOOKUP("Total Acumulado",$J:$K,2,FALSE),IF($J17="Total Acumulado",Z16+X17+IF(X$7="% Item",-1,0),0%)))</f>
        <v/>
      </c>
      <c r="AA17" s="109" t="str">
        <f ca="1">IF($J17="","",IF($J17="Total Mensal",SUM(AA$7:AA16),IF($J17="Total Acumulado",SUM(AA$7:AA15)+Y17,IFERROR(Z17*$K17,0))))</f>
        <v/>
      </c>
      <c r="AB17" s="112" t="str">
        <f ca="1">IF($J17="","",IF($J17="Total Mensal",SUM(AC$7:AC16)/VLOOKUP("Total Acumulado",$J:$K,2,FALSE),IF($J17="Total Acumulado",AB16+Z17+IF(Z$7="% Item",-1,0),0%)))</f>
        <v/>
      </c>
      <c r="AC17" s="109" t="str">
        <f ca="1">IF($J17="","",IF($J17="Total Mensal",SUM(AC$7:AC16),IF($J17="Total Acumulado",SUM(AC$7:AC15)+AA17,IFERROR(AB17*$K17,0))))</f>
        <v/>
      </c>
      <c r="AD17" s="112" t="str">
        <f ca="1">IF($J17="","",IF($J17="Total Mensal",SUM(AE$7:AE16)/VLOOKUP("Total Acumulado",$J:$K,2,FALSE),IF($J17="Total Acumulado",AD16+AB17+IF(AB$7="% Item",-1,0),0%)))</f>
        <v/>
      </c>
      <c r="AE17" s="109" t="str">
        <f ca="1">IF($J17="","",IF($J17="Total Mensal",SUM(AE$7:AE16),IF($J17="Total Acumulado",SUM(AE$7:AE15)+AC17,IFERROR(AD17*$K17,0))))</f>
        <v/>
      </c>
      <c r="AF17" s="112" t="str">
        <f ca="1">IF($J17="","",IF($J17="Total Mensal",SUM(AG$7:AG16)/VLOOKUP("Total Acumulado",$J:$K,2,FALSE),IF($J17="Total Acumulado",AF16+AD17+IF(AD$7="% Item",-1,0),0%)))</f>
        <v/>
      </c>
      <c r="AG17" s="109" t="str">
        <f ca="1">IF($J17="","",IF($J17="Total Mensal",SUM(AG$7:AG16),IF($J17="Total Acumulado",SUM(AG$7:AG15)+AE17,IFERROR(AF17*$K17,0))))</f>
        <v/>
      </c>
      <c r="AH17" s="112" t="str">
        <f ca="1">IF($J17="","",IF($J17="Total Mensal",SUM(AI$7:AI16)/VLOOKUP("Total Acumulado",$J:$K,2,FALSE),IF($J17="Total Acumulado",AH16+AF17+IF(AF$7="% Item",-1,0),0%)))</f>
        <v/>
      </c>
      <c r="AI17" s="109" t="str">
        <f ca="1">IF($J17="","",IF($J17="Total Mensal",SUM(AI$7:AI16),IF($J17="Total Acumulado",SUM(AI$7:AI15)+AG17,IFERROR(AH17*$K17,0))))</f>
        <v/>
      </c>
      <c r="AJ17" s="112" t="str">
        <f ca="1">IF($J17="","",IF($J17="Total Mensal",SUM(AK$7:AK16)/VLOOKUP("Total Acumulado",$J:$K,2,FALSE),IF($J17="Total Acumulado",AJ16+AH17+IF(AH$7="% Item",-1,0),0%)))</f>
        <v/>
      </c>
      <c r="AK17" s="109" t="str">
        <f ca="1">IF($J17="","",IF($J17="Total Mensal",SUM(AK$7:AK16),IF($J17="Total Acumulado",SUM(AK$7:AK15)+AI17,IFERROR(AJ17*$K17,0))))</f>
        <v/>
      </c>
    </row>
    <row r="18" spans="2:37" x14ac:dyDescent="0.25">
      <c r="B18" s="41" t="str">
        <f ca="1">IFERROR(IF(C17=C14,IF(B17+1&lt;='MAPA DE PREÇOS'!$H$8,B17+1,""),B17),"")</f>
        <v/>
      </c>
      <c r="C18" s="41" t="str">
        <f ca="1">IFERROR(VLOOKUP(B18,'MAPA DE PREÇOS'!B:D,2,FALSE),"")</f>
        <v/>
      </c>
      <c r="D18" s="41" t="str">
        <f ca="1">IFERROR(VLOOKUP(B18,'MAPA DE PREÇOS'!B:D,3,FALSE),"")</f>
        <v/>
      </c>
      <c r="E18" s="82" t="str">
        <f t="shared" ca="1" si="0"/>
        <v/>
      </c>
      <c r="F18" s="82" t="str">
        <f ca="1">IF($B17="","",IF($C18=$C15,INDEX('MAPA DE PREÇOS'!$H:$H,MATCH($B18,'MAPA DE PREÇOS'!$B:$B)-19),IF($C18=$C16,"Código","")))</f>
        <v/>
      </c>
      <c r="G18" s="83" t="str">
        <f ca="1">IF($B17="","",IF($C18=$C15,IF('BASE EDITAL'!$C$2="",INDEX('MAPA DE PREÇOS'!H:H,MATCH(EDITAL!B18,'MAPA DE PREÇOS'!B:B,0)+1),UPPER(INDEX('BASE EDITAL'!$C:$C,EDITAL!B18+1))),IF($C18=$C16,"Especificação do Objeto","")))</f>
        <v/>
      </c>
      <c r="H18" s="84" t="str">
        <f ca="1">IF($B17="","",IF($C18=$C15,INDEX('MAPA DE PREÇOS'!$M:$M,MATCH($B18,'MAPA DE PREÇOS'!$B:$B)-16),IF($C18=$C16,"Unidade","")))</f>
        <v/>
      </c>
      <c r="I18" s="84" t="str">
        <f ca="1">IF($B17="","",IF($C18=$C15,INDEX('MAPA DE PREÇOS'!$M:$M,MATCH($B18,'MAPA DE PREÇOS'!$B:$B)-17),IF($C18=$C16,"Quant.","")))</f>
        <v/>
      </c>
      <c r="J18" s="60" t="str">
        <f ca="1">IF(J17="Total Mensal","Total Acumulado",IF($B17="","",IF($C18=$C15,INDEX('MAPA DE PREÇOS'!$M:$M,MATCH($B18,'MAPA DE PREÇOS'!$B:$B)-19),IF($C18=$C16,"Valor Unit. (R$)",IF(AND($C18&lt;&gt;$C17,$J17&lt;&gt;""),"Total Mensal","")))))</f>
        <v/>
      </c>
      <c r="K18" s="75" t="str">
        <f ca="1">IF(J18="","",IF(J18="Total Mensal","-",IF(J18="Total Acumulado",SUM(K$7:K17),I18*J18)))</f>
        <v/>
      </c>
      <c r="L18" s="112" t="str">
        <f ca="1">IF(J18="","",IF(J18="Total Mensal","-",IF(J18="Total Acumulado",SUM(L$7:L17),K18/SUMIF(J:J,"Total Acumulado",K:K))))</f>
        <v/>
      </c>
      <c r="M18" s="108"/>
      <c r="N18" s="112" t="str">
        <f ca="1">IF($J18="","",IF($J18="Total Mensal",SUM(O$7:O17)/VLOOKUP("Total Acumulado",$J:$K,2,FALSE),IF($J18="Total Acumulado",N17+L18+IF(L$7="% Item",-1,0),0%)))</f>
        <v/>
      </c>
      <c r="O18" s="109" t="str">
        <f ca="1">IF($J18="","",IF($J18="Total Mensal",SUM(O$7:O17),IF($J18="Total Acumulado",SUM(O$7:O16)+M18,IFERROR(N18*$K18,0))))</f>
        <v/>
      </c>
      <c r="P18" s="112" t="str">
        <f ca="1">IF($J18="","",IF($J18="Total Mensal",SUM(Q$7:Q17)/VLOOKUP("Total Acumulado",$J:$K,2,FALSE),IF($J18="Total Acumulado",P17+N18+IF(N$7="% Item",-1,0),0%)))</f>
        <v/>
      </c>
      <c r="Q18" s="109" t="str">
        <f ca="1">IF($J18="","",IF($J18="Total Mensal",SUM(Q$7:Q17),IF($J18="Total Acumulado",SUM(Q$7:Q16)+O18,IFERROR(P18*$K18,0))))</f>
        <v/>
      </c>
      <c r="R18" s="112" t="str">
        <f ca="1">IF($J18="","",IF($J18="Total Mensal",SUM(S$7:S17)/VLOOKUP("Total Acumulado",$J:$K,2,FALSE),IF($J18="Total Acumulado",R17+P18+IF(P$7="% Item",-1,0),0%)))</f>
        <v/>
      </c>
      <c r="S18" s="109" t="str">
        <f ca="1">IF($J18="","",IF($J18="Total Mensal",SUM(S$7:S17),IF($J18="Total Acumulado",SUM(S$7:S16)+Q18,IFERROR(R18*$K18,0))))</f>
        <v/>
      </c>
      <c r="T18" s="112" t="str">
        <f ca="1">IF($J18="","",IF($J18="Total Mensal",SUM(U$7:U17)/VLOOKUP("Total Acumulado",$J:$K,2,FALSE),IF($J18="Total Acumulado",T17+R18+IF(R$7="% Item",-1,0),0%)))</f>
        <v/>
      </c>
      <c r="U18" s="109" t="str">
        <f ca="1">IF($J18="","",IF($J18="Total Mensal",SUM(U$7:U17),IF($J18="Total Acumulado",SUM(U$7:U16)+S18,IFERROR(T18*$K18,0))))</f>
        <v/>
      </c>
      <c r="V18" s="112" t="str">
        <f ca="1">IF($J18="","",IF($J18="Total Mensal",SUM(W$7:W17)/VLOOKUP("Total Acumulado",$J:$K,2,FALSE),IF($J18="Total Acumulado",V17+T18+IF(T$7="% Item",-1,0),0%)))</f>
        <v/>
      </c>
      <c r="W18" s="109" t="str">
        <f ca="1">IF($J18="","",IF($J18="Total Mensal",SUM(W$7:W17),IF($J18="Total Acumulado",SUM(W$7:W16)+U18,IFERROR(V18*$K18,0))))</f>
        <v/>
      </c>
      <c r="X18" s="112" t="str">
        <f ca="1">IF($J18="","",IF($J18="Total Mensal",SUM(Y$7:Y17)/VLOOKUP("Total Acumulado",$J:$K,2,FALSE),IF($J18="Total Acumulado",X17+V18+IF(V$7="% Item",-1,0),0%)))</f>
        <v/>
      </c>
      <c r="Y18" s="109" t="str">
        <f ca="1">IF($J18="","",IF($J18="Total Mensal",SUM(Y$7:Y17),IF($J18="Total Acumulado",SUM(Y$7:Y16)+W18,IFERROR(X18*$K18,0))))</f>
        <v/>
      </c>
      <c r="Z18" s="112" t="str">
        <f ca="1">IF($J18="","",IF($J18="Total Mensal",SUM(AA$7:AA17)/VLOOKUP("Total Acumulado",$J:$K,2,FALSE),IF($J18="Total Acumulado",Z17+X18+IF(X$7="% Item",-1,0),0%)))</f>
        <v/>
      </c>
      <c r="AA18" s="109" t="str">
        <f ca="1">IF($J18="","",IF($J18="Total Mensal",SUM(AA$7:AA17),IF($J18="Total Acumulado",SUM(AA$7:AA16)+Y18,IFERROR(Z18*$K18,0))))</f>
        <v/>
      </c>
      <c r="AB18" s="112" t="str">
        <f ca="1">IF($J18="","",IF($J18="Total Mensal",SUM(AC$7:AC17)/VLOOKUP("Total Acumulado",$J:$K,2,FALSE),IF($J18="Total Acumulado",AB17+Z18+IF(Z$7="% Item",-1,0),0%)))</f>
        <v/>
      </c>
      <c r="AC18" s="109" t="str">
        <f ca="1">IF($J18="","",IF($J18="Total Mensal",SUM(AC$7:AC17),IF($J18="Total Acumulado",SUM(AC$7:AC16)+AA18,IFERROR(AB18*$K18,0))))</f>
        <v/>
      </c>
      <c r="AD18" s="112" t="str">
        <f ca="1">IF($J18="","",IF($J18="Total Mensal",SUM(AE$7:AE17)/VLOOKUP("Total Acumulado",$J:$K,2,FALSE),IF($J18="Total Acumulado",AD17+AB18+IF(AB$7="% Item",-1,0),0%)))</f>
        <v/>
      </c>
      <c r="AE18" s="109" t="str">
        <f ca="1">IF($J18="","",IF($J18="Total Mensal",SUM(AE$7:AE17),IF($J18="Total Acumulado",SUM(AE$7:AE16)+AC18,IFERROR(AD18*$K18,0))))</f>
        <v/>
      </c>
      <c r="AF18" s="112" t="str">
        <f ca="1">IF($J18="","",IF($J18="Total Mensal",SUM(AG$7:AG17)/VLOOKUP("Total Acumulado",$J:$K,2,FALSE),IF($J18="Total Acumulado",AF17+AD18+IF(AD$7="% Item",-1,0),0%)))</f>
        <v/>
      </c>
      <c r="AG18" s="109" t="str">
        <f ca="1">IF($J18="","",IF($J18="Total Mensal",SUM(AG$7:AG17),IF($J18="Total Acumulado",SUM(AG$7:AG16)+AE18,IFERROR(AF18*$K18,0))))</f>
        <v/>
      </c>
      <c r="AH18" s="112" t="str">
        <f ca="1">IF($J18="","",IF($J18="Total Mensal",SUM(AI$7:AI17)/VLOOKUP("Total Acumulado",$J:$K,2,FALSE),IF($J18="Total Acumulado",AH17+AF18+IF(AF$7="% Item",-1,0),0%)))</f>
        <v/>
      </c>
      <c r="AI18" s="109" t="str">
        <f ca="1">IF($J18="","",IF($J18="Total Mensal",SUM(AI$7:AI17),IF($J18="Total Acumulado",SUM(AI$7:AI16)+AG18,IFERROR(AH18*$K18,0))))</f>
        <v/>
      </c>
      <c r="AJ18" s="112" t="str">
        <f ca="1">IF($J18="","",IF($J18="Total Mensal",SUM(AK$7:AK17)/VLOOKUP("Total Acumulado",$J:$K,2,FALSE),IF($J18="Total Acumulado",AJ17+AH18+IF(AH$7="% Item",-1,0),0%)))</f>
        <v/>
      </c>
      <c r="AK18" s="109" t="str">
        <f ca="1">IF($J18="","",IF($J18="Total Mensal",SUM(AK$7:AK17),IF($J18="Total Acumulado",SUM(AK$7:AK16)+AI18,IFERROR(AJ18*$K18,0))))</f>
        <v/>
      </c>
    </row>
    <row r="19" spans="2:37" x14ac:dyDescent="0.25">
      <c r="B19" s="41" t="str">
        <f ca="1">IFERROR(IF(C18=C15,IF(B18+1&lt;='MAPA DE PREÇOS'!$H$8,B18+1,""),B18),"")</f>
        <v/>
      </c>
      <c r="C19" s="41" t="str">
        <f ca="1">IFERROR(VLOOKUP(B19,'MAPA DE PREÇOS'!B:D,2,FALSE),"")</f>
        <v/>
      </c>
      <c r="D19" s="41" t="str">
        <f ca="1">IFERROR(VLOOKUP(B19,'MAPA DE PREÇOS'!B:D,3,FALSE),"")</f>
        <v/>
      </c>
      <c r="E19" s="82" t="str">
        <f t="shared" ca="1" si="0"/>
        <v/>
      </c>
      <c r="F19" s="82" t="str">
        <f ca="1">IF($B18="","",IF($C19=$C16,INDEX('MAPA DE PREÇOS'!$H:$H,MATCH($B19,'MAPA DE PREÇOS'!$B:$B)-19),IF($C19=$C17,"Código","")))</f>
        <v/>
      </c>
      <c r="G19" s="83" t="str">
        <f ca="1">IF($B18="","",IF($C19=$C16,IF('BASE EDITAL'!$C$2="",INDEX('MAPA DE PREÇOS'!H:H,MATCH(EDITAL!B19,'MAPA DE PREÇOS'!B:B,0)+1),UPPER(INDEX('BASE EDITAL'!$C:$C,EDITAL!B19+1))),IF($C19=$C17,"Especificação do Objeto","")))</f>
        <v/>
      </c>
      <c r="H19" s="84" t="str">
        <f ca="1">IF($B18="","",IF($C19=$C16,INDEX('MAPA DE PREÇOS'!$M:$M,MATCH($B19,'MAPA DE PREÇOS'!$B:$B)-16),IF($C19=$C17,"Unidade","")))</f>
        <v/>
      </c>
      <c r="I19" s="84" t="str">
        <f ca="1">IF($B18="","",IF($C19=$C16,INDEX('MAPA DE PREÇOS'!$M:$M,MATCH($B19,'MAPA DE PREÇOS'!$B:$B)-17),IF($C19=$C17,"Quant.","")))</f>
        <v/>
      </c>
      <c r="J19" s="60" t="str">
        <f ca="1">IF(J18="Total Mensal","Total Acumulado",IF($B18="","",IF($C19=$C16,INDEX('MAPA DE PREÇOS'!$M:$M,MATCH($B19,'MAPA DE PREÇOS'!$B:$B)-19),IF($C19=$C17,"Valor Unit. (R$)",IF(AND($C19&lt;&gt;$C18,$J18&lt;&gt;""),"Total Mensal","")))))</f>
        <v/>
      </c>
      <c r="K19" s="75" t="str">
        <f ca="1">IF(J19="","",IF(J19="Total Mensal","-",IF(J19="Total Acumulado",SUM(K$7:K18),I19*J19)))</f>
        <v/>
      </c>
      <c r="L19" s="112" t="str">
        <f ca="1">IF(J19="","",IF(J19="Total Mensal","-",IF(J19="Total Acumulado",SUM(L$7:L18),K19/SUMIF(J:J,"Total Acumulado",K:K))))</f>
        <v/>
      </c>
      <c r="M19" s="108"/>
      <c r="N19" s="112" t="str">
        <f ca="1">IF($J19="","",IF($J19="Total Mensal",SUM(O$7:O18)/VLOOKUP("Total Acumulado",$J:$K,2,FALSE),IF($J19="Total Acumulado",N18+L19+IF(L$7="% Item",-1,0),0%)))</f>
        <v/>
      </c>
      <c r="O19" s="109" t="str">
        <f ca="1">IF($J19="","",IF($J19="Total Mensal",SUM(O$7:O18),IF($J19="Total Acumulado",SUM(O$7:O17)+M19,IFERROR(N19*$K19,0))))</f>
        <v/>
      </c>
      <c r="P19" s="112" t="str">
        <f ca="1">IF($J19="","",IF($J19="Total Mensal",SUM(Q$7:Q18)/VLOOKUP("Total Acumulado",$J:$K,2,FALSE),IF($J19="Total Acumulado",P18+N19+IF(N$7="% Item",-1,0),0%)))</f>
        <v/>
      </c>
      <c r="Q19" s="109" t="str">
        <f ca="1">IF($J19="","",IF($J19="Total Mensal",SUM(Q$7:Q18),IF($J19="Total Acumulado",SUM(Q$7:Q17)+O19,IFERROR(P19*$K19,0))))</f>
        <v/>
      </c>
      <c r="R19" s="112" t="str">
        <f ca="1">IF($J19="","",IF($J19="Total Mensal",SUM(S$7:S18)/VLOOKUP("Total Acumulado",$J:$K,2,FALSE),IF($J19="Total Acumulado",R18+P19+IF(P$7="% Item",-1,0),0%)))</f>
        <v/>
      </c>
      <c r="S19" s="109" t="str">
        <f ca="1">IF($J19="","",IF($J19="Total Mensal",SUM(S$7:S18),IF($J19="Total Acumulado",SUM(S$7:S17)+Q19,IFERROR(R19*$K19,0))))</f>
        <v/>
      </c>
      <c r="T19" s="112" t="str">
        <f ca="1">IF($J19="","",IF($J19="Total Mensal",SUM(U$7:U18)/VLOOKUP("Total Acumulado",$J:$K,2,FALSE),IF($J19="Total Acumulado",T18+R19+IF(R$7="% Item",-1,0),0%)))</f>
        <v/>
      </c>
      <c r="U19" s="109" t="str">
        <f ca="1">IF($J19="","",IF($J19="Total Mensal",SUM(U$7:U18),IF($J19="Total Acumulado",SUM(U$7:U17)+S19,IFERROR(T19*$K19,0))))</f>
        <v/>
      </c>
      <c r="V19" s="112" t="str">
        <f ca="1">IF($J19="","",IF($J19="Total Mensal",SUM(W$7:W18)/VLOOKUP("Total Acumulado",$J:$K,2,FALSE),IF($J19="Total Acumulado",V18+T19+IF(T$7="% Item",-1,0),0%)))</f>
        <v/>
      </c>
      <c r="W19" s="109" t="str">
        <f ca="1">IF($J19="","",IF($J19="Total Mensal",SUM(W$7:W18),IF($J19="Total Acumulado",SUM(W$7:W17)+U19,IFERROR(V19*$K19,0))))</f>
        <v/>
      </c>
      <c r="X19" s="112" t="str">
        <f ca="1">IF($J19="","",IF($J19="Total Mensal",SUM(Y$7:Y18)/VLOOKUP("Total Acumulado",$J:$K,2,FALSE),IF($J19="Total Acumulado",X18+V19+IF(V$7="% Item",-1,0),0%)))</f>
        <v/>
      </c>
      <c r="Y19" s="109" t="str">
        <f ca="1">IF($J19="","",IF($J19="Total Mensal",SUM(Y$7:Y18),IF($J19="Total Acumulado",SUM(Y$7:Y17)+W19,IFERROR(X19*$K19,0))))</f>
        <v/>
      </c>
      <c r="Z19" s="112" t="str">
        <f ca="1">IF($J19="","",IF($J19="Total Mensal",SUM(AA$7:AA18)/VLOOKUP("Total Acumulado",$J:$K,2,FALSE),IF($J19="Total Acumulado",Z18+X19+IF(X$7="% Item",-1,0),0%)))</f>
        <v/>
      </c>
      <c r="AA19" s="109" t="str">
        <f ca="1">IF($J19="","",IF($J19="Total Mensal",SUM(AA$7:AA18),IF($J19="Total Acumulado",SUM(AA$7:AA17)+Y19,IFERROR(Z19*$K19,0))))</f>
        <v/>
      </c>
      <c r="AB19" s="112" t="str">
        <f ca="1">IF($J19="","",IF($J19="Total Mensal",SUM(AC$7:AC18)/VLOOKUP("Total Acumulado",$J:$K,2,FALSE),IF($J19="Total Acumulado",AB18+Z19+IF(Z$7="% Item",-1,0),0%)))</f>
        <v/>
      </c>
      <c r="AC19" s="109" t="str">
        <f ca="1">IF($J19="","",IF($J19="Total Mensal",SUM(AC$7:AC18),IF($J19="Total Acumulado",SUM(AC$7:AC17)+AA19,IFERROR(AB19*$K19,0))))</f>
        <v/>
      </c>
      <c r="AD19" s="112" t="str">
        <f ca="1">IF($J19="","",IF($J19="Total Mensal",SUM(AE$7:AE18)/VLOOKUP("Total Acumulado",$J:$K,2,FALSE),IF($J19="Total Acumulado",AD18+AB19+IF(AB$7="% Item",-1,0),0%)))</f>
        <v/>
      </c>
      <c r="AE19" s="109" t="str">
        <f ca="1">IF($J19="","",IF($J19="Total Mensal",SUM(AE$7:AE18),IF($J19="Total Acumulado",SUM(AE$7:AE17)+AC19,IFERROR(AD19*$K19,0))))</f>
        <v/>
      </c>
      <c r="AF19" s="112" t="str">
        <f ca="1">IF($J19="","",IF($J19="Total Mensal",SUM(AG$7:AG18)/VLOOKUP("Total Acumulado",$J:$K,2,FALSE),IF($J19="Total Acumulado",AF18+AD19+IF(AD$7="% Item",-1,0),0%)))</f>
        <v/>
      </c>
      <c r="AG19" s="109" t="str">
        <f ca="1">IF($J19="","",IF($J19="Total Mensal",SUM(AG$7:AG18),IF($J19="Total Acumulado",SUM(AG$7:AG17)+AE19,IFERROR(AF19*$K19,0))))</f>
        <v/>
      </c>
      <c r="AH19" s="112" t="str">
        <f ca="1">IF($J19="","",IF($J19="Total Mensal",SUM(AI$7:AI18)/VLOOKUP("Total Acumulado",$J:$K,2,FALSE),IF($J19="Total Acumulado",AH18+AF19+IF(AF$7="% Item",-1,0),0%)))</f>
        <v/>
      </c>
      <c r="AI19" s="109" t="str">
        <f ca="1">IF($J19="","",IF($J19="Total Mensal",SUM(AI$7:AI18),IF($J19="Total Acumulado",SUM(AI$7:AI17)+AG19,IFERROR(AH19*$K19,0))))</f>
        <v/>
      </c>
      <c r="AJ19" s="112" t="str">
        <f ca="1">IF($J19="","",IF($J19="Total Mensal",SUM(AK$7:AK18)/VLOOKUP("Total Acumulado",$J:$K,2,FALSE),IF($J19="Total Acumulado",AJ18+AH19+IF(AH$7="% Item",-1,0),0%)))</f>
        <v/>
      </c>
      <c r="AK19" s="109" t="str">
        <f ca="1">IF($J19="","",IF($J19="Total Mensal",SUM(AK$7:AK18),IF($J19="Total Acumulado",SUM(AK$7:AK17)+AI19,IFERROR(AJ19*$K19,0))))</f>
        <v/>
      </c>
    </row>
    <row r="20" spans="2:37" x14ac:dyDescent="0.25">
      <c r="B20" s="41" t="str">
        <f ca="1">IFERROR(IF(C19=C16,IF(B19+1&lt;='MAPA DE PREÇOS'!$H$8,B19+1,""),B19),"")</f>
        <v/>
      </c>
      <c r="C20" s="41" t="str">
        <f ca="1">IFERROR(VLOOKUP(B20,'MAPA DE PREÇOS'!B:D,2,FALSE),"")</f>
        <v/>
      </c>
      <c r="D20" s="41" t="str">
        <f ca="1">IFERROR(VLOOKUP(B20,'MAPA DE PREÇOS'!B:D,3,FALSE),"")</f>
        <v/>
      </c>
      <c r="E20" s="82" t="str">
        <f t="shared" ca="1" si="0"/>
        <v/>
      </c>
      <c r="F20" s="82" t="str">
        <f ca="1">IF($B19="","",IF($C20=$C17,INDEX('MAPA DE PREÇOS'!$H:$H,MATCH($B20,'MAPA DE PREÇOS'!$B:$B)-19),IF($C20=$C18,"Código","")))</f>
        <v/>
      </c>
      <c r="G20" s="83" t="str">
        <f ca="1">IF($B19="","",IF($C20=$C17,IF('BASE EDITAL'!$C$2="",INDEX('MAPA DE PREÇOS'!H:H,MATCH(EDITAL!B20,'MAPA DE PREÇOS'!B:B,0)+1),UPPER(INDEX('BASE EDITAL'!$C:$C,EDITAL!B20+1))),IF($C20=$C18,"Especificação do Objeto","")))</f>
        <v/>
      </c>
      <c r="H20" s="84" t="str">
        <f ca="1">IF($B19="","",IF($C20=$C17,INDEX('MAPA DE PREÇOS'!$M:$M,MATCH($B20,'MAPA DE PREÇOS'!$B:$B)-16),IF($C20=$C18,"Unidade","")))</f>
        <v/>
      </c>
      <c r="I20" s="84" t="str">
        <f ca="1">IF($B19="","",IF($C20=$C17,INDEX('MAPA DE PREÇOS'!$M:$M,MATCH($B20,'MAPA DE PREÇOS'!$B:$B)-17),IF($C20=$C18,"Quant.","")))</f>
        <v/>
      </c>
      <c r="J20" s="60" t="str">
        <f ca="1">IF(J19="Total Mensal","Total Acumulado",IF($B19="","",IF($C20=$C17,INDEX('MAPA DE PREÇOS'!$M:$M,MATCH($B20,'MAPA DE PREÇOS'!$B:$B)-19),IF($C20=$C18,"Valor Unit. (R$)",IF(AND($C20&lt;&gt;$C19,$J19&lt;&gt;""),"Total Mensal","")))))</f>
        <v/>
      </c>
      <c r="K20" s="75" t="str">
        <f ca="1">IF(J20="","",IF(J20="Total Mensal","-",IF(J20="Total Acumulado",SUM(K$7:K19),I20*J20)))</f>
        <v/>
      </c>
      <c r="L20" s="112" t="str">
        <f ca="1">IF(J20="","",IF(J20="Total Mensal","-",IF(J20="Total Acumulado",SUM(L$7:L19),K20/SUMIF(J:J,"Total Acumulado",K:K))))</f>
        <v/>
      </c>
      <c r="M20" s="108"/>
      <c r="N20" s="112" t="str">
        <f ca="1">IF($J20="","",IF($J20="Total Mensal",SUM(O$7:O19)/VLOOKUP("Total Acumulado",$J:$K,2,FALSE),IF($J20="Total Acumulado",N19+L20+IF(L$7="% Item",-1,0),0%)))</f>
        <v/>
      </c>
      <c r="O20" s="109" t="str">
        <f ca="1">IF($J20="","",IF($J20="Total Mensal",SUM(O$7:O19),IF($J20="Total Acumulado",SUM(O$7:O18)+M20,IFERROR(N20*$K20,0))))</f>
        <v/>
      </c>
      <c r="P20" s="112" t="str">
        <f ca="1">IF($J20="","",IF($J20="Total Mensal",SUM(Q$7:Q19)/VLOOKUP("Total Acumulado",$J:$K,2,FALSE),IF($J20="Total Acumulado",P19+N20+IF(N$7="% Item",-1,0),0%)))</f>
        <v/>
      </c>
      <c r="Q20" s="109" t="str">
        <f ca="1">IF($J20="","",IF($J20="Total Mensal",SUM(Q$7:Q19),IF($J20="Total Acumulado",SUM(Q$7:Q18)+O20,IFERROR(P20*$K20,0))))</f>
        <v/>
      </c>
      <c r="R20" s="112" t="str">
        <f ca="1">IF($J20="","",IF($J20="Total Mensal",SUM(S$7:S19)/VLOOKUP("Total Acumulado",$J:$K,2,FALSE),IF($J20="Total Acumulado",R19+P20+IF(P$7="% Item",-1,0),0%)))</f>
        <v/>
      </c>
      <c r="S20" s="109" t="str">
        <f ca="1">IF($J20="","",IF($J20="Total Mensal",SUM(S$7:S19),IF($J20="Total Acumulado",SUM(S$7:S18)+Q20,IFERROR(R20*$K20,0))))</f>
        <v/>
      </c>
      <c r="T20" s="112" t="str">
        <f ca="1">IF($J20="","",IF($J20="Total Mensal",SUM(U$7:U19)/VLOOKUP("Total Acumulado",$J:$K,2,FALSE),IF($J20="Total Acumulado",T19+R20+IF(R$7="% Item",-1,0),0%)))</f>
        <v/>
      </c>
      <c r="U20" s="109" t="str">
        <f ca="1">IF($J20="","",IF($J20="Total Mensal",SUM(U$7:U19),IF($J20="Total Acumulado",SUM(U$7:U18)+S20,IFERROR(T20*$K20,0))))</f>
        <v/>
      </c>
      <c r="V20" s="112" t="str">
        <f ca="1">IF($J20="","",IF($J20="Total Mensal",SUM(W$7:W19)/VLOOKUP("Total Acumulado",$J:$K,2,FALSE),IF($J20="Total Acumulado",V19+T20+IF(T$7="% Item",-1,0),0%)))</f>
        <v/>
      </c>
      <c r="W20" s="109" t="str">
        <f ca="1">IF($J20="","",IF($J20="Total Mensal",SUM(W$7:W19),IF($J20="Total Acumulado",SUM(W$7:W18)+U20,IFERROR(V20*$K20,0))))</f>
        <v/>
      </c>
      <c r="X20" s="112" t="str">
        <f ca="1">IF($J20="","",IF($J20="Total Mensal",SUM(Y$7:Y19)/VLOOKUP("Total Acumulado",$J:$K,2,FALSE),IF($J20="Total Acumulado",X19+V20+IF(V$7="% Item",-1,0),0%)))</f>
        <v/>
      </c>
      <c r="Y20" s="109" t="str">
        <f ca="1">IF($J20="","",IF($J20="Total Mensal",SUM(Y$7:Y19),IF($J20="Total Acumulado",SUM(Y$7:Y18)+W20,IFERROR(X20*$K20,0))))</f>
        <v/>
      </c>
      <c r="Z20" s="112" t="str">
        <f ca="1">IF($J20="","",IF($J20="Total Mensal",SUM(AA$7:AA19)/VLOOKUP("Total Acumulado",$J:$K,2,FALSE),IF($J20="Total Acumulado",Z19+X20+IF(X$7="% Item",-1,0),0%)))</f>
        <v/>
      </c>
      <c r="AA20" s="109" t="str">
        <f ca="1">IF($J20="","",IF($J20="Total Mensal",SUM(AA$7:AA19),IF($J20="Total Acumulado",SUM(AA$7:AA18)+Y20,IFERROR(Z20*$K20,0))))</f>
        <v/>
      </c>
      <c r="AB20" s="112" t="str">
        <f ca="1">IF($J20="","",IF($J20="Total Mensal",SUM(AC$7:AC19)/VLOOKUP("Total Acumulado",$J:$K,2,FALSE),IF($J20="Total Acumulado",AB19+Z20+IF(Z$7="% Item",-1,0),0%)))</f>
        <v/>
      </c>
      <c r="AC20" s="109" t="str">
        <f ca="1">IF($J20="","",IF($J20="Total Mensal",SUM(AC$7:AC19),IF($J20="Total Acumulado",SUM(AC$7:AC18)+AA20,IFERROR(AB20*$K20,0))))</f>
        <v/>
      </c>
      <c r="AD20" s="112" t="str">
        <f ca="1">IF($J20="","",IF($J20="Total Mensal",SUM(AE$7:AE19)/VLOOKUP("Total Acumulado",$J:$K,2,FALSE),IF($J20="Total Acumulado",AD19+AB20+IF(AB$7="% Item",-1,0),0%)))</f>
        <v/>
      </c>
      <c r="AE20" s="109" t="str">
        <f ca="1">IF($J20="","",IF($J20="Total Mensal",SUM(AE$7:AE19),IF($J20="Total Acumulado",SUM(AE$7:AE18)+AC20,IFERROR(AD20*$K20,0))))</f>
        <v/>
      </c>
      <c r="AF20" s="112" t="str">
        <f ca="1">IF($J20="","",IF($J20="Total Mensal",SUM(AG$7:AG19)/VLOOKUP("Total Acumulado",$J:$K,2,FALSE),IF($J20="Total Acumulado",AF19+AD20+IF(AD$7="% Item",-1,0),0%)))</f>
        <v/>
      </c>
      <c r="AG20" s="109" t="str">
        <f ca="1">IF($J20="","",IF($J20="Total Mensal",SUM(AG$7:AG19),IF($J20="Total Acumulado",SUM(AG$7:AG18)+AE20,IFERROR(AF20*$K20,0))))</f>
        <v/>
      </c>
      <c r="AH20" s="112" t="str">
        <f ca="1">IF($J20="","",IF($J20="Total Mensal",SUM(AI$7:AI19)/VLOOKUP("Total Acumulado",$J:$K,2,FALSE),IF($J20="Total Acumulado",AH19+AF20+IF(AF$7="% Item",-1,0),0%)))</f>
        <v/>
      </c>
      <c r="AI20" s="109" t="str">
        <f ca="1">IF($J20="","",IF($J20="Total Mensal",SUM(AI$7:AI19),IF($J20="Total Acumulado",SUM(AI$7:AI18)+AG20,IFERROR(AH20*$K20,0))))</f>
        <v/>
      </c>
      <c r="AJ20" s="112" t="str">
        <f ca="1">IF($J20="","",IF($J20="Total Mensal",SUM(AK$7:AK19)/VLOOKUP("Total Acumulado",$J:$K,2,FALSE),IF($J20="Total Acumulado",AJ19+AH20+IF(AH$7="% Item",-1,0),0%)))</f>
        <v/>
      </c>
      <c r="AK20" s="109" t="str">
        <f ca="1">IF($J20="","",IF($J20="Total Mensal",SUM(AK$7:AK19),IF($J20="Total Acumulado",SUM(AK$7:AK18)+AI20,IFERROR(AJ20*$K20,0))))</f>
        <v/>
      </c>
    </row>
    <row r="21" spans="2:37" x14ac:dyDescent="0.25">
      <c r="B21" s="41" t="str">
        <f ca="1">IFERROR(IF(C20=C17,IF(B20+1&lt;='MAPA DE PREÇOS'!$H$8,B20+1,""),B20),"")</f>
        <v/>
      </c>
      <c r="C21" s="41" t="str">
        <f ca="1">IFERROR(VLOOKUP(B21,'MAPA DE PREÇOS'!B:D,2,FALSE),"")</f>
        <v/>
      </c>
      <c r="D21" s="41" t="str">
        <f ca="1">IFERROR(VLOOKUP(B21,'MAPA DE PREÇOS'!B:D,3,FALSE),"")</f>
        <v/>
      </c>
      <c r="E21" s="82" t="str">
        <f t="shared" ca="1" si="0"/>
        <v/>
      </c>
      <c r="F21" s="82" t="str">
        <f ca="1">IF($B20="","",IF($C21=$C18,INDEX('MAPA DE PREÇOS'!$H:$H,MATCH($B21,'MAPA DE PREÇOS'!$B:$B)-19),IF($C21=$C19,"Código","")))</f>
        <v/>
      </c>
      <c r="G21" s="83" t="str">
        <f ca="1">IF($B20="","",IF($C21=$C18,IF('BASE EDITAL'!$C$2="",INDEX('MAPA DE PREÇOS'!H:H,MATCH(EDITAL!B21,'MAPA DE PREÇOS'!B:B,0)+1),UPPER(INDEX('BASE EDITAL'!$C:$C,EDITAL!B21+1))),IF($C21=$C19,"Especificação do Objeto","")))</f>
        <v/>
      </c>
      <c r="H21" s="84" t="str">
        <f ca="1">IF($B20="","",IF($C21=$C18,INDEX('MAPA DE PREÇOS'!$M:$M,MATCH($B21,'MAPA DE PREÇOS'!$B:$B)-16),IF($C21=$C19,"Unidade","")))</f>
        <v/>
      </c>
      <c r="I21" s="84" t="str">
        <f ca="1">IF($B20="","",IF($C21=$C18,INDEX('MAPA DE PREÇOS'!$M:$M,MATCH($B21,'MAPA DE PREÇOS'!$B:$B)-17),IF($C21=$C19,"Quant.","")))</f>
        <v/>
      </c>
      <c r="J21" s="60" t="str">
        <f ca="1">IF(J20="Total Mensal","Total Acumulado",IF($B20="","",IF($C21=$C18,INDEX('MAPA DE PREÇOS'!$M:$M,MATCH($B21,'MAPA DE PREÇOS'!$B:$B)-19),IF($C21=$C19,"Valor Unit. (R$)",IF(AND($C21&lt;&gt;$C20,$J20&lt;&gt;""),"Total Mensal","")))))</f>
        <v/>
      </c>
      <c r="K21" s="75" t="str">
        <f ca="1">IF(J21="","",IF(J21="Total Mensal","-",IF(J21="Total Acumulado",SUM(K$7:K20),I21*J21)))</f>
        <v/>
      </c>
      <c r="L21" s="112" t="str">
        <f ca="1">IF(J21="","",IF(J21="Total Mensal","-",IF(J21="Total Acumulado",SUM(L$7:L20),K21/SUMIF(J:J,"Total Acumulado",K:K))))</f>
        <v/>
      </c>
      <c r="M21" s="108"/>
      <c r="N21" s="112" t="str">
        <f ca="1">IF($J21="","",IF($J21="Total Mensal",SUM(O$7:O20)/VLOOKUP("Total Acumulado",$J:$K,2,FALSE),IF($J21="Total Acumulado",N20+L21+IF(L$7="% Item",-1,0),0%)))</f>
        <v/>
      </c>
      <c r="O21" s="109" t="str">
        <f ca="1">IF($J21="","",IF($J21="Total Mensal",SUM(O$7:O20),IF($J21="Total Acumulado",SUM(O$7:O19)+M21,IFERROR(N21*$K21,0))))</f>
        <v/>
      </c>
      <c r="P21" s="112" t="str">
        <f ca="1">IF($J21="","",IF($J21="Total Mensal",SUM(Q$7:Q20)/VLOOKUP("Total Acumulado",$J:$K,2,FALSE),IF($J21="Total Acumulado",P20+N21+IF(N$7="% Item",-1,0),0%)))</f>
        <v/>
      </c>
      <c r="Q21" s="109" t="str">
        <f ca="1">IF($J21="","",IF($J21="Total Mensal",SUM(Q$7:Q20),IF($J21="Total Acumulado",SUM(Q$7:Q19)+O21,IFERROR(P21*$K21,0))))</f>
        <v/>
      </c>
      <c r="R21" s="112" t="str">
        <f ca="1">IF($J21="","",IF($J21="Total Mensal",SUM(S$7:S20)/VLOOKUP("Total Acumulado",$J:$K,2,FALSE),IF($J21="Total Acumulado",R20+P21+IF(P$7="% Item",-1,0),0%)))</f>
        <v/>
      </c>
      <c r="S21" s="109" t="str">
        <f ca="1">IF($J21="","",IF($J21="Total Mensal",SUM(S$7:S20),IF($J21="Total Acumulado",SUM(S$7:S19)+Q21,IFERROR(R21*$K21,0))))</f>
        <v/>
      </c>
      <c r="T21" s="112" t="str">
        <f ca="1">IF($J21="","",IF($J21="Total Mensal",SUM(U$7:U20)/VLOOKUP("Total Acumulado",$J:$K,2,FALSE),IF($J21="Total Acumulado",T20+R21+IF(R$7="% Item",-1,0),0%)))</f>
        <v/>
      </c>
      <c r="U21" s="109" t="str">
        <f ca="1">IF($J21="","",IF($J21="Total Mensal",SUM(U$7:U20),IF($J21="Total Acumulado",SUM(U$7:U19)+S21,IFERROR(T21*$K21,0))))</f>
        <v/>
      </c>
      <c r="V21" s="112" t="str">
        <f ca="1">IF($J21="","",IF($J21="Total Mensal",SUM(W$7:W20)/VLOOKUP("Total Acumulado",$J:$K,2,FALSE),IF($J21="Total Acumulado",V20+T21+IF(T$7="% Item",-1,0),0%)))</f>
        <v/>
      </c>
      <c r="W21" s="109" t="str">
        <f ca="1">IF($J21="","",IF($J21="Total Mensal",SUM(W$7:W20),IF($J21="Total Acumulado",SUM(W$7:W19)+U21,IFERROR(V21*$K21,0))))</f>
        <v/>
      </c>
      <c r="X21" s="112" t="str">
        <f ca="1">IF($J21="","",IF($J21="Total Mensal",SUM(Y$7:Y20)/VLOOKUP("Total Acumulado",$J:$K,2,FALSE),IF($J21="Total Acumulado",X20+V21+IF(V$7="% Item",-1,0),0%)))</f>
        <v/>
      </c>
      <c r="Y21" s="109" t="str">
        <f ca="1">IF($J21="","",IF($J21="Total Mensal",SUM(Y$7:Y20),IF($J21="Total Acumulado",SUM(Y$7:Y19)+W21,IFERROR(X21*$K21,0))))</f>
        <v/>
      </c>
      <c r="Z21" s="112" t="str">
        <f ca="1">IF($J21="","",IF($J21="Total Mensal",SUM(AA$7:AA20)/VLOOKUP("Total Acumulado",$J:$K,2,FALSE),IF($J21="Total Acumulado",Z20+X21+IF(X$7="% Item",-1,0),0%)))</f>
        <v/>
      </c>
      <c r="AA21" s="109" t="str">
        <f ca="1">IF($J21="","",IF($J21="Total Mensal",SUM(AA$7:AA20),IF($J21="Total Acumulado",SUM(AA$7:AA19)+Y21,IFERROR(Z21*$K21,0))))</f>
        <v/>
      </c>
      <c r="AB21" s="112" t="str">
        <f ca="1">IF($J21="","",IF($J21="Total Mensal",SUM(AC$7:AC20)/VLOOKUP("Total Acumulado",$J:$K,2,FALSE),IF($J21="Total Acumulado",AB20+Z21+IF(Z$7="% Item",-1,0),0%)))</f>
        <v/>
      </c>
      <c r="AC21" s="109" t="str">
        <f ca="1">IF($J21="","",IF($J21="Total Mensal",SUM(AC$7:AC20),IF($J21="Total Acumulado",SUM(AC$7:AC19)+AA21,IFERROR(AB21*$K21,0))))</f>
        <v/>
      </c>
      <c r="AD21" s="112" t="str">
        <f ca="1">IF($J21="","",IF($J21="Total Mensal",SUM(AE$7:AE20)/VLOOKUP("Total Acumulado",$J:$K,2,FALSE),IF($J21="Total Acumulado",AD20+AB21+IF(AB$7="% Item",-1,0),0%)))</f>
        <v/>
      </c>
      <c r="AE21" s="109" t="str">
        <f ca="1">IF($J21="","",IF($J21="Total Mensal",SUM(AE$7:AE20),IF($J21="Total Acumulado",SUM(AE$7:AE19)+AC21,IFERROR(AD21*$K21,0))))</f>
        <v/>
      </c>
      <c r="AF21" s="112" t="str">
        <f ca="1">IF($J21="","",IF($J21="Total Mensal",SUM(AG$7:AG20)/VLOOKUP("Total Acumulado",$J:$K,2,FALSE),IF($J21="Total Acumulado",AF20+AD21+IF(AD$7="% Item",-1,0),0%)))</f>
        <v/>
      </c>
      <c r="AG21" s="109" t="str">
        <f ca="1">IF($J21="","",IF($J21="Total Mensal",SUM(AG$7:AG20),IF($J21="Total Acumulado",SUM(AG$7:AG19)+AE21,IFERROR(AF21*$K21,0))))</f>
        <v/>
      </c>
      <c r="AH21" s="112" t="str">
        <f ca="1">IF($J21="","",IF($J21="Total Mensal",SUM(AI$7:AI20)/VLOOKUP("Total Acumulado",$J:$K,2,FALSE),IF($J21="Total Acumulado",AH20+AF21+IF(AF$7="% Item",-1,0),0%)))</f>
        <v/>
      </c>
      <c r="AI21" s="109" t="str">
        <f ca="1">IF($J21="","",IF($J21="Total Mensal",SUM(AI$7:AI20),IF($J21="Total Acumulado",SUM(AI$7:AI19)+AG21,IFERROR(AH21*$K21,0))))</f>
        <v/>
      </c>
      <c r="AJ21" s="112" t="str">
        <f ca="1">IF($J21="","",IF($J21="Total Mensal",SUM(AK$7:AK20)/VLOOKUP("Total Acumulado",$J:$K,2,FALSE),IF($J21="Total Acumulado",AJ20+AH21+IF(AH$7="% Item",-1,0),0%)))</f>
        <v/>
      </c>
      <c r="AK21" s="109" t="str">
        <f ca="1">IF($J21="","",IF($J21="Total Mensal",SUM(AK$7:AK20),IF($J21="Total Acumulado",SUM(AK$7:AK19)+AI21,IFERROR(AJ21*$K21,0))))</f>
        <v/>
      </c>
    </row>
    <row r="22" spans="2:37" x14ac:dyDescent="0.25">
      <c r="B22" s="41" t="str">
        <f ca="1">IFERROR(IF(C21=C18,IF(B21+1&lt;='MAPA DE PREÇOS'!$H$8,B21+1,""),B21),"")</f>
        <v/>
      </c>
      <c r="C22" s="41" t="str">
        <f ca="1">IFERROR(VLOOKUP(B22,'MAPA DE PREÇOS'!B:D,2,FALSE),"")</f>
        <v/>
      </c>
      <c r="D22" s="41" t="str">
        <f ca="1">IFERROR(VLOOKUP(B22,'MAPA DE PREÇOS'!B:D,3,FALSE),"")</f>
        <v/>
      </c>
      <c r="E22" s="82" t="str">
        <f t="shared" ca="1" si="0"/>
        <v/>
      </c>
      <c r="F22" s="82" t="str">
        <f ca="1">IF($B21="","",IF($C22=$C19,INDEX('MAPA DE PREÇOS'!$H:$H,MATCH($B22,'MAPA DE PREÇOS'!$B:$B)-19),IF($C22=$C20,"Código","")))</f>
        <v/>
      </c>
      <c r="G22" s="83" t="str">
        <f ca="1">IF($B21="","",IF($C22=$C19,IF('BASE EDITAL'!$C$2="",INDEX('MAPA DE PREÇOS'!H:H,MATCH(EDITAL!B22,'MAPA DE PREÇOS'!B:B,0)+1),UPPER(INDEX('BASE EDITAL'!$C:$C,EDITAL!B22+1))),IF($C22=$C20,"Especificação do Objeto","")))</f>
        <v/>
      </c>
      <c r="H22" s="84" t="str">
        <f ca="1">IF($B21="","",IF($C22=$C19,INDEX('MAPA DE PREÇOS'!$M:$M,MATCH($B22,'MAPA DE PREÇOS'!$B:$B)-16),IF($C22=$C20,"Unidade","")))</f>
        <v/>
      </c>
      <c r="I22" s="84" t="str">
        <f ca="1">IF($B21="","",IF($C22=$C19,INDEX('MAPA DE PREÇOS'!$M:$M,MATCH($B22,'MAPA DE PREÇOS'!$B:$B)-17),IF($C22=$C20,"Quant.","")))</f>
        <v/>
      </c>
      <c r="J22" s="60" t="str">
        <f ca="1">IF(J21="Total Mensal","Total Acumulado",IF($B21="","",IF($C22=$C19,INDEX('MAPA DE PREÇOS'!$M:$M,MATCH($B22,'MAPA DE PREÇOS'!$B:$B)-19),IF($C22=$C20,"Valor Unit. (R$)",IF(AND($C22&lt;&gt;$C21,$J21&lt;&gt;""),"Total Mensal","")))))</f>
        <v/>
      </c>
      <c r="K22" s="75" t="str">
        <f ca="1">IF(J22="","",IF(J22="Total Mensal","-",IF(J22="Total Acumulado",SUM(K$7:K21),I22*J22)))</f>
        <v/>
      </c>
      <c r="L22" s="112" t="str">
        <f ca="1">IF(J22="","",IF(J22="Total Mensal","-",IF(J22="Total Acumulado",SUM(L$7:L21),K22/SUMIF(J:J,"Total Acumulado",K:K))))</f>
        <v/>
      </c>
      <c r="M22" s="108"/>
      <c r="N22" s="112" t="str">
        <f ca="1">IF($J22="","",IF($J22="Total Mensal",SUM(O$7:O21)/VLOOKUP("Total Acumulado",$J:$K,2,FALSE),IF($J22="Total Acumulado",N21+L22+IF(L$7="% Item",-1,0),0%)))</f>
        <v/>
      </c>
      <c r="O22" s="109" t="str">
        <f ca="1">IF($J22="","",IF($J22="Total Mensal",SUM(O$7:O21),IF($J22="Total Acumulado",SUM(O$7:O20)+M22,IFERROR(N22*$K22,0))))</f>
        <v/>
      </c>
      <c r="P22" s="112" t="str">
        <f ca="1">IF($J22="","",IF($J22="Total Mensal",SUM(Q$7:Q21)/VLOOKUP("Total Acumulado",$J:$K,2,FALSE),IF($J22="Total Acumulado",P21+N22+IF(N$7="% Item",-1,0),0%)))</f>
        <v/>
      </c>
      <c r="Q22" s="109" t="str">
        <f ca="1">IF($J22="","",IF($J22="Total Mensal",SUM(Q$7:Q21),IF($J22="Total Acumulado",SUM(Q$7:Q20)+O22,IFERROR(P22*$K22,0))))</f>
        <v/>
      </c>
      <c r="R22" s="112" t="str">
        <f ca="1">IF($J22="","",IF($J22="Total Mensal",SUM(S$7:S21)/VLOOKUP("Total Acumulado",$J:$K,2,FALSE),IF($J22="Total Acumulado",R21+P22+IF(P$7="% Item",-1,0),0%)))</f>
        <v/>
      </c>
      <c r="S22" s="109" t="str">
        <f ca="1">IF($J22="","",IF($J22="Total Mensal",SUM(S$7:S21),IF($J22="Total Acumulado",SUM(S$7:S20)+Q22,IFERROR(R22*$K22,0))))</f>
        <v/>
      </c>
      <c r="T22" s="112" t="str">
        <f ca="1">IF($J22="","",IF($J22="Total Mensal",SUM(U$7:U21)/VLOOKUP("Total Acumulado",$J:$K,2,FALSE),IF($J22="Total Acumulado",T21+R22+IF(R$7="% Item",-1,0),0%)))</f>
        <v/>
      </c>
      <c r="U22" s="109" t="str">
        <f ca="1">IF($J22="","",IF($J22="Total Mensal",SUM(U$7:U21),IF($J22="Total Acumulado",SUM(U$7:U20)+S22,IFERROR(T22*$K22,0))))</f>
        <v/>
      </c>
      <c r="V22" s="112" t="str">
        <f ca="1">IF($J22="","",IF($J22="Total Mensal",SUM(W$7:W21)/VLOOKUP("Total Acumulado",$J:$K,2,FALSE),IF($J22="Total Acumulado",V21+T22+IF(T$7="% Item",-1,0),0%)))</f>
        <v/>
      </c>
      <c r="W22" s="109" t="str">
        <f ca="1">IF($J22="","",IF($J22="Total Mensal",SUM(W$7:W21),IF($J22="Total Acumulado",SUM(W$7:W20)+U22,IFERROR(V22*$K22,0))))</f>
        <v/>
      </c>
      <c r="X22" s="112" t="str">
        <f ca="1">IF($J22="","",IF($J22="Total Mensal",SUM(Y$7:Y21)/VLOOKUP("Total Acumulado",$J:$K,2,FALSE),IF($J22="Total Acumulado",X21+V22+IF(V$7="% Item",-1,0),0%)))</f>
        <v/>
      </c>
      <c r="Y22" s="109" t="str">
        <f ca="1">IF($J22="","",IF($J22="Total Mensal",SUM(Y$7:Y21),IF($J22="Total Acumulado",SUM(Y$7:Y20)+W22,IFERROR(X22*$K22,0))))</f>
        <v/>
      </c>
      <c r="Z22" s="112" t="str">
        <f ca="1">IF($J22="","",IF($J22="Total Mensal",SUM(AA$7:AA21)/VLOOKUP("Total Acumulado",$J:$K,2,FALSE),IF($J22="Total Acumulado",Z21+X22+IF(X$7="% Item",-1,0),0%)))</f>
        <v/>
      </c>
      <c r="AA22" s="109" t="str">
        <f ca="1">IF($J22="","",IF($J22="Total Mensal",SUM(AA$7:AA21),IF($J22="Total Acumulado",SUM(AA$7:AA20)+Y22,IFERROR(Z22*$K22,0))))</f>
        <v/>
      </c>
      <c r="AB22" s="112" t="str">
        <f ca="1">IF($J22="","",IF($J22="Total Mensal",SUM(AC$7:AC21)/VLOOKUP("Total Acumulado",$J:$K,2,FALSE),IF($J22="Total Acumulado",AB21+Z22+IF(Z$7="% Item",-1,0),0%)))</f>
        <v/>
      </c>
      <c r="AC22" s="109" t="str">
        <f ca="1">IF($J22="","",IF($J22="Total Mensal",SUM(AC$7:AC21),IF($J22="Total Acumulado",SUM(AC$7:AC20)+AA22,IFERROR(AB22*$K22,0))))</f>
        <v/>
      </c>
      <c r="AD22" s="112" t="str">
        <f ca="1">IF($J22="","",IF($J22="Total Mensal",SUM(AE$7:AE21)/VLOOKUP("Total Acumulado",$J:$K,2,FALSE),IF($J22="Total Acumulado",AD21+AB22+IF(AB$7="% Item",-1,0),0%)))</f>
        <v/>
      </c>
      <c r="AE22" s="109" t="str">
        <f ca="1">IF($J22="","",IF($J22="Total Mensal",SUM(AE$7:AE21),IF($J22="Total Acumulado",SUM(AE$7:AE20)+AC22,IFERROR(AD22*$K22,0))))</f>
        <v/>
      </c>
      <c r="AF22" s="112" t="str">
        <f ca="1">IF($J22="","",IF($J22="Total Mensal",SUM(AG$7:AG21)/VLOOKUP("Total Acumulado",$J:$K,2,FALSE),IF($J22="Total Acumulado",AF21+AD22+IF(AD$7="% Item",-1,0),0%)))</f>
        <v/>
      </c>
      <c r="AG22" s="109" t="str">
        <f ca="1">IF($J22="","",IF($J22="Total Mensal",SUM(AG$7:AG21),IF($J22="Total Acumulado",SUM(AG$7:AG20)+AE22,IFERROR(AF22*$K22,0))))</f>
        <v/>
      </c>
      <c r="AH22" s="112" t="str">
        <f ca="1">IF($J22="","",IF($J22="Total Mensal",SUM(AI$7:AI21)/VLOOKUP("Total Acumulado",$J:$K,2,FALSE),IF($J22="Total Acumulado",AH21+AF22+IF(AF$7="% Item",-1,0),0%)))</f>
        <v/>
      </c>
      <c r="AI22" s="109" t="str">
        <f ca="1">IF($J22="","",IF($J22="Total Mensal",SUM(AI$7:AI21),IF($J22="Total Acumulado",SUM(AI$7:AI20)+AG22,IFERROR(AH22*$K22,0))))</f>
        <v/>
      </c>
      <c r="AJ22" s="112" t="str">
        <f ca="1">IF($J22="","",IF($J22="Total Mensal",SUM(AK$7:AK21)/VLOOKUP("Total Acumulado",$J:$K,2,FALSE),IF($J22="Total Acumulado",AJ21+AH22+IF(AH$7="% Item",-1,0),0%)))</f>
        <v/>
      </c>
      <c r="AK22" s="109" t="str">
        <f ca="1">IF($J22="","",IF($J22="Total Mensal",SUM(AK$7:AK21),IF($J22="Total Acumulado",SUM(AK$7:AK20)+AI22,IFERROR(AJ22*$K22,0))))</f>
        <v/>
      </c>
    </row>
    <row r="23" spans="2:37" x14ac:dyDescent="0.25">
      <c r="B23" s="41" t="str">
        <f ca="1">IFERROR(IF(C22=C19,IF(B22+1&lt;='MAPA DE PREÇOS'!$H$8,B22+1,""),B22),"")</f>
        <v/>
      </c>
      <c r="C23" s="41" t="str">
        <f ca="1">IFERROR(VLOOKUP(B23,'MAPA DE PREÇOS'!B:D,2,FALSE),"")</f>
        <v/>
      </c>
      <c r="D23" s="41" t="str">
        <f ca="1">IFERROR(VLOOKUP(B23,'MAPA DE PREÇOS'!B:D,3,FALSE),"")</f>
        <v/>
      </c>
      <c r="E23" s="82" t="str">
        <f t="shared" ca="1" si="0"/>
        <v/>
      </c>
      <c r="F23" s="82" t="str">
        <f ca="1">IF($B22="","",IF($C23=$C20,INDEX('MAPA DE PREÇOS'!$H:$H,MATCH($B23,'MAPA DE PREÇOS'!$B:$B)-19),IF($C23=$C21,"Código","")))</f>
        <v/>
      </c>
      <c r="G23" s="83" t="str">
        <f ca="1">IF($B22="","",IF($C23=$C20,IF('BASE EDITAL'!$C$2="",INDEX('MAPA DE PREÇOS'!H:H,MATCH(EDITAL!B23,'MAPA DE PREÇOS'!B:B,0)+1),UPPER(INDEX('BASE EDITAL'!$C:$C,EDITAL!B23+1))),IF($C23=$C21,"Especificação do Objeto","")))</f>
        <v/>
      </c>
      <c r="H23" s="84" t="str">
        <f ca="1">IF($B22="","",IF($C23=$C20,INDEX('MAPA DE PREÇOS'!$M:$M,MATCH($B23,'MAPA DE PREÇOS'!$B:$B)-16),IF($C23=$C21,"Unidade","")))</f>
        <v/>
      </c>
      <c r="I23" s="84" t="str">
        <f ca="1">IF($B22="","",IF($C23=$C20,INDEX('MAPA DE PREÇOS'!$M:$M,MATCH($B23,'MAPA DE PREÇOS'!$B:$B)-17),IF($C23=$C21,"Quant.","")))</f>
        <v/>
      </c>
      <c r="J23" s="60" t="str">
        <f ca="1">IF(J22="Total Mensal","Total Acumulado",IF($B22="","",IF($C23=$C20,INDEX('MAPA DE PREÇOS'!$M:$M,MATCH($B23,'MAPA DE PREÇOS'!$B:$B)-19),IF($C23=$C21,"Valor Unit. (R$)",IF(AND($C23&lt;&gt;$C22,$J22&lt;&gt;""),"Total Mensal","")))))</f>
        <v/>
      </c>
      <c r="K23" s="75" t="str">
        <f ca="1">IF(J23="","",IF(J23="Total Mensal","-",IF(J23="Total Acumulado",SUM(K$7:K22),I23*J23)))</f>
        <v/>
      </c>
      <c r="L23" s="112" t="str">
        <f ca="1">IF(J23="","",IF(J23="Total Mensal","-",IF(J23="Total Acumulado",SUM(L$7:L22),K23/SUMIF(J:J,"Total Acumulado",K:K))))</f>
        <v/>
      </c>
      <c r="M23" s="108"/>
      <c r="N23" s="112" t="str">
        <f ca="1">IF($J23="","",IF($J23="Total Mensal",SUM(O$7:O22)/VLOOKUP("Total Acumulado",$J:$K,2,FALSE),IF($J23="Total Acumulado",N22+L23+IF(L$7="% Item",-1,0),0%)))</f>
        <v/>
      </c>
      <c r="O23" s="109" t="str">
        <f ca="1">IF($J23="","",IF($J23="Total Mensal",SUM(O$7:O22),IF($J23="Total Acumulado",SUM(O$7:O21)+M23,IFERROR(N23*$K23,0))))</f>
        <v/>
      </c>
      <c r="P23" s="112" t="str">
        <f ca="1">IF($J23="","",IF($J23="Total Mensal",SUM(Q$7:Q22)/VLOOKUP("Total Acumulado",$J:$K,2,FALSE),IF($J23="Total Acumulado",P22+N23+IF(N$7="% Item",-1,0),0%)))</f>
        <v/>
      </c>
      <c r="Q23" s="109" t="str">
        <f ca="1">IF($J23="","",IF($J23="Total Mensal",SUM(Q$7:Q22),IF($J23="Total Acumulado",SUM(Q$7:Q21)+O23,IFERROR(P23*$K23,0))))</f>
        <v/>
      </c>
      <c r="R23" s="112" t="str">
        <f ca="1">IF($J23="","",IF($J23="Total Mensal",SUM(S$7:S22)/VLOOKUP("Total Acumulado",$J:$K,2,FALSE),IF($J23="Total Acumulado",R22+P23+IF(P$7="% Item",-1,0),0%)))</f>
        <v/>
      </c>
      <c r="S23" s="109" t="str">
        <f ca="1">IF($J23="","",IF($J23="Total Mensal",SUM(S$7:S22),IF($J23="Total Acumulado",SUM(S$7:S21)+Q23,IFERROR(R23*$K23,0))))</f>
        <v/>
      </c>
      <c r="T23" s="112" t="str">
        <f ca="1">IF($J23="","",IF($J23="Total Mensal",SUM(U$7:U22)/VLOOKUP("Total Acumulado",$J:$K,2,FALSE),IF($J23="Total Acumulado",T22+R23+IF(R$7="% Item",-1,0),0%)))</f>
        <v/>
      </c>
      <c r="U23" s="109" t="str">
        <f ca="1">IF($J23="","",IF($J23="Total Mensal",SUM(U$7:U22),IF($J23="Total Acumulado",SUM(U$7:U21)+S23,IFERROR(T23*$K23,0))))</f>
        <v/>
      </c>
      <c r="V23" s="112" t="str">
        <f ca="1">IF($J23="","",IF($J23="Total Mensal",SUM(W$7:W22)/VLOOKUP("Total Acumulado",$J:$K,2,FALSE),IF($J23="Total Acumulado",V22+T23+IF(T$7="% Item",-1,0),0%)))</f>
        <v/>
      </c>
      <c r="W23" s="109" t="str">
        <f ca="1">IF($J23="","",IF($J23="Total Mensal",SUM(W$7:W22),IF($J23="Total Acumulado",SUM(W$7:W21)+U23,IFERROR(V23*$K23,0))))</f>
        <v/>
      </c>
      <c r="X23" s="112" t="str">
        <f ca="1">IF($J23="","",IF($J23="Total Mensal",SUM(Y$7:Y22)/VLOOKUP("Total Acumulado",$J:$K,2,FALSE),IF($J23="Total Acumulado",X22+V23+IF(V$7="% Item",-1,0),0%)))</f>
        <v/>
      </c>
      <c r="Y23" s="109" t="str">
        <f ca="1">IF($J23="","",IF($J23="Total Mensal",SUM(Y$7:Y22),IF($J23="Total Acumulado",SUM(Y$7:Y21)+W23,IFERROR(X23*$K23,0))))</f>
        <v/>
      </c>
      <c r="Z23" s="112" t="str">
        <f ca="1">IF($J23="","",IF($J23="Total Mensal",SUM(AA$7:AA22)/VLOOKUP("Total Acumulado",$J:$K,2,FALSE),IF($J23="Total Acumulado",Z22+X23+IF(X$7="% Item",-1,0),0%)))</f>
        <v/>
      </c>
      <c r="AA23" s="109" t="str">
        <f ca="1">IF($J23="","",IF($J23="Total Mensal",SUM(AA$7:AA22),IF($J23="Total Acumulado",SUM(AA$7:AA21)+Y23,IFERROR(Z23*$K23,0))))</f>
        <v/>
      </c>
      <c r="AB23" s="112" t="str">
        <f ca="1">IF($J23="","",IF($J23="Total Mensal",SUM(AC$7:AC22)/VLOOKUP("Total Acumulado",$J:$K,2,FALSE),IF($J23="Total Acumulado",AB22+Z23+IF(Z$7="% Item",-1,0),0%)))</f>
        <v/>
      </c>
      <c r="AC23" s="109" t="str">
        <f ca="1">IF($J23="","",IF($J23="Total Mensal",SUM(AC$7:AC22),IF($J23="Total Acumulado",SUM(AC$7:AC21)+AA23,IFERROR(AB23*$K23,0))))</f>
        <v/>
      </c>
      <c r="AD23" s="112" t="str">
        <f ca="1">IF($J23="","",IF($J23="Total Mensal",SUM(AE$7:AE22)/VLOOKUP("Total Acumulado",$J:$K,2,FALSE),IF($J23="Total Acumulado",AD22+AB23+IF(AB$7="% Item",-1,0),0%)))</f>
        <v/>
      </c>
      <c r="AE23" s="109" t="str">
        <f ca="1">IF($J23="","",IF($J23="Total Mensal",SUM(AE$7:AE22),IF($J23="Total Acumulado",SUM(AE$7:AE21)+AC23,IFERROR(AD23*$K23,0))))</f>
        <v/>
      </c>
      <c r="AF23" s="112" t="str">
        <f ca="1">IF($J23="","",IF($J23="Total Mensal",SUM(AG$7:AG22)/VLOOKUP("Total Acumulado",$J:$K,2,FALSE),IF($J23="Total Acumulado",AF22+AD23+IF(AD$7="% Item",-1,0),0%)))</f>
        <v/>
      </c>
      <c r="AG23" s="109" t="str">
        <f ca="1">IF($J23="","",IF($J23="Total Mensal",SUM(AG$7:AG22),IF($J23="Total Acumulado",SUM(AG$7:AG21)+AE23,IFERROR(AF23*$K23,0))))</f>
        <v/>
      </c>
      <c r="AH23" s="112" t="str">
        <f ca="1">IF($J23="","",IF($J23="Total Mensal",SUM(AI$7:AI22)/VLOOKUP("Total Acumulado",$J:$K,2,FALSE),IF($J23="Total Acumulado",AH22+AF23+IF(AF$7="% Item",-1,0),0%)))</f>
        <v/>
      </c>
      <c r="AI23" s="109" t="str">
        <f ca="1">IF($J23="","",IF($J23="Total Mensal",SUM(AI$7:AI22),IF($J23="Total Acumulado",SUM(AI$7:AI21)+AG23,IFERROR(AH23*$K23,0))))</f>
        <v/>
      </c>
      <c r="AJ23" s="112" t="str">
        <f ca="1">IF($J23="","",IF($J23="Total Mensal",SUM(AK$7:AK22)/VLOOKUP("Total Acumulado",$J:$K,2,FALSE),IF($J23="Total Acumulado",AJ22+AH23+IF(AH$7="% Item",-1,0),0%)))</f>
        <v/>
      </c>
      <c r="AK23" s="109" t="str">
        <f ca="1">IF($J23="","",IF($J23="Total Mensal",SUM(AK$7:AK22),IF($J23="Total Acumulado",SUM(AK$7:AK21)+AI23,IFERROR(AJ23*$K23,0))))</f>
        <v/>
      </c>
    </row>
    <row r="24" spans="2:37" x14ac:dyDescent="0.25">
      <c r="B24" s="41" t="str">
        <f ca="1">IFERROR(IF(C23=C20,IF(B23+1&lt;='MAPA DE PREÇOS'!$H$8,B23+1,""),B23),"")</f>
        <v/>
      </c>
      <c r="C24" s="41" t="str">
        <f ca="1">IFERROR(VLOOKUP(B24,'MAPA DE PREÇOS'!B:D,2,FALSE),"")</f>
        <v/>
      </c>
      <c r="D24" s="41" t="str">
        <f ca="1">IFERROR(VLOOKUP(B24,'MAPA DE PREÇOS'!B:D,3,FALSE),"")</f>
        <v/>
      </c>
      <c r="E24" s="82" t="str">
        <f t="shared" ca="1" si="0"/>
        <v/>
      </c>
      <c r="F24" s="82" t="str">
        <f ca="1">IF($B23="","",IF($C24=$C21,INDEX('MAPA DE PREÇOS'!$H:$H,MATCH($B24,'MAPA DE PREÇOS'!$B:$B)-19),IF($C24=$C22,"Código","")))</f>
        <v/>
      </c>
      <c r="G24" s="83" t="str">
        <f ca="1">IF($B23="","",IF($C24=$C21,IF('BASE EDITAL'!$C$2="",INDEX('MAPA DE PREÇOS'!H:H,MATCH(EDITAL!B24,'MAPA DE PREÇOS'!B:B,0)+1),UPPER(INDEX('BASE EDITAL'!$C:$C,EDITAL!B24+1))),IF($C24=$C22,"Especificação do Objeto","")))</f>
        <v/>
      </c>
      <c r="H24" s="84" t="str">
        <f ca="1">IF($B23="","",IF($C24=$C21,INDEX('MAPA DE PREÇOS'!$M:$M,MATCH($B24,'MAPA DE PREÇOS'!$B:$B)-16),IF($C24=$C22,"Unidade","")))</f>
        <v/>
      </c>
      <c r="I24" s="84" t="str">
        <f ca="1">IF($B23="","",IF($C24=$C21,INDEX('MAPA DE PREÇOS'!$M:$M,MATCH($B24,'MAPA DE PREÇOS'!$B:$B)-17),IF($C24=$C22,"Quant.","")))</f>
        <v/>
      </c>
      <c r="J24" s="60" t="str">
        <f ca="1">IF(J23="Total Mensal","Total Acumulado",IF($B23="","",IF($C24=$C21,INDEX('MAPA DE PREÇOS'!$M:$M,MATCH($B24,'MAPA DE PREÇOS'!$B:$B)-19),IF($C24=$C22,"Valor Unit. (R$)",IF(AND($C24&lt;&gt;$C23,$J23&lt;&gt;""),"Total Mensal","")))))</f>
        <v/>
      </c>
      <c r="K24" s="75" t="str">
        <f ca="1">IF(J24="","",IF(J24="Total Mensal","-",IF(J24="Total Acumulado",SUM(K$7:K23),I24*J24)))</f>
        <v/>
      </c>
      <c r="L24" s="112" t="str">
        <f ca="1">IF(J24="","",IF(J24="Total Mensal","-",IF(J24="Total Acumulado",SUM(L$7:L23),K24/SUMIF(J:J,"Total Acumulado",K:K))))</f>
        <v/>
      </c>
      <c r="M24" s="108"/>
      <c r="N24" s="112" t="str">
        <f ca="1">IF($J24="","",IF($J24="Total Mensal",SUM(O$7:O23)/VLOOKUP("Total Acumulado",$J:$K,2,FALSE),IF($J24="Total Acumulado",N23+L24+IF(L$7="% Item",-1,0),0%)))</f>
        <v/>
      </c>
      <c r="O24" s="109" t="str">
        <f ca="1">IF($J24="","",IF($J24="Total Mensal",SUM(O$7:O23),IF($J24="Total Acumulado",SUM(O$7:O22)+M24,IFERROR(N24*$K24,0))))</f>
        <v/>
      </c>
      <c r="P24" s="112" t="str">
        <f ca="1">IF($J24="","",IF($J24="Total Mensal",SUM(Q$7:Q23)/VLOOKUP("Total Acumulado",$J:$K,2,FALSE),IF($J24="Total Acumulado",P23+N24+IF(N$7="% Item",-1,0),0%)))</f>
        <v/>
      </c>
      <c r="Q24" s="109" t="str">
        <f ca="1">IF($J24="","",IF($J24="Total Mensal",SUM(Q$7:Q23),IF($J24="Total Acumulado",SUM(Q$7:Q22)+O24,IFERROR(P24*$K24,0))))</f>
        <v/>
      </c>
      <c r="R24" s="112" t="str">
        <f ca="1">IF($J24="","",IF($J24="Total Mensal",SUM(S$7:S23)/VLOOKUP("Total Acumulado",$J:$K,2,FALSE),IF($J24="Total Acumulado",R23+P24+IF(P$7="% Item",-1,0),0%)))</f>
        <v/>
      </c>
      <c r="S24" s="109" t="str">
        <f ca="1">IF($J24="","",IF($J24="Total Mensal",SUM(S$7:S23),IF($J24="Total Acumulado",SUM(S$7:S22)+Q24,IFERROR(R24*$K24,0))))</f>
        <v/>
      </c>
      <c r="T24" s="112" t="str">
        <f ca="1">IF($J24="","",IF($J24="Total Mensal",SUM(U$7:U23)/VLOOKUP("Total Acumulado",$J:$K,2,FALSE),IF($J24="Total Acumulado",T23+R24+IF(R$7="% Item",-1,0),0%)))</f>
        <v/>
      </c>
      <c r="U24" s="109" t="str">
        <f ca="1">IF($J24="","",IF($J24="Total Mensal",SUM(U$7:U23),IF($J24="Total Acumulado",SUM(U$7:U22)+S24,IFERROR(T24*$K24,0))))</f>
        <v/>
      </c>
      <c r="V24" s="112" t="str">
        <f ca="1">IF($J24="","",IF($J24="Total Mensal",SUM(W$7:W23)/VLOOKUP("Total Acumulado",$J:$K,2,FALSE),IF($J24="Total Acumulado",V23+T24+IF(T$7="% Item",-1,0),0%)))</f>
        <v/>
      </c>
      <c r="W24" s="109" t="str">
        <f ca="1">IF($J24="","",IF($J24="Total Mensal",SUM(W$7:W23),IF($J24="Total Acumulado",SUM(W$7:W22)+U24,IFERROR(V24*$K24,0))))</f>
        <v/>
      </c>
      <c r="X24" s="112" t="str">
        <f ca="1">IF($J24="","",IF($J24="Total Mensal",SUM(Y$7:Y23)/VLOOKUP("Total Acumulado",$J:$K,2,FALSE),IF($J24="Total Acumulado",X23+V24+IF(V$7="% Item",-1,0),0%)))</f>
        <v/>
      </c>
      <c r="Y24" s="109" t="str">
        <f ca="1">IF($J24="","",IF($J24="Total Mensal",SUM(Y$7:Y23),IF($J24="Total Acumulado",SUM(Y$7:Y22)+W24,IFERROR(X24*$K24,0))))</f>
        <v/>
      </c>
      <c r="Z24" s="112" t="str">
        <f ca="1">IF($J24="","",IF($J24="Total Mensal",SUM(AA$7:AA23)/VLOOKUP("Total Acumulado",$J:$K,2,FALSE),IF($J24="Total Acumulado",Z23+X24+IF(X$7="% Item",-1,0),0%)))</f>
        <v/>
      </c>
      <c r="AA24" s="109" t="str">
        <f ca="1">IF($J24="","",IF($J24="Total Mensal",SUM(AA$7:AA23),IF($J24="Total Acumulado",SUM(AA$7:AA22)+Y24,IFERROR(Z24*$K24,0))))</f>
        <v/>
      </c>
      <c r="AB24" s="112" t="str">
        <f ca="1">IF($J24="","",IF($J24="Total Mensal",SUM(AC$7:AC23)/VLOOKUP("Total Acumulado",$J:$K,2,FALSE),IF($J24="Total Acumulado",AB23+Z24+IF(Z$7="% Item",-1,0),0%)))</f>
        <v/>
      </c>
      <c r="AC24" s="109" t="str">
        <f ca="1">IF($J24="","",IF($J24="Total Mensal",SUM(AC$7:AC23),IF($J24="Total Acumulado",SUM(AC$7:AC22)+AA24,IFERROR(AB24*$K24,0))))</f>
        <v/>
      </c>
      <c r="AD24" s="112" t="str">
        <f ca="1">IF($J24="","",IF($J24="Total Mensal",SUM(AE$7:AE23)/VLOOKUP("Total Acumulado",$J:$K,2,FALSE),IF($J24="Total Acumulado",AD23+AB24+IF(AB$7="% Item",-1,0),0%)))</f>
        <v/>
      </c>
      <c r="AE24" s="109" t="str">
        <f ca="1">IF($J24="","",IF($J24="Total Mensal",SUM(AE$7:AE23),IF($J24="Total Acumulado",SUM(AE$7:AE22)+AC24,IFERROR(AD24*$K24,0))))</f>
        <v/>
      </c>
      <c r="AF24" s="112" t="str">
        <f ca="1">IF($J24="","",IF($J24="Total Mensal",SUM(AG$7:AG23)/VLOOKUP("Total Acumulado",$J:$K,2,FALSE),IF($J24="Total Acumulado",AF23+AD24+IF(AD$7="% Item",-1,0),0%)))</f>
        <v/>
      </c>
      <c r="AG24" s="109" t="str">
        <f ca="1">IF($J24="","",IF($J24="Total Mensal",SUM(AG$7:AG23),IF($J24="Total Acumulado",SUM(AG$7:AG22)+AE24,IFERROR(AF24*$K24,0))))</f>
        <v/>
      </c>
      <c r="AH24" s="112" t="str">
        <f ca="1">IF($J24="","",IF($J24="Total Mensal",SUM(AI$7:AI23)/VLOOKUP("Total Acumulado",$J:$K,2,FALSE),IF($J24="Total Acumulado",AH23+AF24+IF(AF$7="% Item",-1,0),0%)))</f>
        <v/>
      </c>
      <c r="AI24" s="109" t="str">
        <f ca="1">IF($J24="","",IF($J24="Total Mensal",SUM(AI$7:AI23),IF($J24="Total Acumulado",SUM(AI$7:AI22)+AG24,IFERROR(AH24*$K24,0))))</f>
        <v/>
      </c>
      <c r="AJ24" s="112" t="str">
        <f ca="1">IF($J24="","",IF($J24="Total Mensal",SUM(AK$7:AK23)/VLOOKUP("Total Acumulado",$J:$K,2,FALSE),IF($J24="Total Acumulado",AJ23+AH24+IF(AH$7="% Item",-1,0),0%)))</f>
        <v/>
      </c>
      <c r="AK24" s="109" t="str">
        <f ca="1">IF($J24="","",IF($J24="Total Mensal",SUM(AK$7:AK23),IF($J24="Total Acumulado",SUM(AK$7:AK22)+AI24,IFERROR(AJ24*$K24,0))))</f>
        <v/>
      </c>
    </row>
    <row r="25" spans="2:37" x14ac:dyDescent="0.25">
      <c r="B25" s="41" t="str">
        <f ca="1">IFERROR(IF(C24=C21,IF(B24+1&lt;='MAPA DE PREÇOS'!$H$8,B24+1,""),B24),"")</f>
        <v/>
      </c>
      <c r="C25" s="41" t="str">
        <f ca="1">IFERROR(VLOOKUP(B25,'MAPA DE PREÇOS'!B:D,2,FALSE),"")</f>
        <v/>
      </c>
      <c r="D25" s="41" t="str">
        <f ca="1">IFERROR(VLOOKUP(B25,'MAPA DE PREÇOS'!B:D,3,FALSE),"")</f>
        <v/>
      </c>
      <c r="E25" s="82" t="str">
        <f t="shared" ca="1" si="0"/>
        <v/>
      </c>
      <c r="F25" s="82" t="str">
        <f ca="1">IF($B24="","",IF($C25=$C22,INDEX('MAPA DE PREÇOS'!$H:$H,MATCH($B25,'MAPA DE PREÇOS'!$B:$B)-19),IF($C25=$C23,"Código","")))</f>
        <v/>
      </c>
      <c r="G25" s="83" t="str">
        <f ca="1">IF($B24="","",IF($C25=$C22,IF('BASE EDITAL'!$C$2="",INDEX('MAPA DE PREÇOS'!H:H,MATCH(EDITAL!B25,'MAPA DE PREÇOS'!B:B,0)+1),UPPER(INDEX('BASE EDITAL'!$C:$C,EDITAL!B25+1))),IF($C25=$C23,"Especificação do Objeto","")))</f>
        <v/>
      </c>
      <c r="H25" s="84" t="str">
        <f ca="1">IF($B24="","",IF($C25=$C22,INDEX('MAPA DE PREÇOS'!$M:$M,MATCH($B25,'MAPA DE PREÇOS'!$B:$B)-16),IF($C25=$C23,"Unidade","")))</f>
        <v/>
      </c>
      <c r="I25" s="84" t="str">
        <f ca="1">IF($B24="","",IF($C25=$C22,INDEX('MAPA DE PREÇOS'!$M:$M,MATCH($B25,'MAPA DE PREÇOS'!$B:$B)-17),IF($C25=$C23,"Quant.","")))</f>
        <v/>
      </c>
      <c r="J25" s="60" t="str">
        <f ca="1">IF(J24="Total Mensal","Total Acumulado",IF($B24="","",IF($C25=$C22,INDEX('MAPA DE PREÇOS'!$M:$M,MATCH($B25,'MAPA DE PREÇOS'!$B:$B)-19),IF($C25=$C23,"Valor Unit. (R$)",IF(AND($C25&lt;&gt;$C24,$J24&lt;&gt;""),"Total Mensal","")))))</f>
        <v/>
      </c>
      <c r="K25" s="75" t="str">
        <f ca="1">IF(J25="","",IF(J25="Total Mensal","-",IF(J25="Total Acumulado",SUM(K$7:K24),I25*J25)))</f>
        <v/>
      </c>
      <c r="L25" s="112" t="str">
        <f ca="1">IF(J25="","",IF(J25="Total Mensal","-",IF(J25="Total Acumulado",SUM(L$7:L24),K25/SUMIF(J:J,"Total Acumulado",K:K))))</f>
        <v/>
      </c>
      <c r="M25" s="108"/>
      <c r="N25" s="112" t="str">
        <f ca="1">IF($J25="","",IF($J25="Total Mensal",SUM(O$7:O24)/VLOOKUP("Total Acumulado",$J:$K,2,FALSE),IF($J25="Total Acumulado",N24+L25+IF(L$7="% Item",-1,0),0%)))</f>
        <v/>
      </c>
      <c r="O25" s="109" t="str">
        <f ca="1">IF($J25="","",IF($J25="Total Mensal",SUM(O$7:O24),IF($J25="Total Acumulado",SUM(O$7:O23)+M25,IFERROR(N25*$K25,0))))</f>
        <v/>
      </c>
      <c r="P25" s="112" t="str">
        <f ca="1">IF($J25="","",IF($J25="Total Mensal",SUM(Q$7:Q24)/VLOOKUP("Total Acumulado",$J:$K,2,FALSE),IF($J25="Total Acumulado",P24+N25+IF(N$7="% Item",-1,0),0%)))</f>
        <v/>
      </c>
      <c r="Q25" s="109" t="str">
        <f ca="1">IF($J25="","",IF($J25="Total Mensal",SUM(Q$7:Q24),IF($J25="Total Acumulado",SUM(Q$7:Q23)+O25,IFERROR(P25*$K25,0))))</f>
        <v/>
      </c>
      <c r="R25" s="112" t="str">
        <f ca="1">IF($J25="","",IF($J25="Total Mensal",SUM(S$7:S24)/VLOOKUP("Total Acumulado",$J:$K,2,FALSE),IF($J25="Total Acumulado",R24+P25+IF(P$7="% Item",-1,0),0%)))</f>
        <v/>
      </c>
      <c r="S25" s="109" t="str">
        <f ca="1">IF($J25="","",IF($J25="Total Mensal",SUM(S$7:S24),IF($J25="Total Acumulado",SUM(S$7:S23)+Q25,IFERROR(R25*$K25,0))))</f>
        <v/>
      </c>
      <c r="T25" s="112" t="str">
        <f ca="1">IF($J25="","",IF($J25="Total Mensal",SUM(U$7:U24)/VLOOKUP("Total Acumulado",$J:$K,2,FALSE),IF($J25="Total Acumulado",T24+R25+IF(R$7="% Item",-1,0),0%)))</f>
        <v/>
      </c>
      <c r="U25" s="109" t="str">
        <f ca="1">IF($J25="","",IF($J25="Total Mensal",SUM(U$7:U24),IF($J25="Total Acumulado",SUM(U$7:U23)+S25,IFERROR(T25*$K25,0))))</f>
        <v/>
      </c>
      <c r="V25" s="112" t="str">
        <f ca="1">IF($J25="","",IF($J25="Total Mensal",SUM(W$7:W24)/VLOOKUP("Total Acumulado",$J:$K,2,FALSE),IF($J25="Total Acumulado",V24+T25+IF(T$7="% Item",-1,0),0%)))</f>
        <v/>
      </c>
      <c r="W25" s="109" t="str">
        <f ca="1">IF($J25="","",IF($J25="Total Mensal",SUM(W$7:W24),IF($J25="Total Acumulado",SUM(W$7:W23)+U25,IFERROR(V25*$K25,0))))</f>
        <v/>
      </c>
      <c r="X25" s="112" t="str">
        <f ca="1">IF($J25="","",IF($J25="Total Mensal",SUM(Y$7:Y24)/VLOOKUP("Total Acumulado",$J:$K,2,FALSE),IF($J25="Total Acumulado",X24+V25+IF(V$7="% Item",-1,0),0%)))</f>
        <v/>
      </c>
      <c r="Y25" s="109" t="str">
        <f ca="1">IF($J25="","",IF($J25="Total Mensal",SUM(Y$7:Y24),IF($J25="Total Acumulado",SUM(Y$7:Y23)+W25,IFERROR(X25*$K25,0))))</f>
        <v/>
      </c>
      <c r="Z25" s="112" t="str">
        <f ca="1">IF($J25="","",IF($J25="Total Mensal",SUM(AA$7:AA24)/VLOOKUP("Total Acumulado",$J:$K,2,FALSE),IF($J25="Total Acumulado",Z24+X25+IF(X$7="% Item",-1,0),0%)))</f>
        <v/>
      </c>
      <c r="AA25" s="109" t="str">
        <f ca="1">IF($J25="","",IF($J25="Total Mensal",SUM(AA$7:AA24),IF($J25="Total Acumulado",SUM(AA$7:AA23)+Y25,IFERROR(Z25*$K25,0))))</f>
        <v/>
      </c>
      <c r="AB25" s="112" t="str">
        <f ca="1">IF($J25="","",IF($J25="Total Mensal",SUM(AC$7:AC24)/VLOOKUP("Total Acumulado",$J:$K,2,FALSE),IF($J25="Total Acumulado",AB24+Z25+IF(Z$7="% Item",-1,0),0%)))</f>
        <v/>
      </c>
      <c r="AC25" s="109" t="str">
        <f ca="1">IF($J25="","",IF($J25="Total Mensal",SUM(AC$7:AC24),IF($J25="Total Acumulado",SUM(AC$7:AC23)+AA25,IFERROR(AB25*$K25,0))))</f>
        <v/>
      </c>
      <c r="AD25" s="112" t="str">
        <f ca="1">IF($J25="","",IF($J25="Total Mensal",SUM(AE$7:AE24)/VLOOKUP("Total Acumulado",$J:$K,2,FALSE),IF($J25="Total Acumulado",AD24+AB25+IF(AB$7="% Item",-1,0),0%)))</f>
        <v/>
      </c>
      <c r="AE25" s="109" t="str">
        <f ca="1">IF($J25="","",IF($J25="Total Mensal",SUM(AE$7:AE24),IF($J25="Total Acumulado",SUM(AE$7:AE23)+AC25,IFERROR(AD25*$K25,0))))</f>
        <v/>
      </c>
      <c r="AF25" s="112" t="str">
        <f ca="1">IF($J25="","",IF($J25="Total Mensal",SUM(AG$7:AG24)/VLOOKUP("Total Acumulado",$J:$K,2,FALSE),IF($J25="Total Acumulado",AF24+AD25+IF(AD$7="% Item",-1,0),0%)))</f>
        <v/>
      </c>
      <c r="AG25" s="109" t="str">
        <f ca="1">IF($J25="","",IF($J25="Total Mensal",SUM(AG$7:AG24),IF($J25="Total Acumulado",SUM(AG$7:AG23)+AE25,IFERROR(AF25*$K25,0))))</f>
        <v/>
      </c>
      <c r="AH25" s="112" t="str">
        <f ca="1">IF($J25="","",IF($J25="Total Mensal",SUM(AI$7:AI24)/VLOOKUP("Total Acumulado",$J:$K,2,FALSE),IF($J25="Total Acumulado",AH24+AF25+IF(AF$7="% Item",-1,0),0%)))</f>
        <v/>
      </c>
      <c r="AI25" s="109" t="str">
        <f ca="1">IF($J25="","",IF($J25="Total Mensal",SUM(AI$7:AI24),IF($J25="Total Acumulado",SUM(AI$7:AI23)+AG25,IFERROR(AH25*$K25,0))))</f>
        <v/>
      </c>
      <c r="AJ25" s="112" t="str">
        <f ca="1">IF($J25="","",IF($J25="Total Mensal",SUM(AK$7:AK24)/VLOOKUP("Total Acumulado",$J:$K,2,FALSE),IF($J25="Total Acumulado",AJ24+AH25+IF(AH$7="% Item",-1,0),0%)))</f>
        <v/>
      </c>
      <c r="AK25" s="109" t="str">
        <f ca="1">IF($J25="","",IF($J25="Total Mensal",SUM(AK$7:AK24),IF($J25="Total Acumulado",SUM(AK$7:AK23)+AI25,IFERROR(AJ25*$K25,0))))</f>
        <v/>
      </c>
    </row>
    <row r="26" spans="2:37" x14ac:dyDescent="0.25">
      <c r="B26" s="41" t="str">
        <f ca="1">IFERROR(IF(C25=C22,IF(B25+1&lt;='MAPA DE PREÇOS'!$H$8,B25+1,""),B25),"")</f>
        <v/>
      </c>
      <c r="C26" s="41" t="str">
        <f ca="1">IFERROR(VLOOKUP(B26,'MAPA DE PREÇOS'!B:D,2,FALSE),"")</f>
        <v/>
      </c>
      <c r="D26" s="41" t="str">
        <f ca="1">IFERROR(VLOOKUP(B26,'MAPA DE PREÇOS'!B:D,3,FALSE),"")</f>
        <v/>
      </c>
      <c r="E26" s="82" t="str">
        <f t="shared" ca="1" si="0"/>
        <v/>
      </c>
      <c r="F26" s="82" t="str">
        <f ca="1">IF($B25="","",IF($C26=$C23,INDEX('MAPA DE PREÇOS'!$H:$H,MATCH($B26,'MAPA DE PREÇOS'!$B:$B)-19),IF($C26=$C24,"Código","")))</f>
        <v/>
      </c>
      <c r="G26" s="83" t="str">
        <f ca="1">IF($B25="","",IF($C26=$C23,IF('BASE EDITAL'!$C$2="",INDEX('MAPA DE PREÇOS'!H:H,MATCH(EDITAL!B26,'MAPA DE PREÇOS'!B:B,0)+1),UPPER(INDEX('BASE EDITAL'!$C:$C,EDITAL!B26+1))),IF($C26=$C24,"Especificação do Objeto","")))</f>
        <v/>
      </c>
      <c r="H26" s="84" t="str">
        <f ca="1">IF($B25="","",IF($C26=$C23,INDEX('MAPA DE PREÇOS'!$M:$M,MATCH($B26,'MAPA DE PREÇOS'!$B:$B)-16),IF($C26=$C24,"Unidade","")))</f>
        <v/>
      </c>
      <c r="I26" s="84" t="str">
        <f ca="1">IF($B25="","",IF($C26=$C23,INDEX('MAPA DE PREÇOS'!$M:$M,MATCH($B26,'MAPA DE PREÇOS'!$B:$B)-17),IF($C26=$C24,"Quant.","")))</f>
        <v/>
      </c>
      <c r="J26" s="60" t="str">
        <f ca="1">IF(J25="Total Mensal","Total Acumulado",IF($B25="","",IF($C26=$C23,INDEX('MAPA DE PREÇOS'!$M:$M,MATCH($B26,'MAPA DE PREÇOS'!$B:$B)-19),IF($C26=$C24,"Valor Unit. (R$)",IF(AND($C26&lt;&gt;$C25,$J25&lt;&gt;""),"Total Mensal","")))))</f>
        <v/>
      </c>
      <c r="K26" s="75" t="str">
        <f ca="1">IF(J26="","",IF(J26="Total Mensal","-",IF(J26="Total Acumulado",SUM(K$7:K25),I26*J26)))</f>
        <v/>
      </c>
      <c r="L26" s="112" t="str">
        <f ca="1">IF(J26="","",IF(J26="Total Mensal","-",IF(J26="Total Acumulado",SUM(L$7:L25),K26/SUMIF(J:J,"Total Acumulado",K:K))))</f>
        <v/>
      </c>
      <c r="M26" s="108"/>
      <c r="N26" s="112" t="str">
        <f ca="1">IF($J26="","",IF($J26="Total Mensal",SUM(O$7:O25)/VLOOKUP("Total Acumulado",$J:$K,2,FALSE),IF($J26="Total Acumulado",N25+L26+IF(L$7="% Item",-1,0),0%)))</f>
        <v/>
      </c>
      <c r="O26" s="109" t="str">
        <f ca="1">IF($J26="","",IF($J26="Total Mensal",SUM(O$7:O25),IF($J26="Total Acumulado",SUM(O$7:O24)+M26,IFERROR(N26*$K26,0))))</f>
        <v/>
      </c>
      <c r="P26" s="112" t="str">
        <f ca="1">IF($J26="","",IF($J26="Total Mensal",SUM(Q$7:Q25)/VLOOKUP("Total Acumulado",$J:$K,2,FALSE),IF($J26="Total Acumulado",P25+N26+IF(N$7="% Item",-1,0),0%)))</f>
        <v/>
      </c>
      <c r="Q26" s="109" t="str">
        <f ca="1">IF($J26="","",IF($J26="Total Mensal",SUM(Q$7:Q25),IF($J26="Total Acumulado",SUM(Q$7:Q24)+O26,IFERROR(P26*$K26,0))))</f>
        <v/>
      </c>
      <c r="R26" s="112" t="str">
        <f ca="1">IF($J26="","",IF($J26="Total Mensal",SUM(S$7:S25)/VLOOKUP("Total Acumulado",$J:$K,2,FALSE),IF($J26="Total Acumulado",R25+P26+IF(P$7="% Item",-1,0),0%)))</f>
        <v/>
      </c>
      <c r="S26" s="109" t="str">
        <f ca="1">IF($J26="","",IF($J26="Total Mensal",SUM(S$7:S25),IF($J26="Total Acumulado",SUM(S$7:S24)+Q26,IFERROR(R26*$K26,0))))</f>
        <v/>
      </c>
      <c r="T26" s="112" t="str">
        <f ca="1">IF($J26="","",IF($J26="Total Mensal",SUM(U$7:U25)/VLOOKUP("Total Acumulado",$J:$K,2,FALSE),IF($J26="Total Acumulado",T25+R26+IF(R$7="% Item",-1,0),0%)))</f>
        <v/>
      </c>
      <c r="U26" s="109" t="str">
        <f ca="1">IF($J26="","",IF($J26="Total Mensal",SUM(U$7:U25),IF($J26="Total Acumulado",SUM(U$7:U24)+S26,IFERROR(T26*$K26,0))))</f>
        <v/>
      </c>
      <c r="V26" s="112" t="str">
        <f ca="1">IF($J26="","",IF($J26="Total Mensal",SUM(W$7:W25)/VLOOKUP("Total Acumulado",$J:$K,2,FALSE),IF($J26="Total Acumulado",V25+T26+IF(T$7="% Item",-1,0),0%)))</f>
        <v/>
      </c>
      <c r="W26" s="109" t="str">
        <f ca="1">IF($J26="","",IF($J26="Total Mensal",SUM(W$7:W25),IF($J26="Total Acumulado",SUM(W$7:W24)+U26,IFERROR(V26*$K26,0))))</f>
        <v/>
      </c>
      <c r="X26" s="112" t="str">
        <f ca="1">IF($J26="","",IF($J26="Total Mensal",SUM(Y$7:Y25)/VLOOKUP("Total Acumulado",$J:$K,2,FALSE),IF($J26="Total Acumulado",X25+V26+IF(V$7="% Item",-1,0),0%)))</f>
        <v/>
      </c>
      <c r="Y26" s="109" t="str">
        <f ca="1">IF($J26="","",IF($J26="Total Mensal",SUM(Y$7:Y25),IF($J26="Total Acumulado",SUM(Y$7:Y24)+W26,IFERROR(X26*$K26,0))))</f>
        <v/>
      </c>
      <c r="Z26" s="112" t="str">
        <f ca="1">IF($J26="","",IF($J26="Total Mensal",SUM(AA$7:AA25)/VLOOKUP("Total Acumulado",$J:$K,2,FALSE),IF($J26="Total Acumulado",Z25+X26+IF(X$7="% Item",-1,0),0%)))</f>
        <v/>
      </c>
      <c r="AA26" s="109" t="str">
        <f ca="1">IF($J26="","",IF($J26="Total Mensal",SUM(AA$7:AA25),IF($J26="Total Acumulado",SUM(AA$7:AA24)+Y26,IFERROR(Z26*$K26,0))))</f>
        <v/>
      </c>
      <c r="AB26" s="112" t="str">
        <f ca="1">IF($J26="","",IF($J26="Total Mensal",SUM(AC$7:AC25)/VLOOKUP("Total Acumulado",$J:$K,2,FALSE),IF($J26="Total Acumulado",AB25+Z26+IF(Z$7="% Item",-1,0),0%)))</f>
        <v/>
      </c>
      <c r="AC26" s="109" t="str">
        <f ca="1">IF($J26="","",IF($J26="Total Mensal",SUM(AC$7:AC25),IF($J26="Total Acumulado",SUM(AC$7:AC24)+AA26,IFERROR(AB26*$K26,0))))</f>
        <v/>
      </c>
      <c r="AD26" s="112" t="str">
        <f ca="1">IF($J26="","",IF($J26="Total Mensal",SUM(AE$7:AE25)/VLOOKUP("Total Acumulado",$J:$K,2,FALSE),IF($J26="Total Acumulado",AD25+AB26+IF(AB$7="% Item",-1,0),0%)))</f>
        <v/>
      </c>
      <c r="AE26" s="109" t="str">
        <f ca="1">IF($J26="","",IF($J26="Total Mensal",SUM(AE$7:AE25),IF($J26="Total Acumulado",SUM(AE$7:AE24)+AC26,IFERROR(AD26*$K26,0))))</f>
        <v/>
      </c>
      <c r="AF26" s="112" t="str">
        <f ca="1">IF($J26="","",IF($J26="Total Mensal",SUM(AG$7:AG25)/VLOOKUP("Total Acumulado",$J:$K,2,FALSE),IF($J26="Total Acumulado",AF25+AD26+IF(AD$7="% Item",-1,0),0%)))</f>
        <v/>
      </c>
      <c r="AG26" s="109" t="str">
        <f ca="1">IF($J26="","",IF($J26="Total Mensal",SUM(AG$7:AG25),IF($J26="Total Acumulado",SUM(AG$7:AG24)+AE26,IFERROR(AF26*$K26,0))))</f>
        <v/>
      </c>
      <c r="AH26" s="112" t="str">
        <f ca="1">IF($J26="","",IF($J26="Total Mensal",SUM(AI$7:AI25)/VLOOKUP("Total Acumulado",$J:$K,2,FALSE),IF($J26="Total Acumulado",AH25+AF26+IF(AF$7="% Item",-1,0),0%)))</f>
        <v/>
      </c>
      <c r="AI26" s="109" t="str">
        <f ca="1">IF($J26="","",IF($J26="Total Mensal",SUM(AI$7:AI25),IF($J26="Total Acumulado",SUM(AI$7:AI24)+AG26,IFERROR(AH26*$K26,0))))</f>
        <v/>
      </c>
      <c r="AJ26" s="112" t="str">
        <f ca="1">IF($J26="","",IF($J26="Total Mensal",SUM(AK$7:AK25)/VLOOKUP("Total Acumulado",$J:$K,2,FALSE),IF($J26="Total Acumulado",AJ25+AH26+IF(AH$7="% Item",-1,0),0%)))</f>
        <v/>
      </c>
      <c r="AK26" s="109" t="str">
        <f ca="1">IF($J26="","",IF($J26="Total Mensal",SUM(AK$7:AK25),IF($J26="Total Acumulado",SUM(AK$7:AK24)+AI26,IFERROR(AJ26*$K26,0))))</f>
        <v/>
      </c>
    </row>
    <row r="27" spans="2:37" x14ac:dyDescent="0.25">
      <c r="B27" s="41" t="str">
        <f ca="1">IFERROR(IF(C26=C23,IF(B26+1&lt;='MAPA DE PREÇOS'!$H$8,B26+1,""),B26),"")</f>
        <v/>
      </c>
      <c r="C27" s="41" t="str">
        <f ca="1">IFERROR(VLOOKUP(B27,'MAPA DE PREÇOS'!B:D,2,FALSE),"")</f>
        <v/>
      </c>
      <c r="D27" s="41" t="str">
        <f ca="1">IFERROR(VLOOKUP(B27,'MAPA DE PREÇOS'!B:D,3,FALSE),"")</f>
        <v/>
      </c>
      <c r="E27" s="82" t="str">
        <f t="shared" ca="1" si="0"/>
        <v/>
      </c>
      <c r="F27" s="82" t="str">
        <f ca="1">IF($B26="","",IF($C27=$C24,INDEX('MAPA DE PREÇOS'!$H:$H,MATCH($B27,'MAPA DE PREÇOS'!$B:$B)-19),IF($C27=$C25,"Código","")))</f>
        <v/>
      </c>
      <c r="G27" s="83" t="str">
        <f ca="1">IF($B26="","",IF($C27=$C24,IF('BASE EDITAL'!$C$2="",INDEX('MAPA DE PREÇOS'!H:H,MATCH(EDITAL!B27,'MAPA DE PREÇOS'!B:B,0)+1),UPPER(INDEX('BASE EDITAL'!$C:$C,EDITAL!B27+1))),IF($C27=$C25,"Especificação do Objeto","")))</f>
        <v/>
      </c>
      <c r="H27" s="84" t="str">
        <f ca="1">IF($B26="","",IF($C27=$C24,INDEX('MAPA DE PREÇOS'!$M:$M,MATCH($B27,'MAPA DE PREÇOS'!$B:$B)-16),IF($C27=$C25,"Unidade","")))</f>
        <v/>
      </c>
      <c r="I27" s="84" t="str">
        <f ca="1">IF($B26="","",IF($C27=$C24,INDEX('MAPA DE PREÇOS'!$M:$M,MATCH($B27,'MAPA DE PREÇOS'!$B:$B)-17),IF($C27=$C25,"Quant.","")))</f>
        <v/>
      </c>
      <c r="J27" s="60" t="str">
        <f ca="1">IF(J26="Total Mensal","Total Acumulado",IF($B26="","",IF($C27=$C24,INDEX('MAPA DE PREÇOS'!$M:$M,MATCH($B27,'MAPA DE PREÇOS'!$B:$B)-19),IF($C27=$C25,"Valor Unit. (R$)",IF(AND($C27&lt;&gt;$C26,$J26&lt;&gt;""),"Total Mensal","")))))</f>
        <v/>
      </c>
      <c r="K27" s="75" t="str">
        <f ca="1">IF(J27="","",IF(J27="Total Mensal","-",IF(J27="Total Acumulado",SUM(K$7:K26),I27*J27)))</f>
        <v/>
      </c>
      <c r="L27" s="112" t="str">
        <f ca="1">IF(J27="","",IF(J27="Total Mensal","-",IF(J27="Total Acumulado",SUM(L$7:L26),K27/SUMIF(J:J,"Total Acumulado",K:K))))</f>
        <v/>
      </c>
      <c r="M27" s="108"/>
      <c r="N27" s="112" t="str">
        <f ca="1">IF($J27="","",IF($J27="Total Mensal",SUM(O$7:O26)/VLOOKUP("Total Acumulado",$J:$K,2,FALSE),IF($J27="Total Acumulado",N26+L27+IF(L$7="% Item",-1,0),0%)))</f>
        <v/>
      </c>
      <c r="O27" s="109" t="str">
        <f ca="1">IF($J27="","",IF($J27="Total Mensal",SUM(O$7:O26),IF($J27="Total Acumulado",SUM(O$7:O25)+M27,IFERROR(N27*$K27,0))))</f>
        <v/>
      </c>
      <c r="P27" s="112" t="str">
        <f ca="1">IF($J27="","",IF($J27="Total Mensal",SUM(Q$7:Q26)/VLOOKUP("Total Acumulado",$J:$K,2,FALSE),IF($J27="Total Acumulado",P26+N27+IF(N$7="% Item",-1,0),0%)))</f>
        <v/>
      </c>
      <c r="Q27" s="109" t="str">
        <f ca="1">IF($J27="","",IF($J27="Total Mensal",SUM(Q$7:Q26),IF($J27="Total Acumulado",SUM(Q$7:Q25)+O27,IFERROR(P27*$K27,0))))</f>
        <v/>
      </c>
      <c r="R27" s="112" t="str">
        <f ca="1">IF($J27="","",IF($J27="Total Mensal",SUM(S$7:S26)/VLOOKUP("Total Acumulado",$J:$K,2,FALSE),IF($J27="Total Acumulado",R26+P27+IF(P$7="% Item",-1,0),0%)))</f>
        <v/>
      </c>
      <c r="S27" s="109" t="str">
        <f ca="1">IF($J27="","",IF($J27="Total Mensal",SUM(S$7:S26),IF($J27="Total Acumulado",SUM(S$7:S25)+Q27,IFERROR(R27*$K27,0))))</f>
        <v/>
      </c>
      <c r="T27" s="112" t="str">
        <f ca="1">IF($J27="","",IF($J27="Total Mensal",SUM(U$7:U26)/VLOOKUP("Total Acumulado",$J:$K,2,FALSE),IF($J27="Total Acumulado",T26+R27+IF(R$7="% Item",-1,0),0%)))</f>
        <v/>
      </c>
      <c r="U27" s="109" t="str">
        <f ca="1">IF($J27="","",IF($J27="Total Mensal",SUM(U$7:U26),IF($J27="Total Acumulado",SUM(U$7:U25)+S27,IFERROR(T27*$K27,0))))</f>
        <v/>
      </c>
      <c r="V27" s="112" t="str">
        <f ca="1">IF($J27="","",IF($J27="Total Mensal",SUM(W$7:W26)/VLOOKUP("Total Acumulado",$J:$K,2,FALSE),IF($J27="Total Acumulado",V26+T27+IF(T$7="% Item",-1,0),0%)))</f>
        <v/>
      </c>
      <c r="W27" s="109" t="str">
        <f ca="1">IF($J27="","",IF($J27="Total Mensal",SUM(W$7:W26),IF($J27="Total Acumulado",SUM(W$7:W25)+U27,IFERROR(V27*$K27,0))))</f>
        <v/>
      </c>
      <c r="X27" s="112" t="str">
        <f ca="1">IF($J27="","",IF($J27="Total Mensal",SUM(Y$7:Y26)/VLOOKUP("Total Acumulado",$J:$K,2,FALSE),IF($J27="Total Acumulado",X26+V27+IF(V$7="% Item",-1,0),0%)))</f>
        <v/>
      </c>
      <c r="Y27" s="109" t="str">
        <f ca="1">IF($J27="","",IF($J27="Total Mensal",SUM(Y$7:Y26),IF($J27="Total Acumulado",SUM(Y$7:Y25)+W27,IFERROR(X27*$K27,0))))</f>
        <v/>
      </c>
      <c r="Z27" s="112" t="str">
        <f ca="1">IF($J27="","",IF($J27="Total Mensal",SUM(AA$7:AA26)/VLOOKUP("Total Acumulado",$J:$K,2,FALSE),IF($J27="Total Acumulado",Z26+X27+IF(X$7="% Item",-1,0),0%)))</f>
        <v/>
      </c>
      <c r="AA27" s="109" t="str">
        <f ca="1">IF($J27="","",IF($J27="Total Mensal",SUM(AA$7:AA26),IF($J27="Total Acumulado",SUM(AA$7:AA25)+Y27,IFERROR(Z27*$K27,0))))</f>
        <v/>
      </c>
      <c r="AB27" s="112" t="str">
        <f ca="1">IF($J27="","",IF($J27="Total Mensal",SUM(AC$7:AC26)/VLOOKUP("Total Acumulado",$J:$K,2,FALSE),IF($J27="Total Acumulado",AB26+Z27+IF(Z$7="% Item",-1,0),0%)))</f>
        <v/>
      </c>
      <c r="AC27" s="109" t="str">
        <f ca="1">IF($J27="","",IF($J27="Total Mensal",SUM(AC$7:AC26),IF($J27="Total Acumulado",SUM(AC$7:AC25)+AA27,IFERROR(AB27*$K27,0))))</f>
        <v/>
      </c>
      <c r="AD27" s="112" t="str">
        <f ca="1">IF($J27="","",IF($J27="Total Mensal",SUM(AE$7:AE26)/VLOOKUP("Total Acumulado",$J:$K,2,FALSE),IF($J27="Total Acumulado",AD26+AB27+IF(AB$7="% Item",-1,0),0%)))</f>
        <v/>
      </c>
      <c r="AE27" s="109" t="str">
        <f ca="1">IF($J27="","",IF($J27="Total Mensal",SUM(AE$7:AE26),IF($J27="Total Acumulado",SUM(AE$7:AE25)+AC27,IFERROR(AD27*$K27,0))))</f>
        <v/>
      </c>
      <c r="AF27" s="112" t="str">
        <f ca="1">IF($J27="","",IF($J27="Total Mensal",SUM(AG$7:AG26)/VLOOKUP("Total Acumulado",$J:$K,2,FALSE),IF($J27="Total Acumulado",AF26+AD27+IF(AD$7="% Item",-1,0),0%)))</f>
        <v/>
      </c>
      <c r="AG27" s="109" t="str">
        <f ca="1">IF($J27="","",IF($J27="Total Mensal",SUM(AG$7:AG26),IF($J27="Total Acumulado",SUM(AG$7:AG25)+AE27,IFERROR(AF27*$K27,0))))</f>
        <v/>
      </c>
      <c r="AH27" s="112" t="str">
        <f ca="1">IF($J27="","",IF($J27="Total Mensal",SUM(AI$7:AI26)/VLOOKUP("Total Acumulado",$J:$K,2,FALSE),IF($J27="Total Acumulado",AH26+AF27+IF(AF$7="% Item",-1,0),0%)))</f>
        <v/>
      </c>
      <c r="AI27" s="109" t="str">
        <f ca="1">IF($J27="","",IF($J27="Total Mensal",SUM(AI$7:AI26),IF($J27="Total Acumulado",SUM(AI$7:AI25)+AG27,IFERROR(AH27*$K27,0))))</f>
        <v/>
      </c>
      <c r="AJ27" s="112" t="str">
        <f ca="1">IF($J27="","",IF($J27="Total Mensal",SUM(AK$7:AK26)/VLOOKUP("Total Acumulado",$J:$K,2,FALSE),IF($J27="Total Acumulado",AJ26+AH27+IF(AH$7="% Item",-1,0),0%)))</f>
        <v/>
      </c>
      <c r="AK27" s="109" t="str">
        <f ca="1">IF($J27="","",IF($J27="Total Mensal",SUM(AK$7:AK26),IF($J27="Total Acumulado",SUM(AK$7:AK25)+AI27,IFERROR(AJ27*$K27,0))))</f>
        <v/>
      </c>
    </row>
    <row r="28" spans="2:37" x14ac:dyDescent="0.25">
      <c r="B28" s="41" t="str">
        <f ca="1">IFERROR(IF(C27=C24,IF(B27+1&lt;='MAPA DE PREÇOS'!$H$8,B27+1,""),B27),"")</f>
        <v/>
      </c>
      <c r="C28" s="41" t="str">
        <f ca="1">IFERROR(VLOOKUP(B28,'MAPA DE PREÇOS'!B:D,2,FALSE),"")</f>
        <v/>
      </c>
      <c r="D28" s="41" t="str">
        <f ca="1">IFERROR(VLOOKUP(B28,'MAPA DE PREÇOS'!B:D,3,FALSE),"")</f>
        <v/>
      </c>
      <c r="E28" s="82" t="str">
        <f t="shared" ca="1" si="0"/>
        <v/>
      </c>
      <c r="F28" s="82" t="str">
        <f ca="1">IF($B27="","",IF($C28=$C25,INDEX('MAPA DE PREÇOS'!$H:$H,MATCH($B28,'MAPA DE PREÇOS'!$B:$B)-19),IF($C28=$C26,"Código","")))</f>
        <v/>
      </c>
      <c r="G28" s="83" t="str">
        <f ca="1">IF($B27="","",IF($C28=$C25,IF('BASE EDITAL'!$C$2="",INDEX('MAPA DE PREÇOS'!H:H,MATCH(EDITAL!B28,'MAPA DE PREÇOS'!B:B,0)+1),UPPER(INDEX('BASE EDITAL'!$C:$C,EDITAL!B28+1))),IF($C28=$C26,"Especificação do Objeto","")))</f>
        <v/>
      </c>
      <c r="H28" s="84" t="str">
        <f ca="1">IF($B27="","",IF($C28=$C25,INDEX('MAPA DE PREÇOS'!$M:$M,MATCH($B28,'MAPA DE PREÇOS'!$B:$B)-16),IF($C28=$C26,"Unidade","")))</f>
        <v/>
      </c>
      <c r="I28" s="84" t="str">
        <f ca="1">IF($B27="","",IF($C28=$C25,INDEX('MAPA DE PREÇOS'!$M:$M,MATCH($B28,'MAPA DE PREÇOS'!$B:$B)-17),IF($C28=$C26,"Quant.","")))</f>
        <v/>
      </c>
      <c r="J28" s="60" t="str">
        <f ca="1">IF(J27="Total Mensal","Total Acumulado",IF($B27="","",IF($C28=$C25,INDEX('MAPA DE PREÇOS'!$M:$M,MATCH($B28,'MAPA DE PREÇOS'!$B:$B)-19),IF($C28=$C26,"Valor Unit. (R$)",IF(AND($C28&lt;&gt;$C27,$J27&lt;&gt;""),"Total Mensal","")))))</f>
        <v/>
      </c>
      <c r="K28" s="75" t="str">
        <f ca="1">IF(J28="","",IF(J28="Total Mensal","-",IF(J28="Total Acumulado",SUM(K$7:K27),I28*J28)))</f>
        <v/>
      </c>
      <c r="L28" s="112" t="str">
        <f ca="1">IF(J28="","",IF(J28="Total Mensal","-",IF(J28="Total Acumulado",SUM(L$7:L27),K28/SUMIF(J:J,"Total Acumulado",K:K))))</f>
        <v/>
      </c>
      <c r="M28" s="108"/>
      <c r="N28" s="112" t="str">
        <f ca="1">IF($J28="","",IF($J28="Total Mensal",SUM(O$7:O27)/VLOOKUP("Total Acumulado",$J:$K,2,FALSE),IF($J28="Total Acumulado",N27+L28+IF(L$7="% Item",-1,0),0%)))</f>
        <v/>
      </c>
      <c r="O28" s="109" t="str">
        <f ca="1">IF($J28="","",IF($J28="Total Mensal",SUM(O$7:O27),IF($J28="Total Acumulado",SUM(O$7:O26)+M28,IFERROR(N28*$K28,0))))</f>
        <v/>
      </c>
      <c r="P28" s="112" t="str">
        <f ca="1">IF($J28="","",IF($J28="Total Mensal",SUM(Q$7:Q27)/VLOOKUP("Total Acumulado",$J:$K,2,FALSE),IF($J28="Total Acumulado",P27+N28+IF(N$7="% Item",-1,0),0%)))</f>
        <v/>
      </c>
      <c r="Q28" s="109" t="str">
        <f ca="1">IF($J28="","",IF($J28="Total Mensal",SUM(Q$7:Q27),IF($J28="Total Acumulado",SUM(Q$7:Q26)+O28,IFERROR(P28*$K28,0))))</f>
        <v/>
      </c>
      <c r="R28" s="112" t="str">
        <f ca="1">IF($J28="","",IF($J28="Total Mensal",SUM(S$7:S27)/VLOOKUP("Total Acumulado",$J:$K,2,FALSE),IF($J28="Total Acumulado",R27+P28+IF(P$7="% Item",-1,0),0%)))</f>
        <v/>
      </c>
      <c r="S28" s="109" t="str">
        <f ca="1">IF($J28="","",IF($J28="Total Mensal",SUM(S$7:S27),IF($J28="Total Acumulado",SUM(S$7:S26)+Q28,IFERROR(R28*$K28,0))))</f>
        <v/>
      </c>
      <c r="T28" s="112" t="str">
        <f ca="1">IF($J28="","",IF($J28="Total Mensal",SUM(U$7:U27)/VLOOKUP("Total Acumulado",$J:$K,2,FALSE),IF($J28="Total Acumulado",T27+R28+IF(R$7="% Item",-1,0),0%)))</f>
        <v/>
      </c>
      <c r="U28" s="109" t="str">
        <f ca="1">IF($J28="","",IF($J28="Total Mensal",SUM(U$7:U27),IF($J28="Total Acumulado",SUM(U$7:U26)+S28,IFERROR(T28*$K28,0))))</f>
        <v/>
      </c>
      <c r="V28" s="112" t="str">
        <f ca="1">IF($J28="","",IF($J28="Total Mensal",SUM(W$7:W27)/VLOOKUP("Total Acumulado",$J:$K,2,FALSE),IF($J28="Total Acumulado",V27+T28+IF(T$7="% Item",-1,0),0%)))</f>
        <v/>
      </c>
      <c r="W28" s="109" t="str">
        <f ca="1">IF($J28="","",IF($J28="Total Mensal",SUM(W$7:W27),IF($J28="Total Acumulado",SUM(W$7:W26)+U28,IFERROR(V28*$K28,0))))</f>
        <v/>
      </c>
      <c r="X28" s="112" t="str">
        <f ca="1">IF($J28="","",IF($J28="Total Mensal",SUM(Y$7:Y27)/VLOOKUP("Total Acumulado",$J:$K,2,FALSE),IF($J28="Total Acumulado",X27+V28+IF(V$7="% Item",-1,0),0%)))</f>
        <v/>
      </c>
      <c r="Y28" s="109" t="str">
        <f ca="1">IF($J28="","",IF($J28="Total Mensal",SUM(Y$7:Y27),IF($J28="Total Acumulado",SUM(Y$7:Y26)+W28,IFERROR(X28*$K28,0))))</f>
        <v/>
      </c>
      <c r="Z28" s="112" t="str">
        <f ca="1">IF($J28="","",IF($J28="Total Mensal",SUM(AA$7:AA27)/VLOOKUP("Total Acumulado",$J:$K,2,FALSE),IF($J28="Total Acumulado",Z27+X28+IF(X$7="% Item",-1,0),0%)))</f>
        <v/>
      </c>
      <c r="AA28" s="109" t="str">
        <f ca="1">IF($J28="","",IF($J28="Total Mensal",SUM(AA$7:AA27),IF($J28="Total Acumulado",SUM(AA$7:AA26)+Y28,IFERROR(Z28*$K28,0))))</f>
        <v/>
      </c>
      <c r="AB28" s="112" t="str">
        <f ca="1">IF($J28="","",IF($J28="Total Mensal",SUM(AC$7:AC27)/VLOOKUP("Total Acumulado",$J:$K,2,FALSE),IF($J28="Total Acumulado",AB27+Z28+IF(Z$7="% Item",-1,0),0%)))</f>
        <v/>
      </c>
      <c r="AC28" s="109" t="str">
        <f ca="1">IF($J28="","",IF($J28="Total Mensal",SUM(AC$7:AC27),IF($J28="Total Acumulado",SUM(AC$7:AC26)+AA28,IFERROR(AB28*$K28,0))))</f>
        <v/>
      </c>
      <c r="AD28" s="112" t="str">
        <f ca="1">IF($J28="","",IF($J28="Total Mensal",SUM(AE$7:AE27)/VLOOKUP("Total Acumulado",$J:$K,2,FALSE),IF($J28="Total Acumulado",AD27+AB28+IF(AB$7="% Item",-1,0),0%)))</f>
        <v/>
      </c>
      <c r="AE28" s="109" t="str">
        <f ca="1">IF($J28="","",IF($J28="Total Mensal",SUM(AE$7:AE27),IF($J28="Total Acumulado",SUM(AE$7:AE26)+AC28,IFERROR(AD28*$K28,0))))</f>
        <v/>
      </c>
      <c r="AF28" s="112" t="str">
        <f ca="1">IF($J28="","",IF($J28="Total Mensal",SUM(AG$7:AG27)/VLOOKUP("Total Acumulado",$J:$K,2,FALSE),IF($J28="Total Acumulado",AF27+AD28+IF(AD$7="% Item",-1,0),0%)))</f>
        <v/>
      </c>
      <c r="AG28" s="109" t="str">
        <f ca="1">IF($J28="","",IF($J28="Total Mensal",SUM(AG$7:AG27),IF($J28="Total Acumulado",SUM(AG$7:AG26)+AE28,IFERROR(AF28*$K28,0))))</f>
        <v/>
      </c>
      <c r="AH28" s="112" t="str">
        <f ca="1">IF($J28="","",IF($J28="Total Mensal",SUM(AI$7:AI27)/VLOOKUP("Total Acumulado",$J:$K,2,FALSE),IF($J28="Total Acumulado",AH27+AF28+IF(AF$7="% Item",-1,0),0%)))</f>
        <v/>
      </c>
      <c r="AI28" s="109" t="str">
        <f ca="1">IF($J28="","",IF($J28="Total Mensal",SUM(AI$7:AI27),IF($J28="Total Acumulado",SUM(AI$7:AI26)+AG28,IFERROR(AH28*$K28,0))))</f>
        <v/>
      </c>
      <c r="AJ28" s="112" t="str">
        <f ca="1">IF($J28="","",IF($J28="Total Mensal",SUM(AK$7:AK27)/VLOOKUP("Total Acumulado",$J:$K,2,FALSE),IF($J28="Total Acumulado",AJ27+AH28+IF(AH$7="% Item",-1,0),0%)))</f>
        <v/>
      </c>
      <c r="AK28" s="109" t="str">
        <f ca="1">IF($J28="","",IF($J28="Total Mensal",SUM(AK$7:AK27),IF($J28="Total Acumulado",SUM(AK$7:AK26)+AI28,IFERROR(AJ28*$K28,0))))</f>
        <v/>
      </c>
    </row>
    <row r="29" spans="2:37" x14ac:dyDescent="0.25">
      <c r="B29" s="41" t="str">
        <f ca="1">IFERROR(IF(C28=C25,IF(B28+1&lt;='MAPA DE PREÇOS'!$H$8,B28+1,""),B28),"")</f>
        <v/>
      </c>
      <c r="C29" s="41" t="str">
        <f ca="1">IFERROR(VLOOKUP(B29,'MAPA DE PREÇOS'!B:D,2,FALSE),"")</f>
        <v/>
      </c>
      <c r="D29" s="41" t="str">
        <f ca="1">IFERROR(VLOOKUP(B29,'MAPA DE PREÇOS'!B:D,3,FALSE),"")</f>
        <v/>
      </c>
      <c r="E29" s="82" t="str">
        <f t="shared" ca="1" si="0"/>
        <v/>
      </c>
      <c r="F29" s="82" t="str">
        <f ca="1">IF($B28="","",IF($C29=$C26,INDEX('MAPA DE PREÇOS'!$H:$H,MATCH($B29,'MAPA DE PREÇOS'!$B:$B)-19),IF($C29=$C27,"Código","")))</f>
        <v/>
      </c>
      <c r="G29" s="83" t="str">
        <f ca="1">IF($B28="","",IF($C29=$C26,IF('BASE EDITAL'!$C$2="",INDEX('MAPA DE PREÇOS'!H:H,MATCH(EDITAL!B29,'MAPA DE PREÇOS'!B:B,0)+1),UPPER(INDEX('BASE EDITAL'!$C:$C,EDITAL!B29+1))),IF($C29=$C27,"Especificação do Objeto","")))</f>
        <v/>
      </c>
      <c r="H29" s="84" t="str">
        <f ca="1">IF($B28="","",IF($C29=$C26,INDEX('MAPA DE PREÇOS'!$M:$M,MATCH($B29,'MAPA DE PREÇOS'!$B:$B)-16),IF($C29=$C27,"Unidade","")))</f>
        <v/>
      </c>
      <c r="I29" s="84" t="str">
        <f ca="1">IF($B28="","",IF($C29=$C26,INDEX('MAPA DE PREÇOS'!$M:$M,MATCH($B29,'MAPA DE PREÇOS'!$B:$B)-17),IF($C29=$C27,"Quant.","")))</f>
        <v/>
      </c>
      <c r="J29" s="60" t="str">
        <f ca="1">IF(J28="Total Mensal","Total Acumulado",IF($B28="","",IF($C29=$C26,INDEX('MAPA DE PREÇOS'!$M:$M,MATCH($B29,'MAPA DE PREÇOS'!$B:$B)-19),IF($C29=$C27,"Valor Unit. (R$)",IF(AND($C29&lt;&gt;$C28,$J28&lt;&gt;""),"Total Mensal","")))))</f>
        <v/>
      </c>
      <c r="K29" s="75" t="str">
        <f ca="1">IF(J29="","",IF(J29="Total Mensal","-",IF(J29="Total Acumulado",SUM(K$7:K28),I29*J29)))</f>
        <v/>
      </c>
      <c r="L29" s="112" t="str">
        <f ca="1">IF(J29="","",IF(J29="Total Mensal","-",IF(J29="Total Acumulado",SUM(L$7:L28),K29/SUMIF(J:J,"Total Acumulado",K:K))))</f>
        <v/>
      </c>
      <c r="M29" s="108"/>
      <c r="N29" s="112" t="str">
        <f ca="1">IF($J29="","",IF($J29="Total Mensal",SUM(O$7:O28)/VLOOKUP("Total Acumulado",$J:$K,2,FALSE),IF($J29="Total Acumulado",N28+L29+IF(L$7="% Item",-1,0),0%)))</f>
        <v/>
      </c>
      <c r="O29" s="109" t="str">
        <f ca="1">IF($J29="","",IF($J29="Total Mensal",SUM(O$7:O28),IF($J29="Total Acumulado",SUM(O$7:O27)+M29,IFERROR(N29*$K29,0))))</f>
        <v/>
      </c>
      <c r="P29" s="112" t="str">
        <f ca="1">IF($J29="","",IF($J29="Total Mensal",SUM(Q$7:Q28)/VLOOKUP("Total Acumulado",$J:$K,2,FALSE),IF($J29="Total Acumulado",P28+N29+IF(N$7="% Item",-1,0),0%)))</f>
        <v/>
      </c>
      <c r="Q29" s="109" t="str">
        <f ca="1">IF($J29="","",IF($J29="Total Mensal",SUM(Q$7:Q28),IF($J29="Total Acumulado",SUM(Q$7:Q27)+O29,IFERROR(P29*$K29,0))))</f>
        <v/>
      </c>
      <c r="R29" s="112" t="str">
        <f ca="1">IF($J29="","",IF($J29="Total Mensal",SUM(S$7:S28)/VLOOKUP("Total Acumulado",$J:$K,2,FALSE),IF($J29="Total Acumulado",R28+P29+IF(P$7="% Item",-1,0),0%)))</f>
        <v/>
      </c>
      <c r="S29" s="109" t="str">
        <f ca="1">IF($J29="","",IF($J29="Total Mensal",SUM(S$7:S28),IF($J29="Total Acumulado",SUM(S$7:S27)+Q29,IFERROR(R29*$K29,0))))</f>
        <v/>
      </c>
      <c r="T29" s="112" t="str">
        <f ca="1">IF($J29="","",IF($J29="Total Mensal",SUM(U$7:U28)/VLOOKUP("Total Acumulado",$J:$K,2,FALSE),IF($J29="Total Acumulado",T28+R29+IF(R$7="% Item",-1,0),0%)))</f>
        <v/>
      </c>
      <c r="U29" s="109" t="str">
        <f ca="1">IF($J29="","",IF($J29="Total Mensal",SUM(U$7:U28),IF($J29="Total Acumulado",SUM(U$7:U27)+S29,IFERROR(T29*$K29,0))))</f>
        <v/>
      </c>
      <c r="V29" s="112" t="str">
        <f ca="1">IF($J29="","",IF($J29="Total Mensal",SUM(W$7:W28)/VLOOKUP("Total Acumulado",$J:$K,2,FALSE),IF($J29="Total Acumulado",V28+T29+IF(T$7="% Item",-1,0),0%)))</f>
        <v/>
      </c>
      <c r="W29" s="109" t="str">
        <f ca="1">IF($J29="","",IF($J29="Total Mensal",SUM(W$7:W28),IF($J29="Total Acumulado",SUM(W$7:W27)+U29,IFERROR(V29*$K29,0))))</f>
        <v/>
      </c>
      <c r="X29" s="112" t="str">
        <f ca="1">IF($J29="","",IF($J29="Total Mensal",SUM(Y$7:Y28)/VLOOKUP("Total Acumulado",$J:$K,2,FALSE),IF($J29="Total Acumulado",X28+V29+IF(V$7="% Item",-1,0),0%)))</f>
        <v/>
      </c>
      <c r="Y29" s="109" t="str">
        <f ca="1">IF($J29="","",IF($J29="Total Mensal",SUM(Y$7:Y28),IF($J29="Total Acumulado",SUM(Y$7:Y27)+W29,IFERROR(X29*$K29,0))))</f>
        <v/>
      </c>
      <c r="Z29" s="112" t="str">
        <f ca="1">IF($J29="","",IF($J29="Total Mensal",SUM(AA$7:AA28)/VLOOKUP("Total Acumulado",$J:$K,2,FALSE),IF($J29="Total Acumulado",Z28+X29+IF(X$7="% Item",-1,0),0%)))</f>
        <v/>
      </c>
      <c r="AA29" s="109" t="str">
        <f ca="1">IF($J29="","",IF($J29="Total Mensal",SUM(AA$7:AA28),IF($J29="Total Acumulado",SUM(AA$7:AA27)+Y29,IFERROR(Z29*$K29,0))))</f>
        <v/>
      </c>
      <c r="AB29" s="112" t="str">
        <f ca="1">IF($J29="","",IF($J29="Total Mensal",SUM(AC$7:AC28)/VLOOKUP("Total Acumulado",$J:$K,2,FALSE),IF($J29="Total Acumulado",AB28+Z29+IF(Z$7="% Item",-1,0),0%)))</f>
        <v/>
      </c>
      <c r="AC29" s="109" t="str">
        <f ca="1">IF($J29="","",IF($J29="Total Mensal",SUM(AC$7:AC28),IF($J29="Total Acumulado",SUM(AC$7:AC27)+AA29,IFERROR(AB29*$K29,0))))</f>
        <v/>
      </c>
      <c r="AD29" s="112" t="str">
        <f ca="1">IF($J29="","",IF($J29="Total Mensal",SUM(AE$7:AE28)/VLOOKUP("Total Acumulado",$J:$K,2,FALSE),IF($J29="Total Acumulado",AD28+AB29+IF(AB$7="% Item",-1,0),0%)))</f>
        <v/>
      </c>
      <c r="AE29" s="109" t="str">
        <f ca="1">IF($J29="","",IF($J29="Total Mensal",SUM(AE$7:AE28),IF($J29="Total Acumulado",SUM(AE$7:AE27)+AC29,IFERROR(AD29*$K29,0))))</f>
        <v/>
      </c>
      <c r="AF29" s="112" t="str">
        <f ca="1">IF($J29="","",IF($J29="Total Mensal",SUM(AG$7:AG28)/VLOOKUP("Total Acumulado",$J:$K,2,FALSE),IF($J29="Total Acumulado",AF28+AD29+IF(AD$7="% Item",-1,0),0%)))</f>
        <v/>
      </c>
      <c r="AG29" s="109" t="str">
        <f ca="1">IF($J29="","",IF($J29="Total Mensal",SUM(AG$7:AG28),IF($J29="Total Acumulado",SUM(AG$7:AG27)+AE29,IFERROR(AF29*$K29,0))))</f>
        <v/>
      </c>
      <c r="AH29" s="112" t="str">
        <f ca="1">IF($J29="","",IF($J29="Total Mensal",SUM(AI$7:AI28)/VLOOKUP("Total Acumulado",$J:$K,2,FALSE),IF($J29="Total Acumulado",AH28+AF29+IF(AF$7="% Item",-1,0),0%)))</f>
        <v/>
      </c>
      <c r="AI29" s="109" t="str">
        <f ca="1">IF($J29="","",IF($J29="Total Mensal",SUM(AI$7:AI28),IF($J29="Total Acumulado",SUM(AI$7:AI27)+AG29,IFERROR(AH29*$K29,0))))</f>
        <v/>
      </c>
      <c r="AJ29" s="112" t="str">
        <f ca="1">IF($J29="","",IF($J29="Total Mensal",SUM(AK$7:AK28)/VLOOKUP("Total Acumulado",$J:$K,2,FALSE),IF($J29="Total Acumulado",AJ28+AH29+IF(AH$7="% Item",-1,0),0%)))</f>
        <v/>
      </c>
      <c r="AK29" s="109" t="str">
        <f ca="1">IF($J29="","",IF($J29="Total Mensal",SUM(AK$7:AK28),IF($J29="Total Acumulado",SUM(AK$7:AK27)+AI29,IFERROR(AJ29*$K29,0))))</f>
        <v/>
      </c>
    </row>
    <row r="30" spans="2:37" x14ac:dyDescent="0.25">
      <c r="B30" s="41" t="str">
        <f ca="1">IFERROR(IF(C29=C26,IF(B29+1&lt;='MAPA DE PREÇOS'!$H$8,B29+1,""),B29),"")</f>
        <v/>
      </c>
      <c r="C30" s="41" t="str">
        <f ca="1">IFERROR(VLOOKUP(B30,'MAPA DE PREÇOS'!B:D,2,FALSE),"")</f>
        <v/>
      </c>
      <c r="D30" s="41" t="str">
        <f ca="1">IFERROR(VLOOKUP(B30,'MAPA DE PREÇOS'!B:D,3,FALSE),"")</f>
        <v/>
      </c>
      <c r="E30" s="82" t="str">
        <f t="shared" ca="1" si="0"/>
        <v/>
      </c>
      <c r="F30" s="82" t="str">
        <f ca="1">IF($B29="","",IF($C30=$C27,INDEX('MAPA DE PREÇOS'!$H:$H,MATCH($B30,'MAPA DE PREÇOS'!$B:$B)-19),IF($C30=$C28,"Código","")))</f>
        <v/>
      </c>
      <c r="G30" s="83" t="str">
        <f ca="1">IF($B29="","",IF($C30=$C27,IF('BASE EDITAL'!$C$2="",INDEX('MAPA DE PREÇOS'!H:H,MATCH(EDITAL!B30,'MAPA DE PREÇOS'!B:B,0)+1),UPPER(INDEX('BASE EDITAL'!$C:$C,EDITAL!B30+1))),IF($C30=$C28,"Especificação do Objeto","")))</f>
        <v/>
      </c>
      <c r="H30" s="84" t="str">
        <f ca="1">IF($B29="","",IF($C30=$C27,INDEX('MAPA DE PREÇOS'!$M:$M,MATCH($B30,'MAPA DE PREÇOS'!$B:$B)-16),IF($C30=$C28,"Unidade","")))</f>
        <v/>
      </c>
      <c r="I30" s="84" t="str">
        <f ca="1">IF($B29="","",IF($C30=$C27,INDEX('MAPA DE PREÇOS'!$M:$M,MATCH($B30,'MAPA DE PREÇOS'!$B:$B)-17),IF($C30=$C28,"Quant.","")))</f>
        <v/>
      </c>
      <c r="J30" s="60" t="str">
        <f ca="1">IF(J29="Total Mensal","Total Acumulado",IF($B29="","",IF($C30=$C27,INDEX('MAPA DE PREÇOS'!$M:$M,MATCH($B30,'MAPA DE PREÇOS'!$B:$B)-19),IF($C30=$C28,"Valor Unit. (R$)",IF(AND($C30&lt;&gt;$C29,$J29&lt;&gt;""),"Total Mensal","")))))</f>
        <v/>
      </c>
      <c r="K30" s="75" t="str">
        <f ca="1">IF(J30="","",IF(J30="Total Mensal","-",IF(J30="Total Acumulado",SUM(K$7:K29),I30*J30)))</f>
        <v/>
      </c>
      <c r="L30" s="112" t="str">
        <f ca="1">IF(J30="","",IF(J30="Total Mensal","-",IF(J30="Total Acumulado",SUM(L$7:L29),K30/SUMIF(J:J,"Total Acumulado",K:K))))</f>
        <v/>
      </c>
      <c r="M30" s="108"/>
      <c r="N30" s="112" t="str">
        <f ca="1">IF($J30="","",IF($J30="Total Mensal",SUM(O$7:O29)/VLOOKUP("Total Acumulado",$J:$K,2,FALSE),IF($J30="Total Acumulado",N29+L30+IF(L$7="% Item",-1,0),0%)))</f>
        <v/>
      </c>
      <c r="O30" s="109" t="str">
        <f ca="1">IF($J30="","",IF($J30="Total Mensal",SUM(O$7:O29),IF($J30="Total Acumulado",SUM(O$7:O28)+M30,IFERROR(N30*$K30,0))))</f>
        <v/>
      </c>
      <c r="P30" s="112" t="str">
        <f ca="1">IF($J30="","",IF($J30="Total Mensal",SUM(Q$7:Q29)/VLOOKUP("Total Acumulado",$J:$K,2,FALSE),IF($J30="Total Acumulado",P29+N30+IF(N$7="% Item",-1,0),0%)))</f>
        <v/>
      </c>
      <c r="Q30" s="109" t="str">
        <f ca="1">IF($J30="","",IF($J30="Total Mensal",SUM(Q$7:Q29),IF($J30="Total Acumulado",SUM(Q$7:Q28)+O30,IFERROR(P30*$K30,0))))</f>
        <v/>
      </c>
      <c r="R30" s="112" t="str">
        <f ca="1">IF($J30="","",IF($J30="Total Mensal",SUM(S$7:S29)/VLOOKUP("Total Acumulado",$J:$K,2,FALSE),IF($J30="Total Acumulado",R29+P30+IF(P$7="% Item",-1,0),0%)))</f>
        <v/>
      </c>
      <c r="S30" s="109" t="str">
        <f ca="1">IF($J30="","",IF($J30="Total Mensal",SUM(S$7:S29),IF($J30="Total Acumulado",SUM(S$7:S28)+Q30,IFERROR(R30*$K30,0))))</f>
        <v/>
      </c>
      <c r="T30" s="112" t="str">
        <f ca="1">IF($J30="","",IF($J30="Total Mensal",SUM(U$7:U29)/VLOOKUP("Total Acumulado",$J:$K,2,FALSE),IF($J30="Total Acumulado",T29+R30+IF(R$7="% Item",-1,0),0%)))</f>
        <v/>
      </c>
      <c r="U30" s="109" t="str">
        <f ca="1">IF($J30="","",IF($J30="Total Mensal",SUM(U$7:U29),IF($J30="Total Acumulado",SUM(U$7:U28)+S30,IFERROR(T30*$K30,0))))</f>
        <v/>
      </c>
      <c r="V30" s="112" t="str">
        <f ca="1">IF($J30="","",IF($J30="Total Mensal",SUM(W$7:W29)/VLOOKUP("Total Acumulado",$J:$K,2,FALSE),IF($J30="Total Acumulado",V29+T30+IF(T$7="% Item",-1,0),0%)))</f>
        <v/>
      </c>
      <c r="W30" s="109" t="str">
        <f ca="1">IF($J30="","",IF($J30="Total Mensal",SUM(W$7:W29),IF($J30="Total Acumulado",SUM(W$7:W28)+U30,IFERROR(V30*$K30,0))))</f>
        <v/>
      </c>
      <c r="X30" s="112" t="str">
        <f ca="1">IF($J30="","",IF($J30="Total Mensal",SUM(Y$7:Y29)/VLOOKUP("Total Acumulado",$J:$K,2,FALSE),IF($J30="Total Acumulado",X29+V30+IF(V$7="% Item",-1,0),0%)))</f>
        <v/>
      </c>
      <c r="Y30" s="109" t="str">
        <f ca="1">IF($J30="","",IF($J30="Total Mensal",SUM(Y$7:Y29),IF($J30="Total Acumulado",SUM(Y$7:Y28)+W30,IFERROR(X30*$K30,0))))</f>
        <v/>
      </c>
      <c r="Z30" s="112" t="str">
        <f ca="1">IF($J30="","",IF($J30="Total Mensal",SUM(AA$7:AA29)/VLOOKUP("Total Acumulado",$J:$K,2,FALSE),IF($J30="Total Acumulado",Z29+X30+IF(X$7="% Item",-1,0),0%)))</f>
        <v/>
      </c>
      <c r="AA30" s="109" t="str">
        <f ca="1">IF($J30="","",IF($J30="Total Mensal",SUM(AA$7:AA29),IF($J30="Total Acumulado",SUM(AA$7:AA28)+Y30,IFERROR(Z30*$K30,0))))</f>
        <v/>
      </c>
      <c r="AB30" s="112" t="str">
        <f ca="1">IF($J30="","",IF($J30="Total Mensal",SUM(AC$7:AC29)/VLOOKUP("Total Acumulado",$J:$K,2,FALSE),IF($J30="Total Acumulado",AB29+Z30+IF(Z$7="% Item",-1,0),0%)))</f>
        <v/>
      </c>
      <c r="AC30" s="109" t="str">
        <f ca="1">IF($J30="","",IF($J30="Total Mensal",SUM(AC$7:AC29),IF($J30="Total Acumulado",SUM(AC$7:AC28)+AA30,IFERROR(AB30*$K30,0))))</f>
        <v/>
      </c>
      <c r="AD30" s="112" t="str">
        <f ca="1">IF($J30="","",IF($J30="Total Mensal",SUM(AE$7:AE29)/VLOOKUP("Total Acumulado",$J:$K,2,FALSE),IF($J30="Total Acumulado",AD29+AB30+IF(AB$7="% Item",-1,0),0%)))</f>
        <v/>
      </c>
      <c r="AE30" s="109" t="str">
        <f ca="1">IF($J30="","",IF($J30="Total Mensal",SUM(AE$7:AE29),IF($J30="Total Acumulado",SUM(AE$7:AE28)+AC30,IFERROR(AD30*$K30,0))))</f>
        <v/>
      </c>
      <c r="AF30" s="112" t="str">
        <f ca="1">IF($J30="","",IF($J30="Total Mensal",SUM(AG$7:AG29)/VLOOKUP("Total Acumulado",$J:$K,2,FALSE),IF($J30="Total Acumulado",AF29+AD30+IF(AD$7="% Item",-1,0),0%)))</f>
        <v/>
      </c>
      <c r="AG30" s="109" t="str">
        <f ca="1">IF($J30="","",IF($J30="Total Mensal",SUM(AG$7:AG29),IF($J30="Total Acumulado",SUM(AG$7:AG28)+AE30,IFERROR(AF30*$K30,0))))</f>
        <v/>
      </c>
      <c r="AH30" s="112" t="str">
        <f ca="1">IF($J30="","",IF($J30="Total Mensal",SUM(AI$7:AI29)/VLOOKUP("Total Acumulado",$J:$K,2,FALSE),IF($J30="Total Acumulado",AH29+AF30+IF(AF$7="% Item",-1,0),0%)))</f>
        <v/>
      </c>
      <c r="AI30" s="109" t="str">
        <f ca="1">IF($J30="","",IF($J30="Total Mensal",SUM(AI$7:AI29),IF($J30="Total Acumulado",SUM(AI$7:AI28)+AG30,IFERROR(AH30*$K30,0))))</f>
        <v/>
      </c>
      <c r="AJ30" s="112" t="str">
        <f ca="1">IF($J30="","",IF($J30="Total Mensal",SUM(AK$7:AK29)/VLOOKUP("Total Acumulado",$J:$K,2,FALSE),IF($J30="Total Acumulado",AJ29+AH30+IF(AH$7="% Item",-1,0),0%)))</f>
        <v/>
      </c>
      <c r="AK30" s="109" t="str">
        <f ca="1">IF($J30="","",IF($J30="Total Mensal",SUM(AK$7:AK29),IF($J30="Total Acumulado",SUM(AK$7:AK28)+AI30,IFERROR(AJ30*$K30,0))))</f>
        <v/>
      </c>
    </row>
    <row r="31" spans="2:37" x14ac:dyDescent="0.25">
      <c r="B31" s="41" t="str">
        <f ca="1">IFERROR(IF(C30=C27,IF(B30+1&lt;='MAPA DE PREÇOS'!$H$8,B30+1,""),B30),"")</f>
        <v/>
      </c>
      <c r="C31" s="41" t="str">
        <f ca="1">IFERROR(VLOOKUP(B31,'MAPA DE PREÇOS'!B:D,2,FALSE),"")</f>
        <v/>
      </c>
      <c r="D31" s="41" t="str">
        <f ca="1">IFERROR(VLOOKUP(B31,'MAPA DE PREÇOS'!B:D,3,FALSE),"")</f>
        <v/>
      </c>
      <c r="E31" s="82" t="str">
        <f t="shared" ca="1" si="0"/>
        <v/>
      </c>
      <c r="F31" s="82" t="str">
        <f ca="1">IF($B30="","",IF($C31=$C28,INDEX('MAPA DE PREÇOS'!$H:$H,MATCH($B31,'MAPA DE PREÇOS'!$B:$B)-19),IF($C31=$C29,"Código","")))</f>
        <v/>
      </c>
      <c r="G31" s="83" t="str">
        <f ca="1">IF($B30="","",IF($C31=$C28,IF('BASE EDITAL'!$C$2="",INDEX('MAPA DE PREÇOS'!H:H,MATCH(EDITAL!B31,'MAPA DE PREÇOS'!B:B,0)+1),UPPER(INDEX('BASE EDITAL'!$C:$C,EDITAL!B31+1))),IF($C31=$C29,"Especificação do Objeto","")))</f>
        <v/>
      </c>
      <c r="H31" s="84" t="str">
        <f ca="1">IF($B30="","",IF($C31=$C28,INDEX('MAPA DE PREÇOS'!$M:$M,MATCH($B31,'MAPA DE PREÇOS'!$B:$B)-16),IF($C31=$C29,"Unidade","")))</f>
        <v/>
      </c>
      <c r="I31" s="84" t="str">
        <f ca="1">IF($B30="","",IF($C31=$C28,INDEX('MAPA DE PREÇOS'!$M:$M,MATCH($B31,'MAPA DE PREÇOS'!$B:$B)-17),IF($C31=$C29,"Quant.","")))</f>
        <v/>
      </c>
      <c r="J31" s="60" t="str">
        <f ca="1">IF(J30="Total Mensal","Total Acumulado",IF($B30="","",IF($C31=$C28,INDEX('MAPA DE PREÇOS'!$M:$M,MATCH($B31,'MAPA DE PREÇOS'!$B:$B)-19),IF($C31=$C29,"Valor Unit. (R$)",IF(AND($C31&lt;&gt;$C30,$J30&lt;&gt;""),"Total Mensal","")))))</f>
        <v/>
      </c>
      <c r="K31" s="75" t="str">
        <f ca="1">IF(J31="","",IF(J31="Total Mensal","-",IF(J31="Total Acumulado",SUM(K$7:K30),I31*J31)))</f>
        <v/>
      </c>
      <c r="L31" s="112" t="str">
        <f ca="1">IF(J31="","",IF(J31="Total Mensal","-",IF(J31="Total Acumulado",SUM(L$7:L30),K31/SUMIF(J:J,"Total Acumulado",K:K))))</f>
        <v/>
      </c>
      <c r="M31" s="108"/>
      <c r="N31" s="112" t="str">
        <f ca="1">IF($J31="","",IF($J31="Total Mensal",SUM(O$7:O30)/VLOOKUP("Total Acumulado",$J:$K,2,FALSE),IF($J31="Total Acumulado",N30+L31+IF(L$7="% Item",-1,0),0%)))</f>
        <v/>
      </c>
      <c r="O31" s="109" t="str">
        <f ca="1">IF($J31="","",IF($J31="Total Mensal",SUM(O$7:O30),IF($J31="Total Acumulado",SUM(O$7:O29)+M31,IFERROR(N31*$K31,0))))</f>
        <v/>
      </c>
      <c r="P31" s="112" t="str">
        <f ca="1">IF($J31="","",IF($J31="Total Mensal",SUM(Q$7:Q30)/VLOOKUP("Total Acumulado",$J:$K,2,FALSE),IF($J31="Total Acumulado",P30+N31+IF(N$7="% Item",-1,0),0%)))</f>
        <v/>
      </c>
      <c r="Q31" s="109" t="str">
        <f ca="1">IF($J31="","",IF($J31="Total Mensal",SUM(Q$7:Q30),IF($J31="Total Acumulado",SUM(Q$7:Q29)+O31,IFERROR(P31*$K31,0))))</f>
        <v/>
      </c>
      <c r="R31" s="112" t="str">
        <f ca="1">IF($J31="","",IF($J31="Total Mensal",SUM(S$7:S30)/VLOOKUP("Total Acumulado",$J:$K,2,FALSE),IF($J31="Total Acumulado",R30+P31+IF(P$7="% Item",-1,0),0%)))</f>
        <v/>
      </c>
      <c r="S31" s="109" t="str">
        <f ca="1">IF($J31="","",IF($J31="Total Mensal",SUM(S$7:S30),IF($J31="Total Acumulado",SUM(S$7:S29)+Q31,IFERROR(R31*$K31,0))))</f>
        <v/>
      </c>
      <c r="T31" s="112" t="str">
        <f ca="1">IF($J31="","",IF($J31="Total Mensal",SUM(U$7:U30)/VLOOKUP("Total Acumulado",$J:$K,2,FALSE),IF($J31="Total Acumulado",T30+R31+IF(R$7="% Item",-1,0),0%)))</f>
        <v/>
      </c>
      <c r="U31" s="109" t="str">
        <f ca="1">IF($J31="","",IF($J31="Total Mensal",SUM(U$7:U30),IF($J31="Total Acumulado",SUM(U$7:U29)+S31,IFERROR(T31*$K31,0))))</f>
        <v/>
      </c>
      <c r="V31" s="112" t="str">
        <f ca="1">IF($J31="","",IF($J31="Total Mensal",SUM(W$7:W30)/VLOOKUP("Total Acumulado",$J:$K,2,FALSE),IF($J31="Total Acumulado",V30+T31+IF(T$7="% Item",-1,0),0%)))</f>
        <v/>
      </c>
      <c r="W31" s="109" t="str">
        <f ca="1">IF($J31="","",IF($J31="Total Mensal",SUM(W$7:W30),IF($J31="Total Acumulado",SUM(W$7:W29)+U31,IFERROR(V31*$K31,0))))</f>
        <v/>
      </c>
      <c r="X31" s="112" t="str">
        <f ca="1">IF($J31="","",IF($J31="Total Mensal",SUM(Y$7:Y30)/VLOOKUP("Total Acumulado",$J:$K,2,FALSE),IF($J31="Total Acumulado",X30+V31+IF(V$7="% Item",-1,0),0%)))</f>
        <v/>
      </c>
      <c r="Y31" s="109" t="str">
        <f ca="1">IF($J31="","",IF($J31="Total Mensal",SUM(Y$7:Y30),IF($J31="Total Acumulado",SUM(Y$7:Y29)+W31,IFERROR(X31*$K31,0))))</f>
        <v/>
      </c>
      <c r="Z31" s="112" t="str">
        <f ca="1">IF($J31="","",IF($J31="Total Mensal",SUM(AA$7:AA30)/VLOOKUP("Total Acumulado",$J:$K,2,FALSE),IF($J31="Total Acumulado",Z30+X31+IF(X$7="% Item",-1,0),0%)))</f>
        <v/>
      </c>
      <c r="AA31" s="109" t="str">
        <f ca="1">IF($J31="","",IF($J31="Total Mensal",SUM(AA$7:AA30),IF($J31="Total Acumulado",SUM(AA$7:AA29)+Y31,IFERROR(Z31*$K31,0))))</f>
        <v/>
      </c>
      <c r="AB31" s="112" t="str">
        <f ca="1">IF($J31="","",IF($J31="Total Mensal",SUM(AC$7:AC30)/VLOOKUP("Total Acumulado",$J:$K,2,FALSE),IF($J31="Total Acumulado",AB30+Z31+IF(Z$7="% Item",-1,0),0%)))</f>
        <v/>
      </c>
      <c r="AC31" s="109" t="str">
        <f ca="1">IF($J31="","",IF($J31="Total Mensal",SUM(AC$7:AC30),IF($J31="Total Acumulado",SUM(AC$7:AC29)+AA31,IFERROR(AB31*$K31,0))))</f>
        <v/>
      </c>
      <c r="AD31" s="112" t="str">
        <f ca="1">IF($J31="","",IF($J31="Total Mensal",SUM(AE$7:AE30)/VLOOKUP("Total Acumulado",$J:$K,2,FALSE),IF($J31="Total Acumulado",AD30+AB31+IF(AB$7="% Item",-1,0),0%)))</f>
        <v/>
      </c>
      <c r="AE31" s="109" t="str">
        <f ca="1">IF($J31="","",IF($J31="Total Mensal",SUM(AE$7:AE30),IF($J31="Total Acumulado",SUM(AE$7:AE29)+AC31,IFERROR(AD31*$K31,0))))</f>
        <v/>
      </c>
      <c r="AF31" s="112" t="str">
        <f ca="1">IF($J31="","",IF($J31="Total Mensal",SUM(AG$7:AG30)/VLOOKUP("Total Acumulado",$J:$K,2,FALSE),IF($J31="Total Acumulado",AF30+AD31+IF(AD$7="% Item",-1,0),0%)))</f>
        <v/>
      </c>
      <c r="AG31" s="109" t="str">
        <f ca="1">IF($J31="","",IF($J31="Total Mensal",SUM(AG$7:AG30),IF($J31="Total Acumulado",SUM(AG$7:AG29)+AE31,IFERROR(AF31*$K31,0))))</f>
        <v/>
      </c>
      <c r="AH31" s="112" t="str">
        <f ca="1">IF($J31="","",IF($J31="Total Mensal",SUM(AI$7:AI30)/VLOOKUP("Total Acumulado",$J:$K,2,FALSE),IF($J31="Total Acumulado",AH30+AF31+IF(AF$7="% Item",-1,0),0%)))</f>
        <v/>
      </c>
      <c r="AI31" s="109" t="str">
        <f ca="1">IF($J31="","",IF($J31="Total Mensal",SUM(AI$7:AI30),IF($J31="Total Acumulado",SUM(AI$7:AI29)+AG31,IFERROR(AH31*$K31,0))))</f>
        <v/>
      </c>
      <c r="AJ31" s="112" t="str">
        <f ca="1">IF($J31="","",IF($J31="Total Mensal",SUM(AK$7:AK30)/VLOOKUP("Total Acumulado",$J:$K,2,FALSE),IF($J31="Total Acumulado",AJ30+AH31+IF(AH$7="% Item",-1,0),0%)))</f>
        <v/>
      </c>
      <c r="AK31" s="109" t="str">
        <f ca="1">IF($J31="","",IF($J31="Total Mensal",SUM(AK$7:AK30),IF($J31="Total Acumulado",SUM(AK$7:AK29)+AI31,IFERROR(AJ31*$K31,0))))</f>
        <v/>
      </c>
    </row>
    <row r="32" spans="2:37" x14ac:dyDescent="0.25">
      <c r="B32" s="41" t="str">
        <f ca="1">IFERROR(IF(C31=C28,IF(B31+1&lt;='MAPA DE PREÇOS'!$H$8,B31+1,""),B31),"")</f>
        <v/>
      </c>
      <c r="C32" s="41" t="str">
        <f ca="1">IFERROR(VLOOKUP(B32,'MAPA DE PREÇOS'!B:D,2,FALSE),"")</f>
        <v/>
      </c>
      <c r="D32" s="41" t="str">
        <f ca="1">IFERROR(VLOOKUP(B32,'MAPA DE PREÇOS'!B:D,3,FALSE),"")</f>
        <v/>
      </c>
      <c r="E32" s="82" t="str">
        <f t="shared" ca="1" si="0"/>
        <v/>
      </c>
      <c r="F32" s="82" t="str">
        <f ca="1">IF($B31="","",IF($C32=$C29,INDEX('MAPA DE PREÇOS'!$H:$H,MATCH($B32,'MAPA DE PREÇOS'!$B:$B)-19),IF($C32=$C30,"Código","")))</f>
        <v/>
      </c>
      <c r="G32" s="83" t="str">
        <f ca="1">IF($B31="","",IF($C32=$C29,IF('BASE EDITAL'!$C$2="",INDEX('MAPA DE PREÇOS'!H:H,MATCH(EDITAL!B32,'MAPA DE PREÇOS'!B:B,0)+1),UPPER(INDEX('BASE EDITAL'!$C:$C,EDITAL!B32+1))),IF($C32=$C30,"Especificação do Objeto","")))</f>
        <v/>
      </c>
      <c r="H32" s="84" t="str">
        <f ca="1">IF($B31="","",IF($C32=$C29,INDEX('MAPA DE PREÇOS'!$M:$M,MATCH($B32,'MAPA DE PREÇOS'!$B:$B)-16),IF($C32=$C30,"Unidade","")))</f>
        <v/>
      </c>
      <c r="I32" s="84" t="str">
        <f ca="1">IF($B31="","",IF($C32=$C29,INDEX('MAPA DE PREÇOS'!$M:$M,MATCH($B32,'MAPA DE PREÇOS'!$B:$B)-17),IF($C32=$C30,"Quant.","")))</f>
        <v/>
      </c>
      <c r="J32" s="60" t="str">
        <f ca="1">IF(J31="Total Mensal","Total Acumulado",IF($B31="","",IF($C32=$C29,INDEX('MAPA DE PREÇOS'!$M:$M,MATCH($B32,'MAPA DE PREÇOS'!$B:$B)-19),IF($C32=$C30,"Valor Unit. (R$)",IF(AND($C32&lt;&gt;$C31,$J31&lt;&gt;""),"Total Mensal","")))))</f>
        <v/>
      </c>
      <c r="K32" s="75" t="str">
        <f ca="1">IF(J32="","",IF(J32="Total Mensal","-",IF(J32="Total Acumulado",SUM(K$7:K31),I32*J32)))</f>
        <v/>
      </c>
      <c r="L32" s="112" t="str">
        <f ca="1">IF(J32="","",IF(J32="Total Mensal","-",IF(J32="Total Acumulado",SUM(L$7:L31),K32/SUMIF(J:J,"Total Acumulado",K:K))))</f>
        <v/>
      </c>
      <c r="M32" s="108"/>
      <c r="N32" s="112" t="str">
        <f ca="1">IF($J32="","",IF($J32="Total Mensal",SUM(O$7:O31)/VLOOKUP("Total Acumulado",$J:$K,2,FALSE),IF($J32="Total Acumulado",N31+L32+IF(L$7="% Item",-1,0),0%)))</f>
        <v/>
      </c>
      <c r="O32" s="109" t="str">
        <f ca="1">IF($J32="","",IF($J32="Total Mensal",SUM(O$7:O31),IF($J32="Total Acumulado",SUM(O$7:O30)+M32,IFERROR(N32*$K32,0))))</f>
        <v/>
      </c>
      <c r="P32" s="112" t="str">
        <f ca="1">IF($J32="","",IF($J32="Total Mensal",SUM(Q$7:Q31)/VLOOKUP("Total Acumulado",$J:$K,2,FALSE),IF($J32="Total Acumulado",P31+N32+IF(N$7="% Item",-1,0),0%)))</f>
        <v/>
      </c>
      <c r="Q32" s="109" t="str">
        <f ca="1">IF($J32="","",IF($J32="Total Mensal",SUM(Q$7:Q31),IF($J32="Total Acumulado",SUM(Q$7:Q30)+O32,IFERROR(P32*$K32,0))))</f>
        <v/>
      </c>
      <c r="R32" s="112" t="str">
        <f ca="1">IF($J32="","",IF($J32="Total Mensal",SUM(S$7:S31)/VLOOKUP("Total Acumulado",$J:$K,2,FALSE),IF($J32="Total Acumulado",R31+P32+IF(P$7="% Item",-1,0),0%)))</f>
        <v/>
      </c>
      <c r="S32" s="109" t="str">
        <f ca="1">IF($J32="","",IF($J32="Total Mensal",SUM(S$7:S31),IF($J32="Total Acumulado",SUM(S$7:S30)+Q32,IFERROR(R32*$K32,0))))</f>
        <v/>
      </c>
      <c r="T32" s="112" t="str">
        <f ca="1">IF($J32="","",IF($J32="Total Mensal",SUM(U$7:U31)/VLOOKUP("Total Acumulado",$J:$K,2,FALSE),IF($J32="Total Acumulado",T31+R32+IF(R$7="% Item",-1,0),0%)))</f>
        <v/>
      </c>
      <c r="U32" s="109" t="str">
        <f ca="1">IF($J32="","",IF($J32="Total Mensal",SUM(U$7:U31),IF($J32="Total Acumulado",SUM(U$7:U30)+S32,IFERROR(T32*$K32,0))))</f>
        <v/>
      </c>
      <c r="V32" s="112" t="str">
        <f ca="1">IF($J32="","",IF($J32="Total Mensal",SUM(W$7:W31)/VLOOKUP("Total Acumulado",$J:$K,2,FALSE),IF($J32="Total Acumulado",V31+T32+IF(T$7="% Item",-1,0),0%)))</f>
        <v/>
      </c>
      <c r="W32" s="109" t="str">
        <f ca="1">IF($J32="","",IF($J32="Total Mensal",SUM(W$7:W31),IF($J32="Total Acumulado",SUM(W$7:W30)+U32,IFERROR(V32*$K32,0))))</f>
        <v/>
      </c>
      <c r="X32" s="112" t="str">
        <f ca="1">IF($J32="","",IF($J32="Total Mensal",SUM(Y$7:Y31)/VLOOKUP("Total Acumulado",$J:$K,2,FALSE),IF($J32="Total Acumulado",X31+V32+IF(V$7="% Item",-1,0),0%)))</f>
        <v/>
      </c>
      <c r="Y32" s="109" t="str">
        <f ca="1">IF($J32="","",IF($J32="Total Mensal",SUM(Y$7:Y31),IF($J32="Total Acumulado",SUM(Y$7:Y30)+W32,IFERROR(X32*$K32,0))))</f>
        <v/>
      </c>
      <c r="Z32" s="112" t="str">
        <f ca="1">IF($J32="","",IF($J32="Total Mensal",SUM(AA$7:AA31)/VLOOKUP("Total Acumulado",$J:$K,2,FALSE),IF($J32="Total Acumulado",Z31+X32+IF(X$7="% Item",-1,0),0%)))</f>
        <v/>
      </c>
      <c r="AA32" s="109" t="str">
        <f ca="1">IF($J32="","",IF($J32="Total Mensal",SUM(AA$7:AA31),IF($J32="Total Acumulado",SUM(AA$7:AA30)+Y32,IFERROR(Z32*$K32,0))))</f>
        <v/>
      </c>
      <c r="AB32" s="112" t="str">
        <f ca="1">IF($J32="","",IF($J32="Total Mensal",SUM(AC$7:AC31)/VLOOKUP("Total Acumulado",$J:$K,2,FALSE),IF($J32="Total Acumulado",AB31+Z32+IF(Z$7="% Item",-1,0),0%)))</f>
        <v/>
      </c>
      <c r="AC32" s="109" t="str">
        <f ca="1">IF($J32="","",IF($J32="Total Mensal",SUM(AC$7:AC31),IF($J32="Total Acumulado",SUM(AC$7:AC30)+AA32,IFERROR(AB32*$K32,0))))</f>
        <v/>
      </c>
      <c r="AD32" s="112" t="str">
        <f ca="1">IF($J32="","",IF($J32="Total Mensal",SUM(AE$7:AE31)/VLOOKUP("Total Acumulado",$J:$K,2,FALSE),IF($J32="Total Acumulado",AD31+AB32+IF(AB$7="% Item",-1,0),0%)))</f>
        <v/>
      </c>
      <c r="AE32" s="109" t="str">
        <f ca="1">IF($J32="","",IF($J32="Total Mensal",SUM(AE$7:AE31),IF($J32="Total Acumulado",SUM(AE$7:AE30)+AC32,IFERROR(AD32*$K32,0))))</f>
        <v/>
      </c>
      <c r="AF32" s="112" t="str">
        <f ca="1">IF($J32="","",IF($J32="Total Mensal",SUM(AG$7:AG31)/VLOOKUP("Total Acumulado",$J:$K,2,FALSE),IF($J32="Total Acumulado",AF31+AD32+IF(AD$7="% Item",-1,0),0%)))</f>
        <v/>
      </c>
      <c r="AG32" s="109" t="str">
        <f ca="1">IF($J32="","",IF($J32="Total Mensal",SUM(AG$7:AG31),IF($J32="Total Acumulado",SUM(AG$7:AG30)+AE32,IFERROR(AF32*$K32,0))))</f>
        <v/>
      </c>
      <c r="AH32" s="112" t="str">
        <f ca="1">IF($J32="","",IF($J32="Total Mensal",SUM(AI$7:AI31)/VLOOKUP("Total Acumulado",$J:$K,2,FALSE),IF($J32="Total Acumulado",AH31+AF32+IF(AF$7="% Item",-1,0),0%)))</f>
        <v/>
      </c>
      <c r="AI32" s="109" t="str">
        <f ca="1">IF($J32="","",IF($J32="Total Mensal",SUM(AI$7:AI31),IF($J32="Total Acumulado",SUM(AI$7:AI30)+AG32,IFERROR(AH32*$K32,0))))</f>
        <v/>
      </c>
      <c r="AJ32" s="112" t="str">
        <f ca="1">IF($J32="","",IF($J32="Total Mensal",SUM(AK$7:AK31)/VLOOKUP("Total Acumulado",$J:$K,2,FALSE),IF($J32="Total Acumulado",AJ31+AH32+IF(AH$7="% Item",-1,0),0%)))</f>
        <v/>
      </c>
      <c r="AK32" s="109" t="str">
        <f ca="1">IF($J32="","",IF($J32="Total Mensal",SUM(AK$7:AK31),IF($J32="Total Acumulado",SUM(AK$7:AK30)+AI32,IFERROR(AJ32*$K32,0))))</f>
        <v/>
      </c>
    </row>
    <row r="33" spans="2:37" x14ac:dyDescent="0.25">
      <c r="B33" s="41" t="str">
        <f ca="1">IFERROR(IF(C32=C29,IF(B32+1&lt;='MAPA DE PREÇOS'!$H$8,B32+1,""),B32),"")</f>
        <v/>
      </c>
      <c r="C33" s="41" t="str">
        <f ca="1">IFERROR(VLOOKUP(B33,'MAPA DE PREÇOS'!B:D,2,FALSE),"")</f>
        <v/>
      </c>
      <c r="D33" s="41" t="str">
        <f ca="1">IFERROR(VLOOKUP(B33,'MAPA DE PREÇOS'!B:D,3,FALSE),"")</f>
        <v/>
      </c>
      <c r="E33" s="82" t="str">
        <f t="shared" ca="1" si="0"/>
        <v/>
      </c>
      <c r="F33" s="82" t="str">
        <f ca="1">IF($B32="","",IF($C33=$C30,INDEX('MAPA DE PREÇOS'!$H:$H,MATCH($B33,'MAPA DE PREÇOS'!$B:$B)-19),IF($C33=$C31,"Código","")))</f>
        <v/>
      </c>
      <c r="G33" s="83" t="str">
        <f ca="1">IF($B32="","",IF($C33=$C30,IF('BASE EDITAL'!$C$2="",INDEX('MAPA DE PREÇOS'!H:H,MATCH(EDITAL!B33,'MAPA DE PREÇOS'!B:B,0)+1),UPPER(INDEX('BASE EDITAL'!$C:$C,EDITAL!B33+1))),IF($C33=$C31,"Especificação do Objeto","")))</f>
        <v/>
      </c>
      <c r="H33" s="84" t="str">
        <f ca="1">IF($B32="","",IF($C33=$C30,INDEX('MAPA DE PREÇOS'!$M:$M,MATCH($B33,'MAPA DE PREÇOS'!$B:$B)-16),IF($C33=$C31,"Unidade","")))</f>
        <v/>
      </c>
      <c r="I33" s="84" t="str">
        <f ca="1">IF($B32="","",IF($C33=$C30,INDEX('MAPA DE PREÇOS'!$M:$M,MATCH($B33,'MAPA DE PREÇOS'!$B:$B)-17),IF($C33=$C31,"Quant.","")))</f>
        <v/>
      </c>
      <c r="J33" s="60" t="str">
        <f ca="1">IF(J32="Total Mensal","Total Acumulado",IF($B32="","",IF($C33=$C30,INDEX('MAPA DE PREÇOS'!$M:$M,MATCH($B33,'MAPA DE PREÇOS'!$B:$B)-19),IF($C33=$C31,"Valor Unit. (R$)",IF(AND($C33&lt;&gt;$C32,$J32&lt;&gt;""),"Total Mensal","")))))</f>
        <v/>
      </c>
      <c r="K33" s="75" t="str">
        <f ca="1">IF(J33="","",IF(J33="Total Mensal","-",IF(J33="Total Acumulado",SUM(K$7:K32),I33*J33)))</f>
        <v/>
      </c>
      <c r="L33" s="112" t="str">
        <f ca="1">IF(J33="","",IF(J33="Total Mensal","-",IF(J33="Total Acumulado",SUM(L$7:L32),K33/SUMIF(J:J,"Total Acumulado",K:K))))</f>
        <v/>
      </c>
      <c r="M33" s="108"/>
      <c r="N33" s="112" t="str">
        <f ca="1">IF($J33="","",IF($J33="Total Mensal",SUM(O$7:O32)/VLOOKUP("Total Acumulado",$J:$K,2,FALSE),IF($J33="Total Acumulado",N32+L33+IF(L$7="% Item",-1,0),0%)))</f>
        <v/>
      </c>
      <c r="O33" s="109" t="str">
        <f ca="1">IF($J33="","",IF($J33="Total Mensal",SUM(O$7:O32),IF($J33="Total Acumulado",SUM(O$7:O31)+M33,IFERROR(N33*$K33,0))))</f>
        <v/>
      </c>
      <c r="P33" s="112" t="str">
        <f ca="1">IF($J33="","",IF($J33="Total Mensal",SUM(Q$7:Q32)/VLOOKUP("Total Acumulado",$J:$K,2,FALSE),IF($J33="Total Acumulado",P32+N33+IF(N$7="% Item",-1,0),0%)))</f>
        <v/>
      </c>
      <c r="Q33" s="109" t="str">
        <f ca="1">IF($J33="","",IF($J33="Total Mensal",SUM(Q$7:Q32),IF($J33="Total Acumulado",SUM(Q$7:Q31)+O33,IFERROR(P33*$K33,0))))</f>
        <v/>
      </c>
      <c r="R33" s="112" t="str">
        <f ca="1">IF($J33="","",IF($J33="Total Mensal",SUM(S$7:S32)/VLOOKUP("Total Acumulado",$J:$K,2,FALSE),IF($J33="Total Acumulado",R32+P33+IF(P$7="% Item",-1,0),0%)))</f>
        <v/>
      </c>
      <c r="S33" s="109" t="str">
        <f ca="1">IF($J33="","",IF($J33="Total Mensal",SUM(S$7:S32),IF($J33="Total Acumulado",SUM(S$7:S31)+Q33,IFERROR(R33*$K33,0))))</f>
        <v/>
      </c>
      <c r="T33" s="112" t="str">
        <f ca="1">IF($J33="","",IF($J33="Total Mensal",SUM(U$7:U32)/VLOOKUP("Total Acumulado",$J:$K,2,FALSE),IF($J33="Total Acumulado",T32+R33+IF(R$7="% Item",-1,0),0%)))</f>
        <v/>
      </c>
      <c r="U33" s="109" t="str">
        <f ca="1">IF($J33="","",IF($J33="Total Mensal",SUM(U$7:U32),IF($J33="Total Acumulado",SUM(U$7:U31)+S33,IFERROR(T33*$K33,0))))</f>
        <v/>
      </c>
      <c r="V33" s="112" t="str">
        <f ca="1">IF($J33="","",IF($J33="Total Mensal",SUM(W$7:W32)/VLOOKUP("Total Acumulado",$J:$K,2,FALSE),IF($J33="Total Acumulado",V32+T33+IF(T$7="% Item",-1,0),0%)))</f>
        <v/>
      </c>
      <c r="W33" s="109" t="str">
        <f ca="1">IF($J33="","",IF($J33="Total Mensal",SUM(W$7:W32),IF($J33="Total Acumulado",SUM(W$7:W31)+U33,IFERROR(V33*$K33,0))))</f>
        <v/>
      </c>
      <c r="X33" s="112" t="str">
        <f ca="1">IF($J33="","",IF($J33="Total Mensal",SUM(Y$7:Y32)/VLOOKUP("Total Acumulado",$J:$K,2,FALSE),IF($J33="Total Acumulado",X32+V33+IF(V$7="% Item",-1,0),0%)))</f>
        <v/>
      </c>
      <c r="Y33" s="109" t="str">
        <f ca="1">IF($J33="","",IF($J33="Total Mensal",SUM(Y$7:Y32),IF($J33="Total Acumulado",SUM(Y$7:Y31)+W33,IFERROR(X33*$K33,0))))</f>
        <v/>
      </c>
      <c r="Z33" s="112" t="str">
        <f ca="1">IF($J33="","",IF($J33="Total Mensal",SUM(AA$7:AA32)/VLOOKUP("Total Acumulado",$J:$K,2,FALSE),IF($J33="Total Acumulado",Z32+X33+IF(X$7="% Item",-1,0),0%)))</f>
        <v/>
      </c>
      <c r="AA33" s="109" t="str">
        <f ca="1">IF($J33="","",IF($J33="Total Mensal",SUM(AA$7:AA32),IF($J33="Total Acumulado",SUM(AA$7:AA31)+Y33,IFERROR(Z33*$K33,0))))</f>
        <v/>
      </c>
      <c r="AB33" s="112" t="str">
        <f ca="1">IF($J33="","",IF($J33="Total Mensal",SUM(AC$7:AC32)/VLOOKUP("Total Acumulado",$J:$K,2,FALSE),IF($J33="Total Acumulado",AB32+Z33+IF(Z$7="% Item",-1,0),0%)))</f>
        <v/>
      </c>
      <c r="AC33" s="109" t="str">
        <f ca="1">IF($J33="","",IF($J33="Total Mensal",SUM(AC$7:AC32),IF($J33="Total Acumulado",SUM(AC$7:AC31)+AA33,IFERROR(AB33*$K33,0))))</f>
        <v/>
      </c>
      <c r="AD33" s="112" t="str">
        <f ca="1">IF($J33="","",IF($J33="Total Mensal",SUM(AE$7:AE32)/VLOOKUP("Total Acumulado",$J:$K,2,FALSE),IF($J33="Total Acumulado",AD32+AB33+IF(AB$7="% Item",-1,0),0%)))</f>
        <v/>
      </c>
      <c r="AE33" s="109" t="str">
        <f ca="1">IF($J33="","",IF($J33="Total Mensal",SUM(AE$7:AE32),IF($J33="Total Acumulado",SUM(AE$7:AE31)+AC33,IFERROR(AD33*$K33,0))))</f>
        <v/>
      </c>
      <c r="AF33" s="112" t="str">
        <f ca="1">IF($J33="","",IF($J33="Total Mensal",SUM(AG$7:AG32)/VLOOKUP("Total Acumulado",$J:$K,2,FALSE),IF($J33="Total Acumulado",AF32+AD33+IF(AD$7="% Item",-1,0),0%)))</f>
        <v/>
      </c>
      <c r="AG33" s="109" t="str">
        <f ca="1">IF($J33="","",IF($J33="Total Mensal",SUM(AG$7:AG32),IF($J33="Total Acumulado",SUM(AG$7:AG31)+AE33,IFERROR(AF33*$K33,0))))</f>
        <v/>
      </c>
      <c r="AH33" s="112" t="str">
        <f ca="1">IF($J33="","",IF($J33="Total Mensal",SUM(AI$7:AI32)/VLOOKUP("Total Acumulado",$J:$K,2,FALSE),IF($J33="Total Acumulado",AH32+AF33+IF(AF$7="% Item",-1,0),0%)))</f>
        <v/>
      </c>
      <c r="AI33" s="109" t="str">
        <f ca="1">IF($J33="","",IF($J33="Total Mensal",SUM(AI$7:AI32),IF($J33="Total Acumulado",SUM(AI$7:AI31)+AG33,IFERROR(AH33*$K33,0))))</f>
        <v/>
      </c>
      <c r="AJ33" s="112" t="str">
        <f ca="1">IF($J33="","",IF($J33="Total Mensal",SUM(AK$7:AK32)/VLOOKUP("Total Acumulado",$J:$K,2,FALSE),IF($J33="Total Acumulado",AJ32+AH33+IF(AH$7="% Item",-1,0),0%)))</f>
        <v/>
      </c>
      <c r="AK33" s="109" t="str">
        <f ca="1">IF($J33="","",IF($J33="Total Mensal",SUM(AK$7:AK32),IF($J33="Total Acumulado",SUM(AK$7:AK31)+AI33,IFERROR(AJ33*$K33,0))))</f>
        <v/>
      </c>
    </row>
    <row r="34" spans="2:37" x14ac:dyDescent="0.25">
      <c r="B34" s="41" t="str">
        <f ca="1">IFERROR(IF(C33=C30,IF(B33+1&lt;='MAPA DE PREÇOS'!$H$8,B33+1,""),B33),"")</f>
        <v/>
      </c>
      <c r="C34" s="41" t="str">
        <f ca="1">IFERROR(VLOOKUP(B34,'MAPA DE PREÇOS'!B:D,2,FALSE),"")</f>
        <v/>
      </c>
      <c r="D34" s="41" t="str">
        <f ca="1">IFERROR(VLOOKUP(B34,'MAPA DE PREÇOS'!B:D,3,FALSE),"")</f>
        <v/>
      </c>
      <c r="E34" s="82" t="str">
        <f t="shared" ca="1" si="0"/>
        <v/>
      </c>
      <c r="F34" s="82" t="str">
        <f ca="1">IF($B33="","",IF($C34=$C31,INDEX('MAPA DE PREÇOS'!$H:$H,MATCH($B34,'MAPA DE PREÇOS'!$B:$B)-19),IF($C34=$C32,"Código","")))</f>
        <v/>
      </c>
      <c r="G34" s="83" t="str">
        <f ca="1">IF($B33="","",IF($C34=$C31,IF('BASE EDITAL'!$C$2="",INDEX('MAPA DE PREÇOS'!H:H,MATCH(EDITAL!B34,'MAPA DE PREÇOS'!B:B,0)+1),UPPER(INDEX('BASE EDITAL'!$C:$C,EDITAL!B34+1))),IF($C34=$C32,"Especificação do Objeto","")))</f>
        <v/>
      </c>
      <c r="H34" s="84" t="str">
        <f ca="1">IF($B33="","",IF($C34=$C31,INDEX('MAPA DE PREÇOS'!$M:$M,MATCH($B34,'MAPA DE PREÇOS'!$B:$B)-16),IF($C34=$C32,"Unidade","")))</f>
        <v/>
      </c>
      <c r="I34" s="84" t="str">
        <f ca="1">IF($B33="","",IF($C34=$C31,INDEX('MAPA DE PREÇOS'!$M:$M,MATCH($B34,'MAPA DE PREÇOS'!$B:$B)-17),IF($C34=$C32,"Quant.","")))</f>
        <v/>
      </c>
      <c r="J34" s="60" t="str">
        <f ca="1">IF(J33="Total Mensal","Total Acumulado",IF($B33="","",IF($C34=$C31,INDEX('MAPA DE PREÇOS'!$M:$M,MATCH($B34,'MAPA DE PREÇOS'!$B:$B)-19),IF($C34=$C32,"Valor Unit. (R$)",IF(AND($C34&lt;&gt;$C33,$J33&lt;&gt;""),"Total Mensal","")))))</f>
        <v/>
      </c>
      <c r="K34" s="75" t="str">
        <f ca="1">IF(J34="","",IF(J34="Total Mensal","-",IF(J34="Total Acumulado",SUM(K$7:K33),I34*J34)))</f>
        <v/>
      </c>
      <c r="L34" s="112" t="str">
        <f ca="1">IF(J34="","",IF(J34="Total Mensal","-",IF(J34="Total Acumulado",SUM(L$7:L33),K34/SUMIF(J:J,"Total Acumulado",K:K))))</f>
        <v/>
      </c>
      <c r="M34" s="108"/>
      <c r="N34" s="112" t="str">
        <f ca="1">IF($J34="","",IF($J34="Total Mensal",SUM(O$7:O33)/VLOOKUP("Total Acumulado",$J:$K,2,FALSE),IF($J34="Total Acumulado",N33+L34+IF(L$7="% Item",-1,0),0%)))</f>
        <v/>
      </c>
      <c r="O34" s="109" t="str">
        <f ca="1">IF($J34="","",IF($J34="Total Mensal",SUM(O$7:O33),IF($J34="Total Acumulado",SUM(O$7:O32)+M34,IFERROR(N34*$K34,0))))</f>
        <v/>
      </c>
      <c r="P34" s="112" t="str">
        <f ca="1">IF($J34="","",IF($J34="Total Mensal",SUM(Q$7:Q33)/VLOOKUP("Total Acumulado",$J:$K,2,FALSE),IF($J34="Total Acumulado",P33+N34+IF(N$7="% Item",-1,0),0%)))</f>
        <v/>
      </c>
      <c r="Q34" s="109" t="str">
        <f ca="1">IF($J34="","",IF($J34="Total Mensal",SUM(Q$7:Q33),IF($J34="Total Acumulado",SUM(Q$7:Q32)+O34,IFERROR(P34*$K34,0))))</f>
        <v/>
      </c>
      <c r="R34" s="112" t="str">
        <f ca="1">IF($J34="","",IF($J34="Total Mensal",SUM(S$7:S33)/VLOOKUP("Total Acumulado",$J:$K,2,FALSE),IF($J34="Total Acumulado",R33+P34+IF(P$7="% Item",-1,0),0%)))</f>
        <v/>
      </c>
      <c r="S34" s="109" t="str">
        <f ca="1">IF($J34="","",IF($J34="Total Mensal",SUM(S$7:S33),IF($J34="Total Acumulado",SUM(S$7:S32)+Q34,IFERROR(R34*$K34,0))))</f>
        <v/>
      </c>
      <c r="T34" s="112" t="str">
        <f ca="1">IF($J34="","",IF($J34="Total Mensal",SUM(U$7:U33)/VLOOKUP("Total Acumulado",$J:$K,2,FALSE),IF($J34="Total Acumulado",T33+R34+IF(R$7="% Item",-1,0),0%)))</f>
        <v/>
      </c>
      <c r="U34" s="109" t="str">
        <f ca="1">IF($J34="","",IF($J34="Total Mensal",SUM(U$7:U33),IF($J34="Total Acumulado",SUM(U$7:U32)+S34,IFERROR(T34*$K34,0))))</f>
        <v/>
      </c>
      <c r="V34" s="112" t="str">
        <f ca="1">IF($J34="","",IF($J34="Total Mensal",SUM(W$7:W33)/VLOOKUP("Total Acumulado",$J:$K,2,FALSE),IF($J34="Total Acumulado",V33+T34+IF(T$7="% Item",-1,0),0%)))</f>
        <v/>
      </c>
      <c r="W34" s="109" t="str">
        <f ca="1">IF($J34="","",IF($J34="Total Mensal",SUM(W$7:W33),IF($J34="Total Acumulado",SUM(W$7:W32)+U34,IFERROR(V34*$K34,0))))</f>
        <v/>
      </c>
      <c r="X34" s="112" t="str">
        <f ca="1">IF($J34="","",IF($J34="Total Mensal",SUM(Y$7:Y33)/VLOOKUP("Total Acumulado",$J:$K,2,FALSE),IF($J34="Total Acumulado",X33+V34+IF(V$7="% Item",-1,0),0%)))</f>
        <v/>
      </c>
      <c r="Y34" s="109" t="str">
        <f ca="1">IF($J34="","",IF($J34="Total Mensal",SUM(Y$7:Y33),IF($J34="Total Acumulado",SUM(Y$7:Y32)+W34,IFERROR(X34*$K34,0))))</f>
        <v/>
      </c>
      <c r="Z34" s="112" t="str">
        <f ca="1">IF($J34="","",IF($J34="Total Mensal",SUM(AA$7:AA33)/VLOOKUP("Total Acumulado",$J:$K,2,FALSE),IF($J34="Total Acumulado",Z33+X34+IF(X$7="% Item",-1,0),0%)))</f>
        <v/>
      </c>
      <c r="AA34" s="109" t="str">
        <f ca="1">IF($J34="","",IF($J34="Total Mensal",SUM(AA$7:AA33),IF($J34="Total Acumulado",SUM(AA$7:AA32)+Y34,IFERROR(Z34*$K34,0))))</f>
        <v/>
      </c>
      <c r="AB34" s="112" t="str">
        <f ca="1">IF($J34="","",IF($J34="Total Mensal",SUM(AC$7:AC33)/VLOOKUP("Total Acumulado",$J:$K,2,FALSE),IF($J34="Total Acumulado",AB33+Z34+IF(Z$7="% Item",-1,0),0%)))</f>
        <v/>
      </c>
      <c r="AC34" s="109" t="str">
        <f ca="1">IF($J34="","",IF($J34="Total Mensal",SUM(AC$7:AC33),IF($J34="Total Acumulado",SUM(AC$7:AC32)+AA34,IFERROR(AB34*$K34,0))))</f>
        <v/>
      </c>
      <c r="AD34" s="112" t="str">
        <f ca="1">IF($J34="","",IF($J34="Total Mensal",SUM(AE$7:AE33)/VLOOKUP("Total Acumulado",$J:$K,2,FALSE),IF($J34="Total Acumulado",AD33+AB34+IF(AB$7="% Item",-1,0),0%)))</f>
        <v/>
      </c>
      <c r="AE34" s="109" t="str">
        <f ca="1">IF($J34="","",IF($J34="Total Mensal",SUM(AE$7:AE33),IF($J34="Total Acumulado",SUM(AE$7:AE32)+AC34,IFERROR(AD34*$K34,0))))</f>
        <v/>
      </c>
      <c r="AF34" s="112" t="str">
        <f ca="1">IF($J34="","",IF($J34="Total Mensal",SUM(AG$7:AG33)/VLOOKUP("Total Acumulado",$J:$K,2,FALSE),IF($J34="Total Acumulado",AF33+AD34+IF(AD$7="% Item",-1,0),0%)))</f>
        <v/>
      </c>
      <c r="AG34" s="109" t="str">
        <f ca="1">IF($J34="","",IF($J34="Total Mensal",SUM(AG$7:AG33),IF($J34="Total Acumulado",SUM(AG$7:AG32)+AE34,IFERROR(AF34*$K34,0))))</f>
        <v/>
      </c>
      <c r="AH34" s="112" t="str">
        <f ca="1">IF($J34="","",IF($J34="Total Mensal",SUM(AI$7:AI33)/VLOOKUP("Total Acumulado",$J:$K,2,FALSE),IF($J34="Total Acumulado",AH33+AF34+IF(AF$7="% Item",-1,0),0%)))</f>
        <v/>
      </c>
      <c r="AI34" s="109" t="str">
        <f ca="1">IF($J34="","",IF($J34="Total Mensal",SUM(AI$7:AI33),IF($J34="Total Acumulado",SUM(AI$7:AI32)+AG34,IFERROR(AH34*$K34,0))))</f>
        <v/>
      </c>
      <c r="AJ34" s="112" t="str">
        <f ca="1">IF($J34="","",IF($J34="Total Mensal",SUM(AK$7:AK33)/VLOOKUP("Total Acumulado",$J:$K,2,FALSE),IF($J34="Total Acumulado",AJ33+AH34+IF(AH$7="% Item",-1,0),0%)))</f>
        <v/>
      </c>
      <c r="AK34" s="109" t="str">
        <f ca="1">IF($J34="","",IF($J34="Total Mensal",SUM(AK$7:AK33),IF($J34="Total Acumulado",SUM(AK$7:AK32)+AI34,IFERROR(AJ34*$K34,0))))</f>
        <v/>
      </c>
    </row>
    <row r="35" spans="2:37" x14ac:dyDescent="0.25">
      <c r="B35" s="41" t="str">
        <f ca="1">IFERROR(IF(C34=C31,IF(B34+1&lt;='MAPA DE PREÇOS'!$H$8,B34+1,""),B34),"")</f>
        <v/>
      </c>
      <c r="C35" s="41" t="str">
        <f ca="1">IFERROR(VLOOKUP(B35,'MAPA DE PREÇOS'!B:D,2,FALSE),"")</f>
        <v/>
      </c>
      <c r="D35" s="41" t="str">
        <f ca="1">IFERROR(VLOOKUP(B35,'MAPA DE PREÇOS'!B:D,3,FALSE),"")</f>
        <v/>
      </c>
      <c r="E35" s="82" t="str">
        <f t="shared" ca="1" si="0"/>
        <v/>
      </c>
      <c r="F35" s="82" t="str">
        <f ca="1">IF($B34="","",IF($C35=$C32,INDEX('MAPA DE PREÇOS'!$H:$H,MATCH($B35,'MAPA DE PREÇOS'!$B:$B)-19),IF($C35=$C33,"Código","")))</f>
        <v/>
      </c>
      <c r="G35" s="83" t="str">
        <f ca="1">IF($B34="","",IF($C35=$C32,IF('BASE EDITAL'!$C$2="",INDEX('MAPA DE PREÇOS'!H:H,MATCH(EDITAL!B35,'MAPA DE PREÇOS'!B:B,0)+1),UPPER(INDEX('BASE EDITAL'!$C:$C,EDITAL!B35+1))),IF($C35=$C33,"Especificação do Objeto","")))</f>
        <v/>
      </c>
      <c r="H35" s="84" t="str">
        <f ca="1">IF($B34="","",IF($C35=$C32,INDEX('MAPA DE PREÇOS'!$M:$M,MATCH($B35,'MAPA DE PREÇOS'!$B:$B)-16),IF($C35=$C33,"Unidade","")))</f>
        <v/>
      </c>
      <c r="I35" s="84" t="str">
        <f ca="1">IF($B34="","",IF($C35=$C32,INDEX('MAPA DE PREÇOS'!$M:$M,MATCH($B35,'MAPA DE PREÇOS'!$B:$B)-17),IF($C35=$C33,"Quant.","")))</f>
        <v/>
      </c>
      <c r="J35" s="60" t="str">
        <f ca="1">IF(J34="Total Mensal","Total Acumulado",IF($B34="","",IF($C35=$C32,INDEX('MAPA DE PREÇOS'!$M:$M,MATCH($B35,'MAPA DE PREÇOS'!$B:$B)-19),IF($C35=$C33,"Valor Unit. (R$)",IF(AND($C35&lt;&gt;$C34,$J34&lt;&gt;""),"Total Mensal","")))))</f>
        <v/>
      </c>
      <c r="K35" s="75" t="str">
        <f ca="1">IF(J35="","",IF(J35="Total Mensal","-",IF(J35="Total Acumulado",SUM(K$7:K34),I35*J35)))</f>
        <v/>
      </c>
      <c r="L35" s="112" t="str">
        <f ca="1">IF(J35="","",IF(J35="Total Mensal","-",IF(J35="Total Acumulado",SUM(L$7:L34),K35/SUMIF(J:J,"Total Acumulado",K:K))))</f>
        <v/>
      </c>
      <c r="M35" s="108"/>
      <c r="N35" s="112" t="str">
        <f ca="1">IF($J35="","",IF($J35="Total Mensal",SUM(O$7:O34)/VLOOKUP("Total Acumulado",$J:$K,2,FALSE),IF($J35="Total Acumulado",N34+L35+IF(L$7="% Item",-1,0),0%)))</f>
        <v/>
      </c>
      <c r="O35" s="109" t="str">
        <f ca="1">IF($J35="","",IF($J35="Total Mensal",SUM(O$7:O34),IF($J35="Total Acumulado",SUM(O$7:O33)+M35,IFERROR(N35*$K35,0))))</f>
        <v/>
      </c>
      <c r="P35" s="112" t="str">
        <f ca="1">IF($J35="","",IF($J35="Total Mensal",SUM(Q$7:Q34)/VLOOKUP("Total Acumulado",$J:$K,2,FALSE),IF($J35="Total Acumulado",P34+N35+IF(N$7="% Item",-1,0),0%)))</f>
        <v/>
      </c>
      <c r="Q35" s="109" t="str">
        <f ca="1">IF($J35="","",IF($J35="Total Mensal",SUM(Q$7:Q34),IF($J35="Total Acumulado",SUM(Q$7:Q33)+O35,IFERROR(P35*$K35,0))))</f>
        <v/>
      </c>
      <c r="R35" s="112" t="str">
        <f ca="1">IF($J35="","",IF($J35="Total Mensal",SUM(S$7:S34)/VLOOKUP("Total Acumulado",$J:$K,2,FALSE),IF($J35="Total Acumulado",R34+P35+IF(P$7="% Item",-1,0),0%)))</f>
        <v/>
      </c>
      <c r="S35" s="109" t="str">
        <f ca="1">IF($J35="","",IF($J35="Total Mensal",SUM(S$7:S34),IF($J35="Total Acumulado",SUM(S$7:S33)+Q35,IFERROR(R35*$K35,0))))</f>
        <v/>
      </c>
      <c r="T35" s="112" t="str">
        <f ca="1">IF($J35="","",IF($J35="Total Mensal",SUM(U$7:U34)/VLOOKUP("Total Acumulado",$J:$K,2,FALSE),IF($J35="Total Acumulado",T34+R35+IF(R$7="% Item",-1,0),0%)))</f>
        <v/>
      </c>
      <c r="U35" s="109" t="str">
        <f ca="1">IF($J35="","",IF($J35="Total Mensal",SUM(U$7:U34),IF($J35="Total Acumulado",SUM(U$7:U33)+S35,IFERROR(T35*$K35,0))))</f>
        <v/>
      </c>
      <c r="V35" s="112" t="str">
        <f ca="1">IF($J35="","",IF($J35="Total Mensal",SUM(W$7:W34)/VLOOKUP("Total Acumulado",$J:$K,2,FALSE),IF($J35="Total Acumulado",V34+T35+IF(T$7="% Item",-1,0),0%)))</f>
        <v/>
      </c>
      <c r="W35" s="109" t="str">
        <f ca="1">IF($J35="","",IF($J35="Total Mensal",SUM(W$7:W34),IF($J35="Total Acumulado",SUM(W$7:W33)+U35,IFERROR(V35*$K35,0))))</f>
        <v/>
      </c>
      <c r="X35" s="112" t="str">
        <f ca="1">IF($J35="","",IF($J35="Total Mensal",SUM(Y$7:Y34)/VLOOKUP("Total Acumulado",$J:$K,2,FALSE),IF($J35="Total Acumulado",X34+V35+IF(V$7="% Item",-1,0),0%)))</f>
        <v/>
      </c>
      <c r="Y35" s="109" t="str">
        <f ca="1">IF($J35="","",IF($J35="Total Mensal",SUM(Y$7:Y34),IF($J35="Total Acumulado",SUM(Y$7:Y33)+W35,IFERROR(X35*$K35,0))))</f>
        <v/>
      </c>
      <c r="Z35" s="112" t="str">
        <f ca="1">IF($J35="","",IF($J35="Total Mensal",SUM(AA$7:AA34)/VLOOKUP("Total Acumulado",$J:$K,2,FALSE),IF($J35="Total Acumulado",Z34+X35+IF(X$7="% Item",-1,0),0%)))</f>
        <v/>
      </c>
      <c r="AA35" s="109" t="str">
        <f ca="1">IF($J35="","",IF($J35="Total Mensal",SUM(AA$7:AA34),IF($J35="Total Acumulado",SUM(AA$7:AA33)+Y35,IFERROR(Z35*$K35,0))))</f>
        <v/>
      </c>
      <c r="AB35" s="112" t="str">
        <f ca="1">IF($J35="","",IF($J35="Total Mensal",SUM(AC$7:AC34)/VLOOKUP("Total Acumulado",$J:$K,2,FALSE),IF($J35="Total Acumulado",AB34+Z35+IF(Z$7="% Item",-1,0),0%)))</f>
        <v/>
      </c>
      <c r="AC35" s="109" t="str">
        <f ca="1">IF($J35="","",IF($J35="Total Mensal",SUM(AC$7:AC34),IF($J35="Total Acumulado",SUM(AC$7:AC33)+AA35,IFERROR(AB35*$K35,0))))</f>
        <v/>
      </c>
      <c r="AD35" s="112" t="str">
        <f ca="1">IF($J35="","",IF($J35="Total Mensal",SUM(AE$7:AE34)/VLOOKUP("Total Acumulado",$J:$K,2,FALSE),IF($J35="Total Acumulado",AD34+AB35+IF(AB$7="% Item",-1,0),0%)))</f>
        <v/>
      </c>
      <c r="AE35" s="109" t="str">
        <f ca="1">IF($J35="","",IF($J35="Total Mensal",SUM(AE$7:AE34),IF($J35="Total Acumulado",SUM(AE$7:AE33)+AC35,IFERROR(AD35*$K35,0))))</f>
        <v/>
      </c>
      <c r="AF35" s="112" t="str">
        <f ca="1">IF($J35="","",IF($J35="Total Mensal",SUM(AG$7:AG34)/VLOOKUP("Total Acumulado",$J:$K,2,FALSE),IF($J35="Total Acumulado",AF34+AD35+IF(AD$7="% Item",-1,0),0%)))</f>
        <v/>
      </c>
      <c r="AG35" s="109" t="str">
        <f ca="1">IF($J35="","",IF($J35="Total Mensal",SUM(AG$7:AG34),IF($J35="Total Acumulado",SUM(AG$7:AG33)+AE35,IFERROR(AF35*$K35,0))))</f>
        <v/>
      </c>
      <c r="AH35" s="112" t="str">
        <f ca="1">IF($J35="","",IF($J35="Total Mensal",SUM(AI$7:AI34)/VLOOKUP("Total Acumulado",$J:$K,2,FALSE),IF($J35="Total Acumulado",AH34+AF35+IF(AF$7="% Item",-1,0),0%)))</f>
        <v/>
      </c>
      <c r="AI35" s="109" t="str">
        <f ca="1">IF($J35="","",IF($J35="Total Mensal",SUM(AI$7:AI34),IF($J35="Total Acumulado",SUM(AI$7:AI33)+AG35,IFERROR(AH35*$K35,0))))</f>
        <v/>
      </c>
      <c r="AJ35" s="112" t="str">
        <f ca="1">IF($J35="","",IF($J35="Total Mensal",SUM(AK$7:AK34)/VLOOKUP("Total Acumulado",$J:$K,2,FALSE),IF($J35="Total Acumulado",AJ34+AH35+IF(AH$7="% Item",-1,0),0%)))</f>
        <v/>
      </c>
      <c r="AK35" s="109" t="str">
        <f ca="1">IF($J35="","",IF($J35="Total Mensal",SUM(AK$7:AK34),IF($J35="Total Acumulado",SUM(AK$7:AK33)+AI35,IFERROR(AJ35*$K35,0))))</f>
        <v/>
      </c>
    </row>
    <row r="36" spans="2:37" x14ac:dyDescent="0.25">
      <c r="B36" s="41" t="str">
        <f ca="1">IFERROR(IF(C35=C32,IF(B35+1&lt;='MAPA DE PREÇOS'!$H$8,B35+1,""),B35),"")</f>
        <v/>
      </c>
      <c r="C36" s="41" t="str">
        <f ca="1">IFERROR(VLOOKUP(B36,'MAPA DE PREÇOS'!B:D,2,FALSE),"")</f>
        <v/>
      </c>
      <c r="D36" s="41" t="str">
        <f ca="1">IFERROR(VLOOKUP(B36,'MAPA DE PREÇOS'!B:D,3,FALSE),"")</f>
        <v/>
      </c>
      <c r="E36" s="82" t="str">
        <f t="shared" ca="1" si="0"/>
        <v/>
      </c>
      <c r="F36" s="82" t="str">
        <f ca="1">IF($B35="","",IF($C36=$C33,INDEX('MAPA DE PREÇOS'!$H:$H,MATCH($B36,'MAPA DE PREÇOS'!$B:$B)-19),IF($C36=$C34,"Código","")))</f>
        <v/>
      </c>
      <c r="G36" s="83" t="str">
        <f ca="1">IF($B35="","",IF($C36=$C33,IF('BASE EDITAL'!$C$2="",INDEX('MAPA DE PREÇOS'!H:H,MATCH(EDITAL!B36,'MAPA DE PREÇOS'!B:B,0)+1),UPPER(INDEX('BASE EDITAL'!$C:$C,EDITAL!B36+1))),IF($C36=$C34,"Especificação do Objeto","")))</f>
        <v/>
      </c>
      <c r="H36" s="84" t="str">
        <f ca="1">IF($B35="","",IF($C36=$C33,INDEX('MAPA DE PREÇOS'!$M:$M,MATCH($B36,'MAPA DE PREÇOS'!$B:$B)-16),IF($C36=$C34,"Unidade","")))</f>
        <v/>
      </c>
      <c r="I36" s="84" t="str">
        <f ca="1">IF($B35="","",IF($C36=$C33,INDEX('MAPA DE PREÇOS'!$M:$M,MATCH($B36,'MAPA DE PREÇOS'!$B:$B)-17),IF($C36=$C34,"Quant.","")))</f>
        <v/>
      </c>
      <c r="J36" s="60" t="str">
        <f ca="1">IF(J35="Total Mensal","Total Acumulado",IF($B35="","",IF($C36=$C33,INDEX('MAPA DE PREÇOS'!$M:$M,MATCH($B36,'MAPA DE PREÇOS'!$B:$B)-19),IF($C36=$C34,"Valor Unit. (R$)",IF(AND($C36&lt;&gt;$C35,$J35&lt;&gt;""),"Total Mensal","")))))</f>
        <v/>
      </c>
      <c r="K36" s="75" t="str">
        <f ca="1">IF(J36="","",IF(J36="Total Mensal","-",IF(J36="Total Acumulado",SUM(K$7:K35),I36*J36)))</f>
        <v/>
      </c>
      <c r="L36" s="112" t="str">
        <f ca="1">IF(J36="","",IF(J36="Total Mensal","-",IF(J36="Total Acumulado",SUM(L$7:L35),K36/SUMIF(J:J,"Total Acumulado",K:K))))</f>
        <v/>
      </c>
      <c r="M36" s="108"/>
      <c r="N36" s="112" t="str">
        <f ca="1">IF($J36="","",IF($J36="Total Mensal",SUM(O$7:O35)/VLOOKUP("Total Acumulado",$J:$K,2,FALSE),IF($J36="Total Acumulado",N35+L36+IF(L$7="% Item",-1,0),0%)))</f>
        <v/>
      </c>
      <c r="O36" s="109" t="str">
        <f ca="1">IF($J36="","",IF($J36="Total Mensal",SUM(O$7:O35),IF($J36="Total Acumulado",SUM(O$7:O34)+M36,IFERROR(N36*$K36,0))))</f>
        <v/>
      </c>
      <c r="P36" s="112" t="str">
        <f ca="1">IF($J36="","",IF($J36="Total Mensal",SUM(Q$7:Q35)/VLOOKUP("Total Acumulado",$J:$K,2,FALSE),IF($J36="Total Acumulado",P35+N36+IF(N$7="% Item",-1,0),0%)))</f>
        <v/>
      </c>
      <c r="Q36" s="109" t="str">
        <f ca="1">IF($J36="","",IF($J36="Total Mensal",SUM(Q$7:Q35),IF($J36="Total Acumulado",SUM(Q$7:Q34)+O36,IFERROR(P36*$K36,0))))</f>
        <v/>
      </c>
      <c r="R36" s="112" t="str">
        <f ca="1">IF($J36="","",IF($J36="Total Mensal",SUM(S$7:S35)/VLOOKUP("Total Acumulado",$J:$K,2,FALSE),IF($J36="Total Acumulado",R35+P36+IF(P$7="% Item",-1,0),0%)))</f>
        <v/>
      </c>
      <c r="S36" s="109" t="str">
        <f ca="1">IF($J36="","",IF($J36="Total Mensal",SUM(S$7:S35),IF($J36="Total Acumulado",SUM(S$7:S34)+Q36,IFERROR(R36*$K36,0))))</f>
        <v/>
      </c>
      <c r="T36" s="112" t="str">
        <f ca="1">IF($J36="","",IF($J36="Total Mensal",SUM(U$7:U35)/VLOOKUP("Total Acumulado",$J:$K,2,FALSE),IF($J36="Total Acumulado",T35+R36+IF(R$7="% Item",-1,0),0%)))</f>
        <v/>
      </c>
      <c r="U36" s="109" t="str">
        <f ca="1">IF($J36="","",IF($J36="Total Mensal",SUM(U$7:U35),IF($J36="Total Acumulado",SUM(U$7:U34)+S36,IFERROR(T36*$K36,0))))</f>
        <v/>
      </c>
      <c r="V36" s="112" t="str">
        <f ca="1">IF($J36="","",IF($J36="Total Mensal",SUM(W$7:W35)/VLOOKUP("Total Acumulado",$J:$K,2,FALSE),IF($J36="Total Acumulado",V35+T36+IF(T$7="% Item",-1,0),0%)))</f>
        <v/>
      </c>
      <c r="W36" s="109" t="str">
        <f ca="1">IF($J36="","",IF($J36="Total Mensal",SUM(W$7:W35),IF($J36="Total Acumulado",SUM(W$7:W34)+U36,IFERROR(V36*$K36,0))))</f>
        <v/>
      </c>
      <c r="X36" s="112" t="str">
        <f ca="1">IF($J36="","",IF($J36="Total Mensal",SUM(Y$7:Y35)/VLOOKUP("Total Acumulado",$J:$K,2,FALSE),IF($J36="Total Acumulado",X35+V36+IF(V$7="% Item",-1,0),0%)))</f>
        <v/>
      </c>
      <c r="Y36" s="109" t="str">
        <f ca="1">IF($J36="","",IF($J36="Total Mensal",SUM(Y$7:Y35),IF($J36="Total Acumulado",SUM(Y$7:Y34)+W36,IFERROR(X36*$K36,0))))</f>
        <v/>
      </c>
      <c r="Z36" s="112" t="str">
        <f ca="1">IF($J36="","",IF($J36="Total Mensal",SUM(AA$7:AA35)/VLOOKUP("Total Acumulado",$J:$K,2,FALSE),IF($J36="Total Acumulado",Z35+X36+IF(X$7="% Item",-1,0),0%)))</f>
        <v/>
      </c>
      <c r="AA36" s="109" t="str">
        <f ca="1">IF($J36="","",IF($J36="Total Mensal",SUM(AA$7:AA35),IF($J36="Total Acumulado",SUM(AA$7:AA34)+Y36,IFERROR(Z36*$K36,0))))</f>
        <v/>
      </c>
      <c r="AB36" s="112" t="str">
        <f ca="1">IF($J36="","",IF($J36="Total Mensal",SUM(AC$7:AC35)/VLOOKUP("Total Acumulado",$J:$K,2,FALSE),IF($J36="Total Acumulado",AB35+Z36+IF(Z$7="% Item",-1,0),0%)))</f>
        <v/>
      </c>
      <c r="AC36" s="109" t="str">
        <f ca="1">IF($J36="","",IF($J36="Total Mensal",SUM(AC$7:AC35),IF($J36="Total Acumulado",SUM(AC$7:AC34)+AA36,IFERROR(AB36*$K36,0))))</f>
        <v/>
      </c>
      <c r="AD36" s="112" t="str">
        <f ca="1">IF($J36="","",IF($J36="Total Mensal",SUM(AE$7:AE35)/VLOOKUP("Total Acumulado",$J:$K,2,FALSE),IF($J36="Total Acumulado",AD35+AB36+IF(AB$7="% Item",-1,0),0%)))</f>
        <v/>
      </c>
      <c r="AE36" s="109" t="str">
        <f ca="1">IF($J36="","",IF($J36="Total Mensal",SUM(AE$7:AE35),IF($J36="Total Acumulado",SUM(AE$7:AE34)+AC36,IFERROR(AD36*$K36,0))))</f>
        <v/>
      </c>
      <c r="AF36" s="112" t="str">
        <f ca="1">IF($J36="","",IF($J36="Total Mensal",SUM(AG$7:AG35)/VLOOKUP("Total Acumulado",$J:$K,2,FALSE),IF($J36="Total Acumulado",AF35+AD36+IF(AD$7="% Item",-1,0),0%)))</f>
        <v/>
      </c>
      <c r="AG36" s="109" t="str">
        <f ca="1">IF($J36="","",IF($J36="Total Mensal",SUM(AG$7:AG35),IF($J36="Total Acumulado",SUM(AG$7:AG34)+AE36,IFERROR(AF36*$K36,0))))</f>
        <v/>
      </c>
      <c r="AH36" s="112" t="str">
        <f ca="1">IF($J36="","",IF($J36="Total Mensal",SUM(AI$7:AI35)/VLOOKUP("Total Acumulado",$J:$K,2,FALSE),IF($J36="Total Acumulado",AH35+AF36+IF(AF$7="% Item",-1,0),0%)))</f>
        <v/>
      </c>
      <c r="AI36" s="109" t="str">
        <f ca="1">IF($J36="","",IF($J36="Total Mensal",SUM(AI$7:AI35),IF($J36="Total Acumulado",SUM(AI$7:AI34)+AG36,IFERROR(AH36*$K36,0))))</f>
        <v/>
      </c>
      <c r="AJ36" s="112" t="str">
        <f ca="1">IF($J36="","",IF($J36="Total Mensal",SUM(AK$7:AK35)/VLOOKUP("Total Acumulado",$J:$K,2,FALSE),IF($J36="Total Acumulado",AJ35+AH36+IF(AH$7="% Item",-1,0),0%)))</f>
        <v/>
      </c>
      <c r="AK36" s="109" t="str">
        <f ca="1">IF($J36="","",IF($J36="Total Mensal",SUM(AK$7:AK35),IF($J36="Total Acumulado",SUM(AK$7:AK34)+AI36,IFERROR(AJ36*$K36,0))))</f>
        <v/>
      </c>
    </row>
    <row r="37" spans="2:37" x14ac:dyDescent="0.25">
      <c r="B37" s="41" t="str">
        <f ca="1">IFERROR(IF(C36=C33,IF(B36+1&lt;='MAPA DE PREÇOS'!$H$8,B36+1,""),B36),"")</f>
        <v/>
      </c>
      <c r="C37" s="41" t="str">
        <f ca="1">IFERROR(VLOOKUP(B37,'MAPA DE PREÇOS'!B:D,2,FALSE),"")</f>
        <v/>
      </c>
      <c r="D37" s="41" t="str">
        <f ca="1">IFERROR(VLOOKUP(B37,'MAPA DE PREÇOS'!B:D,3,FALSE),"")</f>
        <v/>
      </c>
      <c r="E37" s="82" t="str">
        <f t="shared" ca="1" si="0"/>
        <v/>
      </c>
      <c r="F37" s="82" t="str">
        <f ca="1">IF($B36="","",IF($C37=$C34,INDEX('MAPA DE PREÇOS'!$H:$H,MATCH($B37,'MAPA DE PREÇOS'!$B:$B)-19),IF($C37=$C35,"Código","")))</f>
        <v/>
      </c>
      <c r="G37" s="83" t="str">
        <f ca="1">IF($B36="","",IF($C37=$C34,IF('BASE EDITAL'!$C$2="",INDEX('MAPA DE PREÇOS'!H:H,MATCH(EDITAL!B37,'MAPA DE PREÇOS'!B:B,0)+1),UPPER(INDEX('BASE EDITAL'!$C:$C,EDITAL!B37+1))),IF($C37=$C35,"Especificação do Objeto","")))</f>
        <v/>
      </c>
      <c r="H37" s="84" t="str">
        <f ca="1">IF($B36="","",IF($C37=$C34,INDEX('MAPA DE PREÇOS'!$M:$M,MATCH($B37,'MAPA DE PREÇOS'!$B:$B)-16),IF($C37=$C35,"Unidade","")))</f>
        <v/>
      </c>
      <c r="I37" s="84" t="str">
        <f ca="1">IF($B36="","",IF($C37=$C34,INDEX('MAPA DE PREÇOS'!$M:$M,MATCH($B37,'MAPA DE PREÇOS'!$B:$B)-17),IF($C37=$C35,"Quant.","")))</f>
        <v/>
      </c>
      <c r="J37" s="60" t="str">
        <f ca="1">IF(J36="Total Mensal","Total Acumulado",IF($B36="","",IF($C37=$C34,INDEX('MAPA DE PREÇOS'!$M:$M,MATCH($B37,'MAPA DE PREÇOS'!$B:$B)-19),IF($C37=$C35,"Valor Unit. (R$)",IF(AND($C37&lt;&gt;$C36,$J36&lt;&gt;""),"Total Mensal","")))))</f>
        <v/>
      </c>
      <c r="K37" s="75" t="str">
        <f ca="1">IF(J37="","",IF(J37="Total Mensal","-",IF(J37="Total Acumulado",SUM(K$7:K36),I37*J37)))</f>
        <v/>
      </c>
      <c r="L37" s="112" t="str">
        <f ca="1">IF(J37="","",IF(J37="Total Mensal","-",IF(J37="Total Acumulado",SUM(L$7:L36),K37/SUMIF(J:J,"Total Acumulado",K:K))))</f>
        <v/>
      </c>
      <c r="M37" s="108"/>
      <c r="N37" s="112" t="str">
        <f ca="1">IF($J37="","",IF($J37="Total Mensal",SUM(O$7:O36)/VLOOKUP("Total Acumulado",$J:$K,2,FALSE),IF($J37="Total Acumulado",N36+L37+IF(L$7="% Item",-1,0),0%)))</f>
        <v/>
      </c>
      <c r="O37" s="109" t="str">
        <f ca="1">IF($J37="","",IF($J37="Total Mensal",SUM(O$7:O36),IF($J37="Total Acumulado",SUM(O$7:O35)+M37,IFERROR(N37*$K37,0))))</f>
        <v/>
      </c>
      <c r="P37" s="112" t="str">
        <f ca="1">IF($J37="","",IF($J37="Total Mensal",SUM(Q$7:Q36)/VLOOKUP("Total Acumulado",$J:$K,2,FALSE),IF($J37="Total Acumulado",P36+N37+IF(N$7="% Item",-1,0),0%)))</f>
        <v/>
      </c>
      <c r="Q37" s="109" t="str">
        <f ca="1">IF($J37="","",IF($J37="Total Mensal",SUM(Q$7:Q36),IF($J37="Total Acumulado",SUM(Q$7:Q35)+O37,IFERROR(P37*$K37,0))))</f>
        <v/>
      </c>
      <c r="R37" s="112" t="str">
        <f ca="1">IF($J37="","",IF($J37="Total Mensal",SUM(S$7:S36)/VLOOKUP("Total Acumulado",$J:$K,2,FALSE),IF($J37="Total Acumulado",R36+P37+IF(P$7="% Item",-1,0),0%)))</f>
        <v/>
      </c>
      <c r="S37" s="109" t="str">
        <f ca="1">IF($J37="","",IF($J37="Total Mensal",SUM(S$7:S36),IF($J37="Total Acumulado",SUM(S$7:S35)+Q37,IFERROR(R37*$K37,0))))</f>
        <v/>
      </c>
      <c r="T37" s="112" t="str">
        <f ca="1">IF($J37="","",IF($J37="Total Mensal",SUM(U$7:U36)/VLOOKUP("Total Acumulado",$J:$K,2,FALSE),IF($J37="Total Acumulado",T36+R37+IF(R$7="% Item",-1,0),0%)))</f>
        <v/>
      </c>
      <c r="U37" s="109" t="str">
        <f ca="1">IF($J37="","",IF($J37="Total Mensal",SUM(U$7:U36),IF($J37="Total Acumulado",SUM(U$7:U35)+S37,IFERROR(T37*$K37,0))))</f>
        <v/>
      </c>
      <c r="V37" s="112" t="str">
        <f ca="1">IF($J37="","",IF($J37="Total Mensal",SUM(W$7:W36)/VLOOKUP("Total Acumulado",$J:$K,2,FALSE),IF($J37="Total Acumulado",V36+T37+IF(T$7="% Item",-1,0),0%)))</f>
        <v/>
      </c>
      <c r="W37" s="109" t="str">
        <f ca="1">IF($J37="","",IF($J37="Total Mensal",SUM(W$7:W36),IF($J37="Total Acumulado",SUM(W$7:W35)+U37,IFERROR(V37*$K37,0))))</f>
        <v/>
      </c>
      <c r="X37" s="112" t="str">
        <f ca="1">IF($J37="","",IF($J37="Total Mensal",SUM(Y$7:Y36)/VLOOKUP("Total Acumulado",$J:$K,2,FALSE),IF($J37="Total Acumulado",X36+V37+IF(V$7="% Item",-1,0),0%)))</f>
        <v/>
      </c>
      <c r="Y37" s="109" t="str">
        <f ca="1">IF($J37="","",IF($J37="Total Mensal",SUM(Y$7:Y36),IF($J37="Total Acumulado",SUM(Y$7:Y35)+W37,IFERROR(X37*$K37,0))))</f>
        <v/>
      </c>
      <c r="Z37" s="112" t="str">
        <f ca="1">IF($J37="","",IF($J37="Total Mensal",SUM(AA$7:AA36)/VLOOKUP("Total Acumulado",$J:$K,2,FALSE),IF($J37="Total Acumulado",Z36+X37+IF(X$7="% Item",-1,0),0%)))</f>
        <v/>
      </c>
      <c r="AA37" s="109" t="str">
        <f ca="1">IF($J37="","",IF($J37="Total Mensal",SUM(AA$7:AA36),IF($J37="Total Acumulado",SUM(AA$7:AA35)+Y37,IFERROR(Z37*$K37,0))))</f>
        <v/>
      </c>
      <c r="AB37" s="112" t="str">
        <f ca="1">IF($J37="","",IF($J37="Total Mensal",SUM(AC$7:AC36)/VLOOKUP("Total Acumulado",$J:$K,2,FALSE),IF($J37="Total Acumulado",AB36+Z37+IF(Z$7="% Item",-1,0),0%)))</f>
        <v/>
      </c>
      <c r="AC37" s="109" t="str">
        <f ca="1">IF($J37="","",IF($J37="Total Mensal",SUM(AC$7:AC36),IF($J37="Total Acumulado",SUM(AC$7:AC35)+AA37,IFERROR(AB37*$K37,0))))</f>
        <v/>
      </c>
      <c r="AD37" s="112" t="str">
        <f ca="1">IF($J37="","",IF($J37="Total Mensal",SUM(AE$7:AE36)/VLOOKUP("Total Acumulado",$J:$K,2,FALSE),IF($J37="Total Acumulado",AD36+AB37+IF(AB$7="% Item",-1,0),0%)))</f>
        <v/>
      </c>
      <c r="AE37" s="109" t="str">
        <f ca="1">IF($J37="","",IF($J37="Total Mensal",SUM(AE$7:AE36),IF($J37="Total Acumulado",SUM(AE$7:AE35)+AC37,IFERROR(AD37*$K37,0))))</f>
        <v/>
      </c>
      <c r="AF37" s="112" t="str">
        <f ca="1">IF($J37="","",IF($J37="Total Mensal",SUM(AG$7:AG36)/VLOOKUP("Total Acumulado",$J:$K,2,FALSE),IF($J37="Total Acumulado",AF36+AD37+IF(AD$7="% Item",-1,0),0%)))</f>
        <v/>
      </c>
      <c r="AG37" s="109" t="str">
        <f ca="1">IF($J37="","",IF($J37="Total Mensal",SUM(AG$7:AG36),IF($J37="Total Acumulado",SUM(AG$7:AG35)+AE37,IFERROR(AF37*$K37,0))))</f>
        <v/>
      </c>
      <c r="AH37" s="112" t="str">
        <f ca="1">IF($J37="","",IF($J37="Total Mensal",SUM(AI$7:AI36)/VLOOKUP("Total Acumulado",$J:$K,2,FALSE),IF($J37="Total Acumulado",AH36+AF37+IF(AF$7="% Item",-1,0),0%)))</f>
        <v/>
      </c>
      <c r="AI37" s="109" t="str">
        <f ca="1">IF($J37="","",IF($J37="Total Mensal",SUM(AI$7:AI36),IF($J37="Total Acumulado",SUM(AI$7:AI35)+AG37,IFERROR(AH37*$K37,0))))</f>
        <v/>
      </c>
      <c r="AJ37" s="112" t="str">
        <f ca="1">IF($J37="","",IF($J37="Total Mensal",SUM(AK$7:AK36)/VLOOKUP("Total Acumulado",$J:$K,2,FALSE),IF($J37="Total Acumulado",AJ36+AH37+IF(AH$7="% Item",-1,0),0%)))</f>
        <v/>
      </c>
      <c r="AK37" s="109" t="str">
        <f ca="1">IF($J37="","",IF($J37="Total Mensal",SUM(AK$7:AK36),IF($J37="Total Acumulado",SUM(AK$7:AK35)+AI37,IFERROR(AJ37*$K37,0))))</f>
        <v/>
      </c>
    </row>
    <row r="38" spans="2:37" x14ac:dyDescent="0.25">
      <c r="B38" s="41" t="str">
        <f ca="1">IFERROR(IF(C37=C34,IF(B37+1&lt;='MAPA DE PREÇOS'!$H$8,B37+1,""),B37),"")</f>
        <v/>
      </c>
      <c r="C38" s="41" t="str">
        <f ca="1">IFERROR(VLOOKUP(B38,'MAPA DE PREÇOS'!B:D,2,FALSE),"")</f>
        <v/>
      </c>
      <c r="D38" s="41" t="str">
        <f ca="1">IFERROR(VLOOKUP(B38,'MAPA DE PREÇOS'!B:D,3,FALSE),"")</f>
        <v/>
      </c>
      <c r="E38" s="82" t="str">
        <f t="shared" ca="1" si="0"/>
        <v/>
      </c>
      <c r="F38" s="82" t="str">
        <f ca="1">IF($B37="","",IF($C38=$C35,INDEX('MAPA DE PREÇOS'!$H:$H,MATCH($B38,'MAPA DE PREÇOS'!$B:$B)-19),IF($C38=$C36,"Código","")))</f>
        <v/>
      </c>
      <c r="G38" s="83" t="str">
        <f ca="1">IF($B37="","",IF($C38=$C35,IF('BASE EDITAL'!$C$2="",INDEX('MAPA DE PREÇOS'!H:H,MATCH(EDITAL!B38,'MAPA DE PREÇOS'!B:B,0)+1),UPPER(INDEX('BASE EDITAL'!$C:$C,EDITAL!B38+1))),IF($C38=$C36,"Especificação do Objeto","")))</f>
        <v/>
      </c>
      <c r="H38" s="84" t="str">
        <f ca="1">IF($B37="","",IF($C38=$C35,INDEX('MAPA DE PREÇOS'!$M:$M,MATCH($B38,'MAPA DE PREÇOS'!$B:$B)-16),IF($C38=$C36,"Unidade","")))</f>
        <v/>
      </c>
      <c r="I38" s="84" t="str">
        <f ca="1">IF($B37="","",IF($C38=$C35,INDEX('MAPA DE PREÇOS'!$M:$M,MATCH($B38,'MAPA DE PREÇOS'!$B:$B)-17),IF($C38=$C36,"Quant.","")))</f>
        <v/>
      </c>
      <c r="J38" s="60" t="str">
        <f ca="1">IF(J37="Total Mensal","Total Acumulado",IF($B37="","",IF($C38=$C35,INDEX('MAPA DE PREÇOS'!$M:$M,MATCH($B38,'MAPA DE PREÇOS'!$B:$B)-19),IF($C38=$C36,"Valor Unit. (R$)",IF(AND($C38&lt;&gt;$C37,$J37&lt;&gt;""),"Total Mensal","")))))</f>
        <v/>
      </c>
      <c r="K38" s="75" t="str">
        <f ca="1">IF(J38="","",IF(J38="Total Mensal","-",IF(J38="Total Acumulado",SUM(K$7:K37),I38*J38)))</f>
        <v/>
      </c>
      <c r="L38" s="112" t="str">
        <f ca="1">IF(J38="","",IF(J38="Total Mensal","-",IF(J38="Total Acumulado",SUM(L$7:L37),K38/SUMIF(J:J,"Total Acumulado",K:K))))</f>
        <v/>
      </c>
      <c r="M38" s="108"/>
      <c r="N38" s="112" t="str">
        <f ca="1">IF($J38="","",IF($J38="Total Mensal",SUM(O$7:O37)/VLOOKUP("Total Acumulado",$J:$K,2,FALSE),IF($J38="Total Acumulado",N37+L38+IF(L$7="% Item",-1,0),0%)))</f>
        <v/>
      </c>
      <c r="O38" s="109" t="str">
        <f ca="1">IF($J38="","",IF($J38="Total Mensal",SUM(O$7:O37),IF($J38="Total Acumulado",SUM(O$7:O36)+M38,IFERROR(N38*$K38,0))))</f>
        <v/>
      </c>
      <c r="P38" s="112" t="str">
        <f ca="1">IF($J38="","",IF($J38="Total Mensal",SUM(Q$7:Q37)/VLOOKUP("Total Acumulado",$J:$K,2,FALSE),IF($J38="Total Acumulado",P37+N38+IF(N$7="% Item",-1,0),0%)))</f>
        <v/>
      </c>
      <c r="Q38" s="109" t="str">
        <f ca="1">IF($J38="","",IF($J38="Total Mensal",SUM(Q$7:Q37),IF($J38="Total Acumulado",SUM(Q$7:Q36)+O38,IFERROR(P38*$K38,0))))</f>
        <v/>
      </c>
      <c r="R38" s="112" t="str">
        <f ca="1">IF($J38="","",IF($J38="Total Mensal",SUM(S$7:S37)/VLOOKUP("Total Acumulado",$J:$K,2,FALSE),IF($J38="Total Acumulado",R37+P38+IF(P$7="% Item",-1,0),0%)))</f>
        <v/>
      </c>
      <c r="S38" s="109" t="str">
        <f ca="1">IF($J38="","",IF($J38="Total Mensal",SUM(S$7:S37),IF($J38="Total Acumulado",SUM(S$7:S36)+Q38,IFERROR(R38*$K38,0))))</f>
        <v/>
      </c>
      <c r="T38" s="112" t="str">
        <f ca="1">IF($J38="","",IF($J38="Total Mensal",SUM(U$7:U37)/VLOOKUP("Total Acumulado",$J:$K,2,FALSE),IF($J38="Total Acumulado",T37+R38+IF(R$7="% Item",-1,0),0%)))</f>
        <v/>
      </c>
      <c r="U38" s="109" t="str">
        <f ca="1">IF($J38="","",IF($J38="Total Mensal",SUM(U$7:U37),IF($J38="Total Acumulado",SUM(U$7:U36)+S38,IFERROR(T38*$K38,0))))</f>
        <v/>
      </c>
      <c r="V38" s="112" t="str">
        <f ca="1">IF($J38="","",IF($J38="Total Mensal",SUM(W$7:W37)/VLOOKUP("Total Acumulado",$J:$K,2,FALSE),IF($J38="Total Acumulado",V37+T38+IF(T$7="% Item",-1,0),0%)))</f>
        <v/>
      </c>
      <c r="W38" s="109" t="str">
        <f ca="1">IF($J38="","",IF($J38="Total Mensal",SUM(W$7:W37),IF($J38="Total Acumulado",SUM(W$7:W36)+U38,IFERROR(V38*$K38,0))))</f>
        <v/>
      </c>
      <c r="X38" s="112" t="str">
        <f ca="1">IF($J38="","",IF($J38="Total Mensal",SUM(Y$7:Y37)/VLOOKUP("Total Acumulado",$J:$K,2,FALSE),IF($J38="Total Acumulado",X37+V38+IF(V$7="% Item",-1,0),0%)))</f>
        <v/>
      </c>
      <c r="Y38" s="109" t="str">
        <f ca="1">IF($J38="","",IF($J38="Total Mensal",SUM(Y$7:Y37),IF($J38="Total Acumulado",SUM(Y$7:Y36)+W38,IFERROR(X38*$K38,0))))</f>
        <v/>
      </c>
      <c r="Z38" s="112" t="str">
        <f ca="1">IF($J38="","",IF($J38="Total Mensal",SUM(AA$7:AA37)/VLOOKUP("Total Acumulado",$J:$K,2,FALSE),IF($J38="Total Acumulado",Z37+X38+IF(X$7="% Item",-1,0),0%)))</f>
        <v/>
      </c>
      <c r="AA38" s="109" t="str">
        <f ca="1">IF($J38="","",IF($J38="Total Mensal",SUM(AA$7:AA37),IF($J38="Total Acumulado",SUM(AA$7:AA36)+Y38,IFERROR(Z38*$K38,0))))</f>
        <v/>
      </c>
      <c r="AB38" s="112" t="str">
        <f ca="1">IF($J38="","",IF($J38="Total Mensal",SUM(AC$7:AC37)/VLOOKUP("Total Acumulado",$J:$K,2,FALSE),IF($J38="Total Acumulado",AB37+Z38+IF(Z$7="% Item",-1,0),0%)))</f>
        <v/>
      </c>
      <c r="AC38" s="109" t="str">
        <f ca="1">IF($J38="","",IF($J38="Total Mensal",SUM(AC$7:AC37),IF($J38="Total Acumulado",SUM(AC$7:AC36)+AA38,IFERROR(AB38*$K38,0))))</f>
        <v/>
      </c>
      <c r="AD38" s="112" t="str">
        <f ca="1">IF($J38="","",IF($J38="Total Mensal",SUM(AE$7:AE37)/VLOOKUP("Total Acumulado",$J:$K,2,FALSE),IF($J38="Total Acumulado",AD37+AB38+IF(AB$7="% Item",-1,0),0%)))</f>
        <v/>
      </c>
      <c r="AE38" s="109" t="str">
        <f ca="1">IF($J38="","",IF($J38="Total Mensal",SUM(AE$7:AE37),IF($J38="Total Acumulado",SUM(AE$7:AE36)+AC38,IFERROR(AD38*$K38,0))))</f>
        <v/>
      </c>
      <c r="AF38" s="112" t="str">
        <f ca="1">IF($J38="","",IF($J38="Total Mensal",SUM(AG$7:AG37)/VLOOKUP("Total Acumulado",$J:$K,2,FALSE),IF($J38="Total Acumulado",AF37+AD38+IF(AD$7="% Item",-1,0),0%)))</f>
        <v/>
      </c>
      <c r="AG38" s="109" t="str">
        <f ca="1">IF($J38="","",IF($J38="Total Mensal",SUM(AG$7:AG37),IF($J38="Total Acumulado",SUM(AG$7:AG36)+AE38,IFERROR(AF38*$K38,0))))</f>
        <v/>
      </c>
      <c r="AH38" s="112" t="str">
        <f ca="1">IF($J38="","",IF($J38="Total Mensal",SUM(AI$7:AI37)/VLOOKUP("Total Acumulado",$J:$K,2,FALSE),IF($J38="Total Acumulado",AH37+AF38+IF(AF$7="% Item",-1,0),0%)))</f>
        <v/>
      </c>
      <c r="AI38" s="109" t="str">
        <f ca="1">IF($J38="","",IF($J38="Total Mensal",SUM(AI$7:AI37),IF($J38="Total Acumulado",SUM(AI$7:AI36)+AG38,IFERROR(AH38*$K38,0))))</f>
        <v/>
      </c>
      <c r="AJ38" s="112" t="str">
        <f ca="1">IF($J38="","",IF($J38="Total Mensal",SUM(AK$7:AK37)/VLOOKUP("Total Acumulado",$J:$K,2,FALSE),IF($J38="Total Acumulado",AJ37+AH38+IF(AH$7="% Item",-1,0),0%)))</f>
        <v/>
      </c>
      <c r="AK38" s="109" t="str">
        <f ca="1">IF($J38="","",IF($J38="Total Mensal",SUM(AK$7:AK37),IF($J38="Total Acumulado",SUM(AK$7:AK36)+AI38,IFERROR(AJ38*$K38,0))))</f>
        <v/>
      </c>
    </row>
    <row r="39" spans="2:37" x14ac:dyDescent="0.25">
      <c r="B39" s="41" t="str">
        <f ca="1">IFERROR(IF(C38=C35,IF(B38+1&lt;='MAPA DE PREÇOS'!$H$8,B38+1,""),B38),"")</f>
        <v/>
      </c>
      <c r="C39" s="41" t="str">
        <f ca="1">IFERROR(VLOOKUP(B39,'MAPA DE PREÇOS'!B:D,2,FALSE),"")</f>
        <v/>
      </c>
      <c r="D39" s="41" t="str">
        <f ca="1">IFERROR(VLOOKUP(B39,'MAPA DE PREÇOS'!B:D,3,FALSE),"")</f>
        <v/>
      </c>
      <c r="E39" s="82" t="str">
        <f t="shared" ca="1" si="0"/>
        <v/>
      </c>
      <c r="F39" s="82" t="str">
        <f ca="1">IF($B38="","",IF($C39=$C36,INDEX('MAPA DE PREÇOS'!$H:$H,MATCH($B39,'MAPA DE PREÇOS'!$B:$B)-19),IF($C39=$C37,"Código","")))</f>
        <v/>
      </c>
      <c r="G39" s="83" t="str">
        <f ca="1">IF($B38="","",IF($C39=$C36,IF('BASE EDITAL'!$C$2="",INDEX('MAPA DE PREÇOS'!H:H,MATCH(EDITAL!B39,'MAPA DE PREÇOS'!B:B,0)+1),UPPER(INDEX('BASE EDITAL'!$C:$C,EDITAL!B39+1))),IF($C39=$C37,"Especificação do Objeto","")))</f>
        <v/>
      </c>
      <c r="H39" s="84" t="str">
        <f ca="1">IF($B38="","",IF($C39=$C36,INDEX('MAPA DE PREÇOS'!$M:$M,MATCH($B39,'MAPA DE PREÇOS'!$B:$B)-16),IF($C39=$C37,"Unidade","")))</f>
        <v/>
      </c>
      <c r="I39" s="84" t="str">
        <f ca="1">IF($B38="","",IF($C39=$C36,INDEX('MAPA DE PREÇOS'!$M:$M,MATCH($B39,'MAPA DE PREÇOS'!$B:$B)-17),IF($C39=$C37,"Quant.","")))</f>
        <v/>
      </c>
      <c r="J39" s="60" t="str">
        <f ca="1">IF(J38="Total Mensal","Total Acumulado",IF($B38="","",IF($C39=$C36,INDEX('MAPA DE PREÇOS'!$M:$M,MATCH($B39,'MAPA DE PREÇOS'!$B:$B)-19),IF($C39=$C37,"Valor Unit. (R$)",IF(AND($C39&lt;&gt;$C38,$J38&lt;&gt;""),"Total Mensal","")))))</f>
        <v/>
      </c>
      <c r="K39" s="75" t="str">
        <f ca="1">IF(J39="","",IF(J39="Total Mensal","-",IF(J39="Total Acumulado",SUM(K$7:K38),I39*J39)))</f>
        <v/>
      </c>
      <c r="L39" s="112" t="str">
        <f ca="1">IF(J39="","",IF(J39="Total Mensal","-",IF(J39="Total Acumulado",SUM(L$7:L38),K39/SUMIF(J:J,"Total Acumulado",K:K))))</f>
        <v/>
      </c>
      <c r="M39" s="108"/>
      <c r="N39" s="112" t="str">
        <f ca="1">IF($J39="","",IF($J39="Total Mensal",SUM(O$7:O38)/VLOOKUP("Total Acumulado",$J:$K,2,FALSE),IF($J39="Total Acumulado",N38+L39+IF(L$7="% Item",-1,0),0%)))</f>
        <v/>
      </c>
      <c r="O39" s="109" t="str">
        <f ca="1">IF($J39="","",IF($J39="Total Mensal",SUM(O$7:O38),IF($J39="Total Acumulado",SUM(O$7:O37)+M39,IFERROR(N39*$K39,0))))</f>
        <v/>
      </c>
      <c r="P39" s="112" t="str">
        <f ca="1">IF($J39="","",IF($J39="Total Mensal",SUM(Q$7:Q38)/VLOOKUP("Total Acumulado",$J:$K,2,FALSE),IF($J39="Total Acumulado",P38+N39+IF(N$7="% Item",-1,0),0%)))</f>
        <v/>
      </c>
      <c r="Q39" s="109" t="str">
        <f ca="1">IF($J39="","",IF($J39="Total Mensal",SUM(Q$7:Q38),IF($J39="Total Acumulado",SUM(Q$7:Q37)+O39,IFERROR(P39*$K39,0))))</f>
        <v/>
      </c>
      <c r="R39" s="112" t="str">
        <f ca="1">IF($J39="","",IF($J39="Total Mensal",SUM(S$7:S38)/VLOOKUP("Total Acumulado",$J:$K,2,FALSE),IF($J39="Total Acumulado",R38+P39+IF(P$7="% Item",-1,0),0%)))</f>
        <v/>
      </c>
      <c r="S39" s="109" t="str">
        <f ca="1">IF($J39="","",IF($J39="Total Mensal",SUM(S$7:S38),IF($J39="Total Acumulado",SUM(S$7:S37)+Q39,IFERROR(R39*$K39,0))))</f>
        <v/>
      </c>
      <c r="T39" s="112" t="str">
        <f ca="1">IF($J39="","",IF($J39="Total Mensal",SUM(U$7:U38)/VLOOKUP("Total Acumulado",$J:$K,2,FALSE),IF($J39="Total Acumulado",T38+R39+IF(R$7="% Item",-1,0),0%)))</f>
        <v/>
      </c>
      <c r="U39" s="109" t="str">
        <f ca="1">IF($J39="","",IF($J39="Total Mensal",SUM(U$7:U38),IF($J39="Total Acumulado",SUM(U$7:U37)+S39,IFERROR(T39*$K39,0))))</f>
        <v/>
      </c>
      <c r="V39" s="112" t="str">
        <f ca="1">IF($J39="","",IF($J39="Total Mensal",SUM(W$7:W38)/VLOOKUP("Total Acumulado",$J:$K,2,FALSE),IF($J39="Total Acumulado",V38+T39+IF(T$7="% Item",-1,0),0%)))</f>
        <v/>
      </c>
      <c r="W39" s="109" t="str">
        <f ca="1">IF($J39="","",IF($J39="Total Mensal",SUM(W$7:W38),IF($J39="Total Acumulado",SUM(W$7:W37)+U39,IFERROR(V39*$K39,0))))</f>
        <v/>
      </c>
      <c r="X39" s="112" t="str">
        <f ca="1">IF($J39="","",IF($J39="Total Mensal",SUM(Y$7:Y38)/VLOOKUP("Total Acumulado",$J:$K,2,FALSE),IF($J39="Total Acumulado",X38+V39+IF(V$7="% Item",-1,0),0%)))</f>
        <v/>
      </c>
      <c r="Y39" s="109" t="str">
        <f ca="1">IF($J39="","",IF($J39="Total Mensal",SUM(Y$7:Y38),IF($J39="Total Acumulado",SUM(Y$7:Y37)+W39,IFERROR(X39*$K39,0))))</f>
        <v/>
      </c>
      <c r="Z39" s="112" t="str">
        <f ca="1">IF($J39="","",IF($J39="Total Mensal",SUM(AA$7:AA38)/VLOOKUP("Total Acumulado",$J:$K,2,FALSE),IF($J39="Total Acumulado",Z38+X39+IF(X$7="% Item",-1,0),0%)))</f>
        <v/>
      </c>
      <c r="AA39" s="109" t="str">
        <f ca="1">IF($J39="","",IF($J39="Total Mensal",SUM(AA$7:AA38),IF($J39="Total Acumulado",SUM(AA$7:AA37)+Y39,IFERROR(Z39*$K39,0))))</f>
        <v/>
      </c>
      <c r="AB39" s="112" t="str">
        <f ca="1">IF($J39="","",IF($J39="Total Mensal",SUM(AC$7:AC38)/VLOOKUP("Total Acumulado",$J:$K,2,FALSE),IF($J39="Total Acumulado",AB38+Z39+IF(Z$7="% Item",-1,0),0%)))</f>
        <v/>
      </c>
      <c r="AC39" s="109" t="str">
        <f ca="1">IF($J39="","",IF($J39="Total Mensal",SUM(AC$7:AC38),IF($J39="Total Acumulado",SUM(AC$7:AC37)+AA39,IFERROR(AB39*$K39,0))))</f>
        <v/>
      </c>
      <c r="AD39" s="112" t="str">
        <f ca="1">IF($J39="","",IF($J39="Total Mensal",SUM(AE$7:AE38)/VLOOKUP("Total Acumulado",$J:$K,2,FALSE),IF($J39="Total Acumulado",AD38+AB39+IF(AB$7="% Item",-1,0),0%)))</f>
        <v/>
      </c>
      <c r="AE39" s="109" t="str">
        <f ca="1">IF($J39="","",IF($J39="Total Mensal",SUM(AE$7:AE38),IF($J39="Total Acumulado",SUM(AE$7:AE37)+AC39,IFERROR(AD39*$K39,0))))</f>
        <v/>
      </c>
      <c r="AF39" s="112" t="str">
        <f ca="1">IF($J39="","",IF($J39="Total Mensal",SUM(AG$7:AG38)/VLOOKUP("Total Acumulado",$J:$K,2,FALSE),IF($J39="Total Acumulado",AF38+AD39+IF(AD$7="% Item",-1,0),0%)))</f>
        <v/>
      </c>
      <c r="AG39" s="109" t="str">
        <f ca="1">IF($J39="","",IF($J39="Total Mensal",SUM(AG$7:AG38),IF($J39="Total Acumulado",SUM(AG$7:AG37)+AE39,IFERROR(AF39*$K39,0))))</f>
        <v/>
      </c>
      <c r="AH39" s="112" t="str">
        <f ca="1">IF($J39="","",IF($J39="Total Mensal",SUM(AI$7:AI38)/VLOOKUP("Total Acumulado",$J:$K,2,FALSE),IF($J39="Total Acumulado",AH38+AF39+IF(AF$7="% Item",-1,0),0%)))</f>
        <v/>
      </c>
      <c r="AI39" s="109" t="str">
        <f ca="1">IF($J39="","",IF($J39="Total Mensal",SUM(AI$7:AI38),IF($J39="Total Acumulado",SUM(AI$7:AI37)+AG39,IFERROR(AH39*$K39,0))))</f>
        <v/>
      </c>
      <c r="AJ39" s="112" t="str">
        <f ca="1">IF($J39="","",IF($J39="Total Mensal",SUM(AK$7:AK38)/VLOOKUP("Total Acumulado",$J:$K,2,FALSE),IF($J39="Total Acumulado",AJ38+AH39+IF(AH$7="% Item",-1,0),0%)))</f>
        <v/>
      </c>
      <c r="AK39" s="109" t="str">
        <f ca="1">IF($J39="","",IF($J39="Total Mensal",SUM(AK$7:AK38),IF($J39="Total Acumulado",SUM(AK$7:AK37)+AI39,IFERROR(AJ39*$K39,0))))</f>
        <v/>
      </c>
    </row>
    <row r="40" spans="2:37" x14ac:dyDescent="0.25">
      <c r="B40" s="41" t="str">
        <f ca="1">IFERROR(IF(C39=C36,IF(B39+1&lt;='MAPA DE PREÇOS'!$H$8,B39+1,""),B39),"")</f>
        <v/>
      </c>
      <c r="C40" s="41" t="str">
        <f ca="1">IFERROR(VLOOKUP(B40,'MAPA DE PREÇOS'!B:D,2,FALSE),"")</f>
        <v/>
      </c>
      <c r="D40" s="41" t="str">
        <f ca="1">IFERROR(VLOOKUP(B40,'MAPA DE PREÇOS'!B:D,3,FALSE),"")</f>
        <v/>
      </c>
      <c r="E40" s="82" t="str">
        <f t="shared" ref="E40:E68" ca="1" si="1">IF($B39="","",IF($C40=$C37,D40,IF($C40=$C38,"Item",IF(AND(MAX(C:C)&gt;1,$C40=$C39),CONCATENATE("LOTE ",C40),""))))</f>
        <v/>
      </c>
      <c r="F40" s="82" t="str">
        <f ca="1">IF($B39="","",IF($C40=$C37,INDEX('MAPA DE PREÇOS'!$H:$H,MATCH($B40,'MAPA DE PREÇOS'!$B:$B)-19),IF($C40=$C38,"Código","")))</f>
        <v/>
      </c>
      <c r="G40" s="83" t="str">
        <f ca="1">IF($B39="","",IF($C40=$C37,IF('BASE EDITAL'!$C$2="",INDEX('MAPA DE PREÇOS'!H:H,MATCH(EDITAL!B40,'MAPA DE PREÇOS'!B:B,0)+1),UPPER(INDEX('BASE EDITAL'!$C:$C,EDITAL!B40+1))),IF($C40=$C38,"Especificação do Objeto","")))</f>
        <v/>
      </c>
      <c r="H40" s="84" t="str">
        <f ca="1">IF($B39="","",IF($C40=$C37,INDEX('MAPA DE PREÇOS'!$M:$M,MATCH($B40,'MAPA DE PREÇOS'!$B:$B)-16),IF($C40=$C38,"Unidade","")))</f>
        <v/>
      </c>
      <c r="I40" s="84" t="str">
        <f ca="1">IF($B39="","",IF($C40=$C37,INDEX('MAPA DE PREÇOS'!$M:$M,MATCH($B40,'MAPA DE PREÇOS'!$B:$B)-17),IF($C40=$C38,"Quant.","")))</f>
        <v/>
      </c>
      <c r="J40" s="60" t="str">
        <f ca="1">IF(J39="Total Mensal","Total Acumulado",IF($B39="","",IF($C40=$C37,INDEX('MAPA DE PREÇOS'!$M:$M,MATCH($B40,'MAPA DE PREÇOS'!$B:$B)-19),IF($C40=$C38,"Valor Unit. (R$)",IF(AND($C40&lt;&gt;$C39,$J39&lt;&gt;""),"Total Mensal","")))))</f>
        <v/>
      </c>
      <c r="K40" s="75" t="str">
        <f ca="1">IF(J40="","",IF(J40="Total Mensal","-",IF(J40="Total Acumulado",SUM(K$7:K39),I40*J40)))</f>
        <v/>
      </c>
      <c r="L40" s="112" t="str">
        <f ca="1">IF(J40="","",IF(J40="Total Mensal","-",IF(J40="Total Acumulado",SUM(L$7:L39),K40/SUMIF(J:J,"Total Acumulado",K:K))))</f>
        <v/>
      </c>
      <c r="M40" s="108"/>
      <c r="N40" s="112" t="str">
        <f ca="1">IF($J40="","",IF($J40="Total Mensal",SUM(O$7:O39)/VLOOKUP("Total Acumulado",$J:$K,2,FALSE),IF($J40="Total Acumulado",N39+L40+IF(L$7="% Item",-1,0),0%)))</f>
        <v/>
      </c>
      <c r="O40" s="109" t="str">
        <f ca="1">IF($J40="","",IF($J40="Total Mensal",SUM(O$7:O39),IF($J40="Total Acumulado",SUM(O$7:O38)+M40,IFERROR(N40*$K40,0))))</f>
        <v/>
      </c>
      <c r="P40" s="112" t="str">
        <f ca="1">IF($J40="","",IF($J40="Total Mensal",SUM(Q$7:Q39)/VLOOKUP("Total Acumulado",$J:$K,2,FALSE),IF($J40="Total Acumulado",P39+N40+IF(N$7="% Item",-1,0),0%)))</f>
        <v/>
      </c>
      <c r="Q40" s="109" t="str">
        <f ca="1">IF($J40="","",IF($J40="Total Mensal",SUM(Q$7:Q39),IF($J40="Total Acumulado",SUM(Q$7:Q38)+O40,IFERROR(P40*$K40,0))))</f>
        <v/>
      </c>
      <c r="R40" s="112" t="str">
        <f ca="1">IF($J40="","",IF($J40="Total Mensal",SUM(S$7:S39)/VLOOKUP("Total Acumulado",$J:$K,2,FALSE),IF($J40="Total Acumulado",R39+P40+IF(P$7="% Item",-1,0),0%)))</f>
        <v/>
      </c>
      <c r="S40" s="109" t="str">
        <f ca="1">IF($J40="","",IF($J40="Total Mensal",SUM(S$7:S39),IF($J40="Total Acumulado",SUM(S$7:S38)+Q40,IFERROR(R40*$K40,0))))</f>
        <v/>
      </c>
      <c r="T40" s="112" t="str">
        <f ca="1">IF($J40="","",IF($J40="Total Mensal",SUM(U$7:U39)/VLOOKUP("Total Acumulado",$J:$K,2,FALSE),IF($J40="Total Acumulado",T39+R40+IF(R$7="% Item",-1,0),0%)))</f>
        <v/>
      </c>
      <c r="U40" s="109" t="str">
        <f ca="1">IF($J40="","",IF($J40="Total Mensal",SUM(U$7:U39),IF($J40="Total Acumulado",SUM(U$7:U38)+S40,IFERROR(T40*$K40,0))))</f>
        <v/>
      </c>
      <c r="V40" s="112" t="str">
        <f ca="1">IF($J40="","",IF($J40="Total Mensal",SUM(W$7:W39)/VLOOKUP("Total Acumulado",$J:$K,2,FALSE),IF($J40="Total Acumulado",V39+T40+IF(T$7="% Item",-1,0),0%)))</f>
        <v/>
      </c>
      <c r="W40" s="109" t="str">
        <f ca="1">IF($J40="","",IF($J40="Total Mensal",SUM(W$7:W39),IF($J40="Total Acumulado",SUM(W$7:W38)+U40,IFERROR(V40*$K40,0))))</f>
        <v/>
      </c>
      <c r="X40" s="112" t="str">
        <f ca="1">IF($J40="","",IF($J40="Total Mensal",SUM(Y$7:Y39)/VLOOKUP("Total Acumulado",$J:$K,2,FALSE),IF($J40="Total Acumulado",X39+V40+IF(V$7="% Item",-1,0),0%)))</f>
        <v/>
      </c>
      <c r="Y40" s="109" t="str">
        <f ca="1">IF($J40="","",IF($J40="Total Mensal",SUM(Y$7:Y39),IF($J40="Total Acumulado",SUM(Y$7:Y38)+W40,IFERROR(X40*$K40,0))))</f>
        <v/>
      </c>
      <c r="Z40" s="112" t="str">
        <f ca="1">IF($J40="","",IF($J40="Total Mensal",SUM(AA$7:AA39)/VLOOKUP("Total Acumulado",$J:$K,2,FALSE),IF($J40="Total Acumulado",Z39+X40+IF(X$7="% Item",-1,0),0%)))</f>
        <v/>
      </c>
      <c r="AA40" s="109" t="str">
        <f ca="1">IF($J40="","",IF($J40="Total Mensal",SUM(AA$7:AA39),IF($J40="Total Acumulado",SUM(AA$7:AA38)+Y40,IFERROR(Z40*$K40,0))))</f>
        <v/>
      </c>
      <c r="AB40" s="112" t="str">
        <f ca="1">IF($J40="","",IF($J40="Total Mensal",SUM(AC$7:AC39)/VLOOKUP("Total Acumulado",$J:$K,2,FALSE),IF($J40="Total Acumulado",AB39+Z40+IF(Z$7="% Item",-1,0),0%)))</f>
        <v/>
      </c>
      <c r="AC40" s="109" t="str">
        <f ca="1">IF($J40="","",IF($J40="Total Mensal",SUM(AC$7:AC39),IF($J40="Total Acumulado",SUM(AC$7:AC38)+AA40,IFERROR(AB40*$K40,0))))</f>
        <v/>
      </c>
      <c r="AD40" s="112" t="str">
        <f ca="1">IF($J40="","",IF($J40="Total Mensal",SUM(AE$7:AE39)/VLOOKUP("Total Acumulado",$J:$K,2,FALSE),IF($J40="Total Acumulado",AD39+AB40+IF(AB$7="% Item",-1,0),0%)))</f>
        <v/>
      </c>
      <c r="AE40" s="109" t="str">
        <f ca="1">IF($J40="","",IF($J40="Total Mensal",SUM(AE$7:AE39),IF($J40="Total Acumulado",SUM(AE$7:AE38)+AC40,IFERROR(AD40*$K40,0))))</f>
        <v/>
      </c>
      <c r="AF40" s="112" t="str">
        <f ca="1">IF($J40="","",IF($J40="Total Mensal",SUM(AG$7:AG39)/VLOOKUP("Total Acumulado",$J:$K,2,FALSE),IF($J40="Total Acumulado",AF39+AD40+IF(AD$7="% Item",-1,0),0%)))</f>
        <v/>
      </c>
      <c r="AG40" s="109" t="str">
        <f ca="1">IF($J40="","",IF($J40="Total Mensal",SUM(AG$7:AG39),IF($J40="Total Acumulado",SUM(AG$7:AG38)+AE40,IFERROR(AF40*$K40,0))))</f>
        <v/>
      </c>
      <c r="AH40" s="112" t="str">
        <f ca="1">IF($J40="","",IF($J40="Total Mensal",SUM(AI$7:AI39)/VLOOKUP("Total Acumulado",$J:$K,2,FALSE),IF($J40="Total Acumulado",AH39+AF40+IF(AF$7="% Item",-1,0),0%)))</f>
        <v/>
      </c>
      <c r="AI40" s="109" t="str">
        <f ca="1">IF($J40="","",IF($J40="Total Mensal",SUM(AI$7:AI39),IF($J40="Total Acumulado",SUM(AI$7:AI38)+AG40,IFERROR(AH40*$K40,0))))</f>
        <v/>
      </c>
      <c r="AJ40" s="112" t="str">
        <f ca="1">IF($J40="","",IF($J40="Total Mensal",SUM(AK$7:AK39)/VLOOKUP("Total Acumulado",$J:$K,2,FALSE),IF($J40="Total Acumulado",AJ39+AH40+IF(AH$7="% Item",-1,0),0%)))</f>
        <v/>
      </c>
      <c r="AK40" s="109" t="str">
        <f ca="1">IF($J40="","",IF($J40="Total Mensal",SUM(AK$7:AK39),IF($J40="Total Acumulado",SUM(AK$7:AK38)+AI40,IFERROR(AJ40*$K40,0))))</f>
        <v/>
      </c>
    </row>
    <row r="41" spans="2:37" x14ac:dyDescent="0.25">
      <c r="B41" s="41" t="str">
        <f ca="1">IFERROR(IF(C40=C37,IF(B40+1&lt;='MAPA DE PREÇOS'!$H$8,B40+1,""),B40),"")</f>
        <v/>
      </c>
      <c r="C41" s="41" t="str">
        <f ca="1">IFERROR(VLOOKUP(B41,'MAPA DE PREÇOS'!B:D,2,FALSE),"")</f>
        <v/>
      </c>
      <c r="D41" s="41" t="str">
        <f ca="1">IFERROR(VLOOKUP(B41,'MAPA DE PREÇOS'!B:D,3,FALSE),"")</f>
        <v/>
      </c>
      <c r="E41" s="82" t="str">
        <f t="shared" ca="1" si="1"/>
        <v/>
      </c>
      <c r="F41" s="82" t="str">
        <f ca="1">IF($B40="","",IF($C41=$C38,INDEX('MAPA DE PREÇOS'!$H:$H,MATCH($B41,'MAPA DE PREÇOS'!$B:$B)-19),IF($C41=$C39,"Código","")))</f>
        <v/>
      </c>
      <c r="G41" s="83" t="str">
        <f ca="1">IF($B40="","",IF($C41=$C38,IF('BASE EDITAL'!$C$2="",INDEX('MAPA DE PREÇOS'!H:H,MATCH(EDITAL!B41,'MAPA DE PREÇOS'!B:B,0)+1),UPPER(INDEX('BASE EDITAL'!$C:$C,EDITAL!B41+1))),IF($C41=$C39,"Especificação do Objeto","")))</f>
        <v/>
      </c>
      <c r="H41" s="84" t="str">
        <f ca="1">IF($B40="","",IF($C41=$C38,INDEX('MAPA DE PREÇOS'!$M:$M,MATCH($B41,'MAPA DE PREÇOS'!$B:$B)-16),IF($C41=$C39,"Unidade","")))</f>
        <v/>
      </c>
      <c r="I41" s="84" t="str">
        <f ca="1">IF($B40="","",IF($C41=$C38,INDEX('MAPA DE PREÇOS'!$M:$M,MATCH($B41,'MAPA DE PREÇOS'!$B:$B)-17),IF($C41=$C39,"Quant.","")))</f>
        <v/>
      </c>
      <c r="J41" s="60" t="str">
        <f ca="1">IF(J40="Total Mensal","Total Acumulado",IF($B40="","",IF($C41=$C38,INDEX('MAPA DE PREÇOS'!$M:$M,MATCH($B41,'MAPA DE PREÇOS'!$B:$B)-19),IF($C41=$C39,"Valor Unit. (R$)",IF(AND($C41&lt;&gt;$C40,$J40&lt;&gt;""),"Total Mensal","")))))</f>
        <v/>
      </c>
      <c r="K41" s="75" t="str">
        <f ca="1">IF(J41="","",IF(J41="Total Mensal","-",IF(J41="Total Acumulado",SUM(K$7:K40),I41*J41)))</f>
        <v/>
      </c>
      <c r="L41" s="112" t="str">
        <f ca="1">IF(J41="","",IF(J41="Total Mensal","-",IF(J41="Total Acumulado",SUM(L$7:L40),K41/SUMIF(J:J,"Total Acumulado",K:K))))</f>
        <v/>
      </c>
      <c r="M41" s="108"/>
      <c r="N41" s="112" t="str">
        <f ca="1">IF($J41="","",IF($J41="Total Mensal",SUM(O$7:O40)/VLOOKUP("Total Acumulado",$J:$K,2,FALSE),IF($J41="Total Acumulado",N40+L41+IF(L$7="% Item",-1,0),0%)))</f>
        <v/>
      </c>
      <c r="O41" s="109" t="str">
        <f ca="1">IF($J41="","",IF($J41="Total Mensal",SUM(O$7:O40),IF($J41="Total Acumulado",SUM(O$7:O39)+M41,IFERROR(N41*$K41,0))))</f>
        <v/>
      </c>
      <c r="P41" s="112" t="str">
        <f ca="1">IF($J41="","",IF($J41="Total Mensal",SUM(Q$7:Q40)/VLOOKUP("Total Acumulado",$J:$K,2,FALSE),IF($J41="Total Acumulado",P40+N41+IF(N$7="% Item",-1,0),0%)))</f>
        <v/>
      </c>
      <c r="Q41" s="109" t="str">
        <f ca="1">IF($J41="","",IF($J41="Total Mensal",SUM(Q$7:Q40),IF($J41="Total Acumulado",SUM(Q$7:Q39)+O41,IFERROR(P41*$K41,0))))</f>
        <v/>
      </c>
      <c r="R41" s="112" t="str">
        <f ca="1">IF($J41="","",IF($J41="Total Mensal",SUM(S$7:S40)/VLOOKUP("Total Acumulado",$J:$K,2,FALSE),IF($J41="Total Acumulado",R40+P41+IF(P$7="% Item",-1,0),0%)))</f>
        <v/>
      </c>
      <c r="S41" s="109" t="str">
        <f ca="1">IF($J41="","",IF($J41="Total Mensal",SUM(S$7:S40),IF($J41="Total Acumulado",SUM(S$7:S39)+Q41,IFERROR(R41*$K41,0))))</f>
        <v/>
      </c>
      <c r="T41" s="112" t="str">
        <f ca="1">IF($J41="","",IF($J41="Total Mensal",SUM(U$7:U40)/VLOOKUP("Total Acumulado",$J:$K,2,FALSE),IF($J41="Total Acumulado",T40+R41+IF(R$7="% Item",-1,0),0%)))</f>
        <v/>
      </c>
      <c r="U41" s="109" t="str">
        <f ca="1">IF($J41="","",IF($J41="Total Mensal",SUM(U$7:U40),IF($J41="Total Acumulado",SUM(U$7:U39)+S41,IFERROR(T41*$K41,0))))</f>
        <v/>
      </c>
      <c r="V41" s="112" t="str">
        <f ca="1">IF($J41="","",IF($J41="Total Mensal",SUM(W$7:W40)/VLOOKUP("Total Acumulado",$J:$K,2,FALSE),IF($J41="Total Acumulado",V40+T41+IF(T$7="% Item",-1,0),0%)))</f>
        <v/>
      </c>
      <c r="W41" s="109" t="str">
        <f ca="1">IF($J41="","",IF($J41="Total Mensal",SUM(W$7:W40),IF($J41="Total Acumulado",SUM(W$7:W39)+U41,IFERROR(V41*$K41,0))))</f>
        <v/>
      </c>
      <c r="X41" s="112" t="str">
        <f ca="1">IF($J41="","",IF($J41="Total Mensal",SUM(Y$7:Y40)/VLOOKUP("Total Acumulado",$J:$K,2,FALSE),IF($J41="Total Acumulado",X40+V41+IF(V$7="% Item",-1,0),0%)))</f>
        <v/>
      </c>
      <c r="Y41" s="109" t="str">
        <f ca="1">IF($J41="","",IF($J41="Total Mensal",SUM(Y$7:Y40),IF($J41="Total Acumulado",SUM(Y$7:Y39)+W41,IFERROR(X41*$K41,0))))</f>
        <v/>
      </c>
      <c r="Z41" s="112" t="str">
        <f ca="1">IF($J41="","",IF($J41="Total Mensal",SUM(AA$7:AA40)/VLOOKUP("Total Acumulado",$J:$K,2,FALSE),IF($J41="Total Acumulado",Z40+X41+IF(X$7="% Item",-1,0),0%)))</f>
        <v/>
      </c>
      <c r="AA41" s="109" t="str">
        <f ca="1">IF($J41="","",IF($J41="Total Mensal",SUM(AA$7:AA40),IF($J41="Total Acumulado",SUM(AA$7:AA39)+Y41,IFERROR(Z41*$K41,0))))</f>
        <v/>
      </c>
      <c r="AB41" s="112" t="str">
        <f ca="1">IF($J41="","",IF($J41="Total Mensal",SUM(AC$7:AC40)/VLOOKUP("Total Acumulado",$J:$K,2,FALSE),IF($J41="Total Acumulado",AB40+Z41+IF(Z$7="% Item",-1,0),0%)))</f>
        <v/>
      </c>
      <c r="AC41" s="109" t="str">
        <f ca="1">IF($J41="","",IF($J41="Total Mensal",SUM(AC$7:AC40),IF($J41="Total Acumulado",SUM(AC$7:AC39)+AA41,IFERROR(AB41*$K41,0))))</f>
        <v/>
      </c>
      <c r="AD41" s="112" t="str">
        <f ca="1">IF($J41="","",IF($J41="Total Mensal",SUM(AE$7:AE40)/VLOOKUP("Total Acumulado",$J:$K,2,FALSE),IF($J41="Total Acumulado",AD40+AB41+IF(AB$7="% Item",-1,0),0%)))</f>
        <v/>
      </c>
      <c r="AE41" s="109" t="str">
        <f ca="1">IF($J41="","",IF($J41="Total Mensal",SUM(AE$7:AE40),IF($J41="Total Acumulado",SUM(AE$7:AE39)+AC41,IFERROR(AD41*$K41,0))))</f>
        <v/>
      </c>
      <c r="AF41" s="112" t="str">
        <f ca="1">IF($J41="","",IF($J41="Total Mensal",SUM(AG$7:AG40)/VLOOKUP("Total Acumulado",$J:$K,2,FALSE),IF($J41="Total Acumulado",AF40+AD41+IF(AD$7="% Item",-1,0),0%)))</f>
        <v/>
      </c>
      <c r="AG41" s="109" t="str">
        <f ca="1">IF($J41="","",IF($J41="Total Mensal",SUM(AG$7:AG40),IF($J41="Total Acumulado",SUM(AG$7:AG39)+AE41,IFERROR(AF41*$K41,0))))</f>
        <v/>
      </c>
      <c r="AH41" s="112" t="str">
        <f ca="1">IF($J41="","",IF($J41="Total Mensal",SUM(AI$7:AI40)/VLOOKUP("Total Acumulado",$J:$K,2,FALSE),IF($J41="Total Acumulado",AH40+AF41+IF(AF$7="% Item",-1,0),0%)))</f>
        <v/>
      </c>
      <c r="AI41" s="109" t="str">
        <f ca="1">IF($J41="","",IF($J41="Total Mensal",SUM(AI$7:AI40),IF($J41="Total Acumulado",SUM(AI$7:AI39)+AG41,IFERROR(AH41*$K41,0))))</f>
        <v/>
      </c>
      <c r="AJ41" s="112" t="str">
        <f ca="1">IF($J41="","",IF($J41="Total Mensal",SUM(AK$7:AK40)/VLOOKUP("Total Acumulado",$J:$K,2,FALSE),IF($J41="Total Acumulado",AJ40+AH41+IF(AH$7="% Item",-1,0),0%)))</f>
        <v/>
      </c>
      <c r="AK41" s="109" t="str">
        <f ca="1">IF($J41="","",IF($J41="Total Mensal",SUM(AK$7:AK40),IF($J41="Total Acumulado",SUM(AK$7:AK39)+AI41,IFERROR(AJ41*$K41,0))))</f>
        <v/>
      </c>
    </row>
    <row r="42" spans="2:37" x14ac:dyDescent="0.25">
      <c r="B42" s="41" t="str">
        <f ca="1">IFERROR(IF(C41=C38,IF(B41+1&lt;='MAPA DE PREÇOS'!$H$8,B41+1,""),B41),"")</f>
        <v/>
      </c>
      <c r="C42" s="41" t="str">
        <f ca="1">IFERROR(VLOOKUP(B42,'MAPA DE PREÇOS'!B:D,2,FALSE),"")</f>
        <v/>
      </c>
      <c r="D42" s="41" t="str">
        <f ca="1">IFERROR(VLOOKUP(B42,'MAPA DE PREÇOS'!B:D,3,FALSE),"")</f>
        <v/>
      </c>
      <c r="E42" s="82" t="str">
        <f t="shared" ca="1" si="1"/>
        <v/>
      </c>
      <c r="F42" s="82" t="str">
        <f ca="1">IF($B41="","",IF($C42=$C39,INDEX('MAPA DE PREÇOS'!$H:$H,MATCH($B42,'MAPA DE PREÇOS'!$B:$B)-19),IF($C42=$C40,"Código","")))</f>
        <v/>
      </c>
      <c r="G42" s="83" t="str">
        <f ca="1">IF($B41="","",IF($C42=$C39,IF('BASE EDITAL'!$C$2="",INDEX('MAPA DE PREÇOS'!H:H,MATCH(EDITAL!B42,'MAPA DE PREÇOS'!B:B,0)+1),UPPER(INDEX('BASE EDITAL'!$C:$C,EDITAL!B42+1))),IF($C42=$C40,"Especificação do Objeto","")))</f>
        <v/>
      </c>
      <c r="H42" s="84" t="str">
        <f ca="1">IF($B41="","",IF($C42=$C39,INDEX('MAPA DE PREÇOS'!$M:$M,MATCH($B42,'MAPA DE PREÇOS'!$B:$B)-16),IF($C42=$C40,"Unidade","")))</f>
        <v/>
      </c>
      <c r="I42" s="84" t="str">
        <f ca="1">IF($B41="","",IF($C42=$C39,INDEX('MAPA DE PREÇOS'!$M:$M,MATCH($B42,'MAPA DE PREÇOS'!$B:$B)-17),IF($C42=$C40,"Quant.","")))</f>
        <v/>
      </c>
      <c r="J42" s="60" t="str">
        <f ca="1">IF(J41="Total Mensal","Total Acumulado",IF($B41="","",IF($C42=$C39,INDEX('MAPA DE PREÇOS'!$M:$M,MATCH($B42,'MAPA DE PREÇOS'!$B:$B)-19),IF($C42=$C40,"Valor Unit. (R$)",IF(AND($C42&lt;&gt;$C41,$J41&lt;&gt;""),"Total Mensal","")))))</f>
        <v/>
      </c>
      <c r="K42" s="75" t="str">
        <f ca="1">IF(J42="","",IF(J42="Total Mensal","-",IF(J42="Total Acumulado",SUM(K$7:K41),I42*J42)))</f>
        <v/>
      </c>
      <c r="L42" s="112" t="str">
        <f ca="1">IF(J42="","",IF(J42="Total Mensal","-",IF(J42="Total Acumulado",SUM(L$7:L41),K42/SUMIF(J:J,"Total Acumulado",K:K))))</f>
        <v/>
      </c>
      <c r="M42" s="108"/>
      <c r="N42" s="112" t="str">
        <f ca="1">IF($J42="","",IF($J42="Total Mensal",SUM(O$7:O41)/VLOOKUP("Total Acumulado",$J:$K,2,FALSE),IF($J42="Total Acumulado",N41+L42+IF(L$7="% Item",-1,0),0%)))</f>
        <v/>
      </c>
      <c r="O42" s="109" t="str">
        <f ca="1">IF($J42="","",IF($J42="Total Mensal",SUM(O$7:O41),IF($J42="Total Acumulado",SUM(O$7:O40)+M42,IFERROR(N42*$K42,0))))</f>
        <v/>
      </c>
      <c r="P42" s="112" t="str">
        <f ca="1">IF($J42="","",IF($J42="Total Mensal",SUM(Q$7:Q41)/VLOOKUP("Total Acumulado",$J:$K,2,FALSE),IF($J42="Total Acumulado",P41+N42+IF(N$7="% Item",-1,0),0%)))</f>
        <v/>
      </c>
      <c r="Q42" s="109" t="str">
        <f ca="1">IF($J42="","",IF($J42="Total Mensal",SUM(Q$7:Q41),IF($J42="Total Acumulado",SUM(Q$7:Q40)+O42,IFERROR(P42*$K42,0))))</f>
        <v/>
      </c>
      <c r="R42" s="112" t="str">
        <f ca="1">IF($J42="","",IF($J42="Total Mensal",SUM(S$7:S41)/VLOOKUP("Total Acumulado",$J:$K,2,FALSE),IF($J42="Total Acumulado",R41+P42+IF(P$7="% Item",-1,0),0%)))</f>
        <v/>
      </c>
      <c r="S42" s="109" t="str">
        <f ca="1">IF($J42="","",IF($J42="Total Mensal",SUM(S$7:S41),IF($J42="Total Acumulado",SUM(S$7:S40)+Q42,IFERROR(R42*$K42,0))))</f>
        <v/>
      </c>
      <c r="T42" s="112" t="str">
        <f ca="1">IF($J42="","",IF($J42="Total Mensal",SUM(U$7:U41)/VLOOKUP("Total Acumulado",$J:$K,2,FALSE),IF($J42="Total Acumulado",T41+R42+IF(R$7="% Item",-1,0),0%)))</f>
        <v/>
      </c>
      <c r="U42" s="109" t="str">
        <f ca="1">IF($J42="","",IF($J42="Total Mensal",SUM(U$7:U41),IF($J42="Total Acumulado",SUM(U$7:U40)+S42,IFERROR(T42*$K42,0))))</f>
        <v/>
      </c>
      <c r="V42" s="112" t="str">
        <f ca="1">IF($J42="","",IF($J42="Total Mensal",SUM(W$7:W41)/VLOOKUP("Total Acumulado",$J:$K,2,FALSE),IF($J42="Total Acumulado",V41+T42+IF(T$7="% Item",-1,0),0%)))</f>
        <v/>
      </c>
      <c r="W42" s="109" t="str">
        <f ca="1">IF($J42="","",IF($J42="Total Mensal",SUM(W$7:W41),IF($J42="Total Acumulado",SUM(W$7:W40)+U42,IFERROR(V42*$K42,0))))</f>
        <v/>
      </c>
      <c r="X42" s="112" t="str">
        <f ca="1">IF($J42="","",IF($J42="Total Mensal",SUM(Y$7:Y41)/VLOOKUP("Total Acumulado",$J:$K,2,FALSE),IF($J42="Total Acumulado",X41+V42+IF(V$7="% Item",-1,0),0%)))</f>
        <v/>
      </c>
      <c r="Y42" s="109" t="str">
        <f ca="1">IF($J42="","",IF($J42="Total Mensal",SUM(Y$7:Y41),IF($J42="Total Acumulado",SUM(Y$7:Y40)+W42,IFERROR(X42*$K42,0))))</f>
        <v/>
      </c>
      <c r="Z42" s="112" t="str">
        <f ca="1">IF($J42="","",IF($J42="Total Mensal",SUM(AA$7:AA41)/VLOOKUP("Total Acumulado",$J:$K,2,FALSE),IF($J42="Total Acumulado",Z41+X42+IF(X$7="% Item",-1,0),0%)))</f>
        <v/>
      </c>
      <c r="AA42" s="109" t="str">
        <f ca="1">IF($J42="","",IF($J42="Total Mensal",SUM(AA$7:AA41),IF($J42="Total Acumulado",SUM(AA$7:AA40)+Y42,IFERROR(Z42*$K42,0))))</f>
        <v/>
      </c>
      <c r="AB42" s="112" t="str">
        <f ca="1">IF($J42="","",IF($J42="Total Mensal",SUM(AC$7:AC41)/VLOOKUP("Total Acumulado",$J:$K,2,FALSE),IF($J42="Total Acumulado",AB41+Z42+IF(Z$7="% Item",-1,0),0%)))</f>
        <v/>
      </c>
      <c r="AC42" s="109" t="str">
        <f ca="1">IF($J42="","",IF($J42="Total Mensal",SUM(AC$7:AC41),IF($J42="Total Acumulado",SUM(AC$7:AC40)+AA42,IFERROR(AB42*$K42,0))))</f>
        <v/>
      </c>
      <c r="AD42" s="112" t="str">
        <f ca="1">IF($J42="","",IF($J42="Total Mensal",SUM(AE$7:AE41)/VLOOKUP("Total Acumulado",$J:$K,2,FALSE),IF($J42="Total Acumulado",AD41+AB42+IF(AB$7="% Item",-1,0),0%)))</f>
        <v/>
      </c>
      <c r="AE42" s="109" t="str">
        <f ca="1">IF($J42="","",IF($J42="Total Mensal",SUM(AE$7:AE41),IF($J42="Total Acumulado",SUM(AE$7:AE40)+AC42,IFERROR(AD42*$K42,0))))</f>
        <v/>
      </c>
      <c r="AF42" s="112" t="str">
        <f ca="1">IF($J42="","",IF($J42="Total Mensal",SUM(AG$7:AG41)/VLOOKUP("Total Acumulado",$J:$K,2,FALSE),IF($J42="Total Acumulado",AF41+AD42+IF(AD$7="% Item",-1,0),0%)))</f>
        <v/>
      </c>
      <c r="AG42" s="109" t="str">
        <f ca="1">IF($J42="","",IF($J42="Total Mensal",SUM(AG$7:AG41),IF($J42="Total Acumulado",SUM(AG$7:AG40)+AE42,IFERROR(AF42*$K42,0))))</f>
        <v/>
      </c>
      <c r="AH42" s="112" t="str">
        <f ca="1">IF($J42="","",IF($J42="Total Mensal",SUM(AI$7:AI41)/VLOOKUP("Total Acumulado",$J:$K,2,FALSE),IF($J42="Total Acumulado",AH41+AF42+IF(AF$7="% Item",-1,0),0%)))</f>
        <v/>
      </c>
      <c r="AI42" s="109" t="str">
        <f ca="1">IF($J42="","",IF($J42="Total Mensal",SUM(AI$7:AI41),IF($J42="Total Acumulado",SUM(AI$7:AI40)+AG42,IFERROR(AH42*$K42,0))))</f>
        <v/>
      </c>
      <c r="AJ42" s="112" t="str">
        <f ca="1">IF($J42="","",IF($J42="Total Mensal",SUM(AK$7:AK41)/VLOOKUP("Total Acumulado",$J:$K,2,FALSE),IF($J42="Total Acumulado",AJ41+AH42+IF(AH$7="% Item",-1,0),0%)))</f>
        <v/>
      </c>
      <c r="AK42" s="109" t="str">
        <f ca="1">IF($J42="","",IF($J42="Total Mensal",SUM(AK$7:AK41),IF($J42="Total Acumulado",SUM(AK$7:AK40)+AI42,IFERROR(AJ42*$K42,0))))</f>
        <v/>
      </c>
    </row>
    <row r="43" spans="2:37" x14ac:dyDescent="0.25">
      <c r="B43" s="41" t="str">
        <f ca="1">IFERROR(IF(C42=C39,IF(B42+1&lt;='MAPA DE PREÇOS'!$H$8,B42+1,""),B42),"")</f>
        <v/>
      </c>
      <c r="C43" s="41" t="str">
        <f ca="1">IFERROR(VLOOKUP(B43,'MAPA DE PREÇOS'!B:D,2,FALSE),"")</f>
        <v/>
      </c>
      <c r="D43" s="41" t="str">
        <f ca="1">IFERROR(VLOOKUP(B43,'MAPA DE PREÇOS'!B:D,3,FALSE),"")</f>
        <v/>
      </c>
      <c r="E43" s="82" t="str">
        <f t="shared" ca="1" si="1"/>
        <v/>
      </c>
      <c r="F43" s="82" t="str">
        <f ca="1">IF($B42="","",IF($C43=$C40,INDEX('MAPA DE PREÇOS'!$H:$H,MATCH($B43,'MAPA DE PREÇOS'!$B:$B)-19),IF($C43=$C41,"Código","")))</f>
        <v/>
      </c>
      <c r="G43" s="83" t="str">
        <f ca="1">IF($B42="","",IF($C43=$C40,IF('BASE EDITAL'!$C$2="",INDEX('MAPA DE PREÇOS'!H:H,MATCH(EDITAL!B43,'MAPA DE PREÇOS'!B:B,0)+1),UPPER(INDEX('BASE EDITAL'!$C:$C,EDITAL!B43+1))),IF($C43=$C41,"Especificação do Objeto","")))</f>
        <v/>
      </c>
      <c r="H43" s="84" t="str">
        <f ca="1">IF($B42="","",IF($C43=$C40,INDEX('MAPA DE PREÇOS'!$M:$M,MATCH($B43,'MAPA DE PREÇOS'!$B:$B)-16),IF($C43=$C41,"Unidade","")))</f>
        <v/>
      </c>
      <c r="I43" s="84" t="str">
        <f ca="1">IF($B42="","",IF($C43=$C40,INDEX('MAPA DE PREÇOS'!$M:$M,MATCH($B43,'MAPA DE PREÇOS'!$B:$B)-17),IF($C43=$C41,"Quant.","")))</f>
        <v/>
      </c>
      <c r="J43" s="60" t="str">
        <f ca="1">IF(J42="Total Mensal","Total Acumulado",IF($B42="","",IF($C43=$C40,INDEX('MAPA DE PREÇOS'!$M:$M,MATCH($B43,'MAPA DE PREÇOS'!$B:$B)-19),IF($C43=$C41,"Valor Unit. (R$)",IF(AND($C43&lt;&gt;$C42,$J42&lt;&gt;""),"Total Mensal","")))))</f>
        <v/>
      </c>
      <c r="K43" s="75" t="str">
        <f ca="1">IF(J43="","",IF(J43="Total Mensal","-",IF(J43="Total Acumulado",SUM(K$7:K42),I43*J43)))</f>
        <v/>
      </c>
      <c r="L43" s="112" t="str">
        <f ca="1">IF(J43="","",IF(J43="Total Mensal","-",IF(J43="Total Acumulado",SUM(L$7:L42),K43/SUMIF(J:J,"Total Acumulado",K:K))))</f>
        <v/>
      </c>
      <c r="M43" s="108"/>
      <c r="N43" s="112" t="str">
        <f ca="1">IF($J43="","",IF($J43="Total Mensal",SUM(O$7:O42)/VLOOKUP("Total Acumulado",$J:$K,2,FALSE),IF($J43="Total Acumulado",N42+L43+IF(L$7="% Item",-1,0),0%)))</f>
        <v/>
      </c>
      <c r="O43" s="109" t="str">
        <f ca="1">IF($J43="","",IF($J43="Total Mensal",SUM(O$7:O42),IF($J43="Total Acumulado",SUM(O$7:O41)+M43,IFERROR(N43*$K43,0))))</f>
        <v/>
      </c>
      <c r="P43" s="112" t="str">
        <f ca="1">IF($J43="","",IF($J43="Total Mensal",SUM(Q$7:Q42)/VLOOKUP("Total Acumulado",$J:$K,2,FALSE),IF($J43="Total Acumulado",P42+N43+IF(N$7="% Item",-1,0),0%)))</f>
        <v/>
      </c>
      <c r="Q43" s="109" t="str">
        <f ca="1">IF($J43="","",IF($J43="Total Mensal",SUM(Q$7:Q42),IF($J43="Total Acumulado",SUM(Q$7:Q41)+O43,IFERROR(P43*$K43,0))))</f>
        <v/>
      </c>
      <c r="R43" s="112" t="str">
        <f ca="1">IF($J43="","",IF($J43="Total Mensal",SUM(S$7:S42)/VLOOKUP("Total Acumulado",$J:$K,2,FALSE),IF($J43="Total Acumulado",R42+P43+IF(P$7="% Item",-1,0),0%)))</f>
        <v/>
      </c>
      <c r="S43" s="109" t="str">
        <f ca="1">IF($J43="","",IF($J43="Total Mensal",SUM(S$7:S42),IF($J43="Total Acumulado",SUM(S$7:S41)+Q43,IFERROR(R43*$K43,0))))</f>
        <v/>
      </c>
      <c r="T43" s="112" t="str">
        <f ca="1">IF($J43="","",IF($J43="Total Mensal",SUM(U$7:U42)/VLOOKUP("Total Acumulado",$J:$K,2,FALSE),IF($J43="Total Acumulado",T42+R43+IF(R$7="% Item",-1,0),0%)))</f>
        <v/>
      </c>
      <c r="U43" s="109" t="str">
        <f ca="1">IF($J43="","",IF($J43="Total Mensal",SUM(U$7:U42),IF($J43="Total Acumulado",SUM(U$7:U41)+S43,IFERROR(T43*$K43,0))))</f>
        <v/>
      </c>
      <c r="V43" s="112" t="str">
        <f ca="1">IF($J43="","",IF($J43="Total Mensal",SUM(W$7:W42)/VLOOKUP("Total Acumulado",$J:$K,2,FALSE),IF($J43="Total Acumulado",V42+T43+IF(T$7="% Item",-1,0),0%)))</f>
        <v/>
      </c>
      <c r="W43" s="109" t="str">
        <f ca="1">IF($J43="","",IF($J43="Total Mensal",SUM(W$7:W42),IF($J43="Total Acumulado",SUM(W$7:W41)+U43,IFERROR(V43*$K43,0))))</f>
        <v/>
      </c>
      <c r="X43" s="112" t="str">
        <f ca="1">IF($J43="","",IF($J43="Total Mensal",SUM(Y$7:Y42)/VLOOKUP("Total Acumulado",$J:$K,2,FALSE),IF($J43="Total Acumulado",X42+V43+IF(V$7="% Item",-1,0),0%)))</f>
        <v/>
      </c>
      <c r="Y43" s="109" t="str">
        <f ca="1">IF($J43="","",IF($J43="Total Mensal",SUM(Y$7:Y42),IF($J43="Total Acumulado",SUM(Y$7:Y41)+W43,IFERROR(X43*$K43,0))))</f>
        <v/>
      </c>
      <c r="Z43" s="112" t="str">
        <f ca="1">IF($J43="","",IF($J43="Total Mensal",SUM(AA$7:AA42)/VLOOKUP("Total Acumulado",$J:$K,2,FALSE),IF($J43="Total Acumulado",Z42+X43+IF(X$7="% Item",-1,0),0%)))</f>
        <v/>
      </c>
      <c r="AA43" s="109" t="str">
        <f ca="1">IF($J43="","",IF($J43="Total Mensal",SUM(AA$7:AA42),IF($J43="Total Acumulado",SUM(AA$7:AA41)+Y43,IFERROR(Z43*$K43,0))))</f>
        <v/>
      </c>
      <c r="AB43" s="112" t="str">
        <f ca="1">IF($J43="","",IF($J43="Total Mensal",SUM(AC$7:AC42)/VLOOKUP("Total Acumulado",$J:$K,2,FALSE),IF($J43="Total Acumulado",AB42+Z43+IF(Z$7="% Item",-1,0),0%)))</f>
        <v/>
      </c>
      <c r="AC43" s="109" t="str">
        <f ca="1">IF($J43="","",IF($J43="Total Mensal",SUM(AC$7:AC42),IF($J43="Total Acumulado",SUM(AC$7:AC41)+AA43,IFERROR(AB43*$K43,0))))</f>
        <v/>
      </c>
      <c r="AD43" s="112" t="str">
        <f ca="1">IF($J43="","",IF($J43="Total Mensal",SUM(AE$7:AE42)/VLOOKUP("Total Acumulado",$J:$K,2,FALSE),IF($J43="Total Acumulado",AD42+AB43+IF(AB$7="% Item",-1,0),0%)))</f>
        <v/>
      </c>
      <c r="AE43" s="109" t="str">
        <f ca="1">IF($J43="","",IF($J43="Total Mensal",SUM(AE$7:AE42),IF($J43="Total Acumulado",SUM(AE$7:AE41)+AC43,IFERROR(AD43*$K43,0))))</f>
        <v/>
      </c>
      <c r="AF43" s="112" t="str">
        <f ca="1">IF($J43="","",IF($J43="Total Mensal",SUM(AG$7:AG42)/VLOOKUP("Total Acumulado",$J:$K,2,FALSE),IF($J43="Total Acumulado",AF42+AD43+IF(AD$7="% Item",-1,0),0%)))</f>
        <v/>
      </c>
      <c r="AG43" s="109" t="str">
        <f ca="1">IF($J43="","",IF($J43="Total Mensal",SUM(AG$7:AG42),IF($J43="Total Acumulado",SUM(AG$7:AG41)+AE43,IFERROR(AF43*$K43,0))))</f>
        <v/>
      </c>
      <c r="AH43" s="112" t="str">
        <f ca="1">IF($J43="","",IF($J43="Total Mensal",SUM(AI$7:AI42)/VLOOKUP("Total Acumulado",$J:$K,2,FALSE),IF($J43="Total Acumulado",AH42+AF43+IF(AF$7="% Item",-1,0),0%)))</f>
        <v/>
      </c>
      <c r="AI43" s="109" t="str">
        <f ca="1">IF($J43="","",IF($J43="Total Mensal",SUM(AI$7:AI42),IF($J43="Total Acumulado",SUM(AI$7:AI41)+AG43,IFERROR(AH43*$K43,0))))</f>
        <v/>
      </c>
      <c r="AJ43" s="112" t="str">
        <f ca="1">IF($J43="","",IF($J43="Total Mensal",SUM(AK$7:AK42)/VLOOKUP("Total Acumulado",$J:$K,2,FALSE),IF($J43="Total Acumulado",AJ42+AH43+IF(AH$7="% Item",-1,0),0%)))</f>
        <v/>
      </c>
      <c r="AK43" s="109" t="str">
        <f ca="1">IF($J43="","",IF($J43="Total Mensal",SUM(AK$7:AK42),IF($J43="Total Acumulado",SUM(AK$7:AK41)+AI43,IFERROR(AJ43*$K43,0))))</f>
        <v/>
      </c>
    </row>
    <row r="44" spans="2:37" x14ac:dyDescent="0.25">
      <c r="B44" s="41" t="str">
        <f ca="1">IFERROR(IF(C43=C40,IF(B43+1&lt;='MAPA DE PREÇOS'!$H$8,B43+1,""),B43),"")</f>
        <v/>
      </c>
      <c r="C44" s="41" t="str">
        <f ca="1">IFERROR(VLOOKUP(B44,'MAPA DE PREÇOS'!B:D,2,FALSE),"")</f>
        <v/>
      </c>
      <c r="D44" s="41" t="str">
        <f ca="1">IFERROR(VLOOKUP(B44,'MAPA DE PREÇOS'!B:D,3,FALSE),"")</f>
        <v/>
      </c>
      <c r="E44" s="82" t="str">
        <f t="shared" ca="1" si="1"/>
        <v/>
      </c>
      <c r="F44" s="82" t="str">
        <f ca="1">IF($B43="","",IF($C44=$C41,INDEX('MAPA DE PREÇOS'!$H:$H,MATCH($B44,'MAPA DE PREÇOS'!$B:$B)-19),IF($C44=$C42,"Código","")))</f>
        <v/>
      </c>
      <c r="G44" s="83" t="str">
        <f ca="1">IF($B43="","",IF($C44=$C41,IF('BASE EDITAL'!$C$2="",INDEX('MAPA DE PREÇOS'!H:H,MATCH(EDITAL!B44,'MAPA DE PREÇOS'!B:B,0)+1),UPPER(INDEX('BASE EDITAL'!$C:$C,EDITAL!B44+1))),IF($C44=$C42,"Especificação do Objeto","")))</f>
        <v/>
      </c>
      <c r="H44" s="84" t="str">
        <f ca="1">IF($B43="","",IF($C44=$C41,INDEX('MAPA DE PREÇOS'!$M:$M,MATCH($B44,'MAPA DE PREÇOS'!$B:$B)-16),IF($C44=$C42,"Unidade","")))</f>
        <v/>
      </c>
      <c r="I44" s="84" t="str">
        <f ca="1">IF($B43="","",IF($C44=$C41,INDEX('MAPA DE PREÇOS'!$M:$M,MATCH($B44,'MAPA DE PREÇOS'!$B:$B)-17),IF($C44=$C42,"Quant.","")))</f>
        <v/>
      </c>
      <c r="J44" s="60" t="str">
        <f ca="1">IF(J43="Total Mensal","Total Acumulado",IF($B43="","",IF($C44=$C41,INDEX('MAPA DE PREÇOS'!$M:$M,MATCH($B44,'MAPA DE PREÇOS'!$B:$B)-19),IF($C44=$C42,"Valor Unit. (R$)",IF(AND($C44&lt;&gt;$C43,$J43&lt;&gt;""),"Total Mensal","")))))</f>
        <v/>
      </c>
      <c r="K44" s="75" t="str">
        <f ca="1">IF(J44="","",IF(J44="Total Mensal","-",IF(J44="Total Acumulado",SUM(K$7:K43),I44*J44)))</f>
        <v/>
      </c>
      <c r="L44" s="112" t="str">
        <f ca="1">IF(J44="","",IF(J44="Total Mensal","-",IF(J44="Total Acumulado",SUM(L$7:L43),K44/SUMIF(J:J,"Total Acumulado",K:K))))</f>
        <v/>
      </c>
      <c r="M44" s="108"/>
      <c r="N44" s="112" t="str">
        <f ca="1">IF($J44="","",IF($J44="Total Mensal",SUM(O$7:O43)/VLOOKUP("Total Acumulado",$J:$K,2,FALSE),IF($J44="Total Acumulado",N43+L44+IF(L$7="% Item",-1,0),0%)))</f>
        <v/>
      </c>
      <c r="O44" s="109" t="str">
        <f ca="1">IF($J44="","",IF($J44="Total Mensal",SUM(O$7:O43),IF($J44="Total Acumulado",SUM(O$7:O42)+M44,IFERROR(N44*$K44,0))))</f>
        <v/>
      </c>
      <c r="P44" s="112" t="str">
        <f ca="1">IF($J44="","",IF($J44="Total Mensal",SUM(Q$7:Q43)/VLOOKUP("Total Acumulado",$J:$K,2,FALSE),IF($J44="Total Acumulado",P43+N44+IF(N$7="% Item",-1,0),0%)))</f>
        <v/>
      </c>
      <c r="Q44" s="109" t="str">
        <f ca="1">IF($J44="","",IF($J44="Total Mensal",SUM(Q$7:Q43),IF($J44="Total Acumulado",SUM(Q$7:Q42)+O44,IFERROR(P44*$K44,0))))</f>
        <v/>
      </c>
      <c r="R44" s="112" t="str">
        <f ca="1">IF($J44="","",IF($J44="Total Mensal",SUM(S$7:S43)/VLOOKUP("Total Acumulado",$J:$K,2,FALSE),IF($J44="Total Acumulado",R43+P44+IF(P$7="% Item",-1,0),0%)))</f>
        <v/>
      </c>
      <c r="S44" s="109" t="str">
        <f ca="1">IF($J44="","",IF($J44="Total Mensal",SUM(S$7:S43),IF($J44="Total Acumulado",SUM(S$7:S42)+Q44,IFERROR(R44*$K44,0))))</f>
        <v/>
      </c>
      <c r="T44" s="112" t="str">
        <f ca="1">IF($J44="","",IF($J44="Total Mensal",SUM(U$7:U43)/VLOOKUP("Total Acumulado",$J:$K,2,FALSE),IF($J44="Total Acumulado",T43+R44+IF(R$7="% Item",-1,0),0%)))</f>
        <v/>
      </c>
      <c r="U44" s="109" t="str">
        <f ca="1">IF($J44="","",IF($J44="Total Mensal",SUM(U$7:U43),IF($J44="Total Acumulado",SUM(U$7:U42)+S44,IFERROR(T44*$K44,0))))</f>
        <v/>
      </c>
      <c r="V44" s="112" t="str">
        <f ca="1">IF($J44="","",IF($J44="Total Mensal",SUM(W$7:W43)/VLOOKUP("Total Acumulado",$J:$K,2,FALSE),IF($J44="Total Acumulado",V43+T44+IF(T$7="% Item",-1,0),0%)))</f>
        <v/>
      </c>
      <c r="W44" s="109" t="str">
        <f ca="1">IF($J44="","",IF($J44="Total Mensal",SUM(W$7:W43),IF($J44="Total Acumulado",SUM(W$7:W42)+U44,IFERROR(V44*$K44,0))))</f>
        <v/>
      </c>
      <c r="X44" s="112" t="str">
        <f ca="1">IF($J44="","",IF($J44="Total Mensal",SUM(Y$7:Y43)/VLOOKUP("Total Acumulado",$J:$K,2,FALSE),IF($J44="Total Acumulado",X43+V44+IF(V$7="% Item",-1,0),0%)))</f>
        <v/>
      </c>
      <c r="Y44" s="109" t="str">
        <f ca="1">IF($J44="","",IF($J44="Total Mensal",SUM(Y$7:Y43),IF($J44="Total Acumulado",SUM(Y$7:Y42)+W44,IFERROR(X44*$K44,0))))</f>
        <v/>
      </c>
      <c r="Z44" s="112" t="str">
        <f ca="1">IF($J44="","",IF($J44="Total Mensal",SUM(AA$7:AA43)/VLOOKUP("Total Acumulado",$J:$K,2,FALSE),IF($J44="Total Acumulado",Z43+X44+IF(X$7="% Item",-1,0),0%)))</f>
        <v/>
      </c>
      <c r="AA44" s="109" t="str">
        <f ca="1">IF($J44="","",IF($J44="Total Mensal",SUM(AA$7:AA43),IF($J44="Total Acumulado",SUM(AA$7:AA42)+Y44,IFERROR(Z44*$K44,0))))</f>
        <v/>
      </c>
      <c r="AB44" s="112" t="str">
        <f ca="1">IF($J44="","",IF($J44="Total Mensal",SUM(AC$7:AC43)/VLOOKUP("Total Acumulado",$J:$K,2,FALSE),IF($J44="Total Acumulado",AB43+Z44+IF(Z$7="% Item",-1,0),0%)))</f>
        <v/>
      </c>
      <c r="AC44" s="109" t="str">
        <f ca="1">IF($J44="","",IF($J44="Total Mensal",SUM(AC$7:AC43),IF($J44="Total Acumulado",SUM(AC$7:AC42)+AA44,IFERROR(AB44*$K44,0))))</f>
        <v/>
      </c>
      <c r="AD44" s="112" t="str">
        <f ca="1">IF($J44="","",IF($J44="Total Mensal",SUM(AE$7:AE43)/VLOOKUP("Total Acumulado",$J:$K,2,FALSE),IF($J44="Total Acumulado",AD43+AB44+IF(AB$7="% Item",-1,0),0%)))</f>
        <v/>
      </c>
      <c r="AE44" s="109" t="str">
        <f ca="1">IF($J44="","",IF($J44="Total Mensal",SUM(AE$7:AE43),IF($J44="Total Acumulado",SUM(AE$7:AE42)+AC44,IFERROR(AD44*$K44,0))))</f>
        <v/>
      </c>
      <c r="AF44" s="112" t="str">
        <f ca="1">IF($J44="","",IF($J44="Total Mensal",SUM(AG$7:AG43)/VLOOKUP("Total Acumulado",$J:$K,2,FALSE),IF($J44="Total Acumulado",AF43+AD44+IF(AD$7="% Item",-1,0),0%)))</f>
        <v/>
      </c>
      <c r="AG44" s="109" t="str">
        <f ca="1">IF($J44="","",IF($J44="Total Mensal",SUM(AG$7:AG43),IF($J44="Total Acumulado",SUM(AG$7:AG42)+AE44,IFERROR(AF44*$K44,0))))</f>
        <v/>
      </c>
      <c r="AH44" s="112" t="str">
        <f ca="1">IF($J44="","",IF($J44="Total Mensal",SUM(AI$7:AI43)/VLOOKUP("Total Acumulado",$J:$K,2,FALSE),IF($J44="Total Acumulado",AH43+AF44+IF(AF$7="% Item",-1,0),0%)))</f>
        <v/>
      </c>
      <c r="AI44" s="109" t="str">
        <f ca="1">IF($J44="","",IF($J44="Total Mensal",SUM(AI$7:AI43),IF($J44="Total Acumulado",SUM(AI$7:AI42)+AG44,IFERROR(AH44*$K44,0))))</f>
        <v/>
      </c>
      <c r="AJ44" s="112" t="str">
        <f ca="1">IF($J44="","",IF($J44="Total Mensal",SUM(AK$7:AK43)/VLOOKUP("Total Acumulado",$J:$K,2,FALSE),IF($J44="Total Acumulado",AJ43+AH44+IF(AH$7="% Item",-1,0),0%)))</f>
        <v/>
      </c>
      <c r="AK44" s="109" t="str">
        <f ca="1">IF($J44="","",IF($J44="Total Mensal",SUM(AK$7:AK43),IF($J44="Total Acumulado",SUM(AK$7:AK42)+AI44,IFERROR(AJ44*$K44,0))))</f>
        <v/>
      </c>
    </row>
    <row r="45" spans="2:37" x14ac:dyDescent="0.25">
      <c r="B45" s="41" t="str">
        <f ca="1">IFERROR(IF(C44=C41,IF(B44+1&lt;='MAPA DE PREÇOS'!$H$8,B44+1,""),B44),"")</f>
        <v/>
      </c>
      <c r="C45" s="41" t="str">
        <f ca="1">IFERROR(VLOOKUP(B45,'MAPA DE PREÇOS'!B:D,2,FALSE),"")</f>
        <v/>
      </c>
      <c r="D45" s="41" t="str">
        <f ca="1">IFERROR(VLOOKUP(B45,'MAPA DE PREÇOS'!B:D,3,FALSE),"")</f>
        <v/>
      </c>
      <c r="E45" s="82" t="str">
        <f t="shared" ca="1" si="1"/>
        <v/>
      </c>
      <c r="F45" s="82" t="str">
        <f ca="1">IF($B44="","",IF($C45=$C42,INDEX('MAPA DE PREÇOS'!$H:$H,MATCH($B45,'MAPA DE PREÇOS'!$B:$B)-19),IF($C45=$C43,"Código","")))</f>
        <v/>
      </c>
      <c r="G45" s="83" t="str">
        <f ca="1">IF($B44="","",IF($C45=$C42,IF('BASE EDITAL'!$C$2="",INDEX('MAPA DE PREÇOS'!H:H,MATCH(EDITAL!B45,'MAPA DE PREÇOS'!B:B,0)+1),UPPER(INDEX('BASE EDITAL'!$C:$C,EDITAL!B45+1))),IF($C45=$C43,"Especificação do Objeto","")))</f>
        <v/>
      </c>
      <c r="H45" s="84" t="str">
        <f ca="1">IF($B44="","",IF($C45=$C42,INDEX('MAPA DE PREÇOS'!$M:$M,MATCH($B45,'MAPA DE PREÇOS'!$B:$B)-16),IF($C45=$C43,"Unidade","")))</f>
        <v/>
      </c>
      <c r="I45" s="84" t="str">
        <f ca="1">IF($B44="","",IF($C45=$C42,INDEX('MAPA DE PREÇOS'!$M:$M,MATCH($B45,'MAPA DE PREÇOS'!$B:$B)-17),IF($C45=$C43,"Quant.","")))</f>
        <v/>
      </c>
      <c r="J45" s="60" t="str">
        <f ca="1">IF(J44="Total Mensal","Total Acumulado",IF($B44="","",IF($C45=$C42,INDEX('MAPA DE PREÇOS'!$M:$M,MATCH($B45,'MAPA DE PREÇOS'!$B:$B)-19),IF($C45=$C43,"Valor Unit. (R$)",IF(AND($C45&lt;&gt;$C44,$J44&lt;&gt;""),"Total Mensal","")))))</f>
        <v/>
      </c>
      <c r="K45" s="75" t="str">
        <f ca="1">IF(J45="","",IF(J45="Total Mensal","-",IF(J45="Total Acumulado",SUM(K$7:K44),I45*J45)))</f>
        <v/>
      </c>
      <c r="L45" s="112" t="str">
        <f ca="1">IF(J45="","",IF(J45="Total Mensal","-",IF(J45="Total Acumulado",SUM(L$7:L44),K45/SUMIF(J:J,"Total Acumulado",K:K))))</f>
        <v/>
      </c>
      <c r="M45" s="108"/>
      <c r="N45" s="112" t="str">
        <f ca="1">IF($J45="","",IF($J45="Total Mensal",SUM(O$7:O44)/VLOOKUP("Total Acumulado",$J:$K,2,FALSE),IF($J45="Total Acumulado",N44+L45+IF(L$7="% Item",-1,0),0%)))</f>
        <v/>
      </c>
      <c r="O45" s="109" t="str">
        <f ca="1">IF($J45="","",IF($J45="Total Mensal",SUM(O$7:O44),IF($J45="Total Acumulado",SUM(O$7:O43)+M45,IFERROR(N45*$K45,0))))</f>
        <v/>
      </c>
      <c r="P45" s="112" t="str">
        <f ca="1">IF($J45="","",IF($J45="Total Mensal",SUM(Q$7:Q44)/VLOOKUP("Total Acumulado",$J:$K,2,FALSE),IF($J45="Total Acumulado",P44+N45+IF(N$7="% Item",-1,0),0%)))</f>
        <v/>
      </c>
      <c r="Q45" s="109" t="str">
        <f ca="1">IF($J45="","",IF($J45="Total Mensal",SUM(Q$7:Q44),IF($J45="Total Acumulado",SUM(Q$7:Q43)+O45,IFERROR(P45*$K45,0))))</f>
        <v/>
      </c>
      <c r="R45" s="112" t="str">
        <f ca="1">IF($J45="","",IF($J45="Total Mensal",SUM(S$7:S44)/VLOOKUP("Total Acumulado",$J:$K,2,FALSE),IF($J45="Total Acumulado",R44+P45+IF(P$7="% Item",-1,0),0%)))</f>
        <v/>
      </c>
      <c r="S45" s="109" t="str">
        <f ca="1">IF($J45="","",IF($J45="Total Mensal",SUM(S$7:S44),IF($J45="Total Acumulado",SUM(S$7:S43)+Q45,IFERROR(R45*$K45,0))))</f>
        <v/>
      </c>
      <c r="T45" s="112" t="str">
        <f ca="1">IF($J45="","",IF($J45="Total Mensal",SUM(U$7:U44)/VLOOKUP("Total Acumulado",$J:$K,2,FALSE),IF($J45="Total Acumulado",T44+R45+IF(R$7="% Item",-1,0),0%)))</f>
        <v/>
      </c>
      <c r="U45" s="109" t="str">
        <f ca="1">IF($J45="","",IF($J45="Total Mensal",SUM(U$7:U44),IF($J45="Total Acumulado",SUM(U$7:U43)+S45,IFERROR(T45*$K45,0))))</f>
        <v/>
      </c>
      <c r="V45" s="112" t="str">
        <f ca="1">IF($J45="","",IF($J45="Total Mensal",SUM(W$7:W44)/VLOOKUP("Total Acumulado",$J:$K,2,FALSE),IF($J45="Total Acumulado",V44+T45+IF(T$7="% Item",-1,0),0%)))</f>
        <v/>
      </c>
      <c r="W45" s="109" t="str">
        <f ca="1">IF($J45="","",IF($J45="Total Mensal",SUM(W$7:W44),IF($J45="Total Acumulado",SUM(W$7:W43)+U45,IFERROR(V45*$K45,0))))</f>
        <v/>
      </c>
      <c r="X45" s="112" t="str">
        <f ca="1">IF($J45="","",IF($J45="Total Mensal",SUM(Y$7:Y44)/VLOOKUP("Total Acumulado",$J:$K,2,FALSE),IF($J45="Total Acumulado",X44+V45+IF(V$7="% Item",-1,0),0%)))</f>
        <v/>
      </c>
      <c r="Y45" s="109" t="str">
        <f ca="1">IF($J45="","",IF($J45="Total Mensal",SUM(Y$7:Y44),IF($J45="Total Acumulado",SUM(Y$7:Y43)+W45,IFERROR(X45*$K45,0))))</f>
        <v/>
      </c>
      <c r="Z45" s="112" t="str">
        <f ca="1">IF($J45="","",IF($J45="Total Mensal",SUM(AA$7:AA44)/VLOOKUP("Total Acumulado",$J:$K,2,FALSE),IF($J45="Total Acumulado",Z44+X45+IF(X$7="% Item",-1,0),0%)))</f>
        <v/>
      </c>
      <c r="AA45" s="109" t="str">
        <f ca="1">IF($J45="","",IF($J45="Total Mensal",SUM(AA$7:AA44),IF($J45="Total Acumulado",SUM(AA$7:AA43)+Y45,IFERROR(Z45*$K45,0))))</f>
        <v/>
      </c>
      <c r="AB45" s="112" t="str">
        <f ca="1">IF($J45="","",IF($J45="Total Mensal",SUM(AC$7:AC44)/VLOOKUP("Total Acumulado",$J:$K,2,FALSE),IF($J45="Total Acumulado",AB44+Z45+IF(Z$7="% Item",-1,0),0%)))</f>
        <v/>
      </c>
      <c r="AC45" s="109" t="str">
        <f ca="1">IF($J45="","",IF($J45="Total Mensal",SUM(AC$7:AC44),IF($J45="Total Acumulado",SUM(AC$7:AC43)+AA45,IFERROR(AB45*$K45,0))))</f>
        <v/>
      </c>
      <c r="AD45" s="112" t="str">
        <f ca="1">IF($J45="","",IF($J45="Total Mensal",SUM(AE$7:AE44)/VLOOKUP("Total Acumulado",$J:$K,2,FALSE),IF($J45="Total Acumulado",AD44+AB45+IF(AB$7="% Item",-1,0),0%)))</f>
        <v/>
      </c>
      <c r="AE45" s="109" t="str">
        <f ca="1">IF($J45="","",IF($J45="Total Mensal",SUM(AE$7:AE44),IF($J45="Total Acumulado",SUM(AE$7:AE43)+AC45,IFERROR(AD45*$K45,0))))</f>
        <v/>
      </c>
      <c r="AF45" s="112" t="str">
        <f ca="1">IF($J45="","",IF($J45="Total Mensal",SUM(AG$7:AG44)/VLOOKUP("Total Acumulado",$J:$K,2,FALSE),IF($J45="Total Acumulado",AF44+AD45+IF(AD$7="% Item",-1,0),0%)))</f>
        <v/>
      </c>
      <c r="AG45" s="109" t="str">
        <f ca="1">IF($J45="","",IF($J45="Total Mensal",SUM(AG$7:AG44),IF($J45="Total Acumulado",SUM(AG$7:AG43)+AE45,IFERROR(AF45*$K45,0))))</f>
        <v/>
      </c>
      <c r="AH45" s="112" t="str">
        <f ca="1">IF($J45="","",IF($J45="Total Mensal",SUM(AI$7:AI44)/VLOOKUP("Total Acumulado",$J:$K,2,FALSE),IF($J45="Total Acumulado",AH44+AF45+IF(AF$7="% Item",-1,0),0%)))</f>
        <v/>
      </c>
      <c r="AI45" s="109" t="str">
        <f ca="1">IF($J45="","",IF($J45="Total Mensal",SUM(AI$7:AI44),IF($J45="Total Acumulado",SUM(AI$7:AI43)+AG45,IFERROR(AH45*$K45,0))))</f>
        <v/>
      </c>
      <c r="AJ45" s="112" t="str">
        <f ca="1">IF($J45="","",IF($J45="Total Mensal",SUM(AK$7:AK44)/VLOOKUP("Total Acumulado",$J:$K,2,FALSE),IF($J45="Total Acumulado",AJ44+AH45+IF(AH$7="% Item",-1,0),0%)))</f>
        <v/>
      </c>
      <c r="AK45" s="109" t="str">
        <f ca="1">IF($J45="","",IF($J45="Total Mensal",SUM(AK$7:AK44),IF($J45="Total Acumulado",SUM(AK$7:AK43)+AI45,IFERROR(AJ45*$K45,0))))</f>
        <v/>
      </c>
    </row>
    <row r="46" spans="2:37" x14ac:dyDescent="0.25">
      <c r="B46" s="41" t="str">
        <f ca="1">IFERROR(IF(C45=C42,IF(B45+1&lt;='MAPA DE PREÇOS'!$H$8,B45+1,""),B45),"")</f>
        <v/>
      </c>
      <c r="C46" s="41" t="str">
        <f ca="1">IFERROR(VLOOKUP(B46,'MAPA DE PREÇOS'!B:D,2,FALSE),"")</f>
        <v/>
      </c>
      <c r="D46" s="41" t="str">
        <f ca="1">IFERROR(VLOOKUP(B46,'MAPA DE PREÇOS'!B:D,3,FALSE),"")</f>
        <v/>
      </c>
      <c r="E46" s="82" t="str">
        <f t="shared" ca="1" si="1"/>
        <v/>
      </c>
      <c r="F46" s="82" t="str">
        <f ca="1">IF($B45="","",IF($C46=$C43,INDEX('MAPA DE PREÇOS'!$H:$H,MATCH($B46,'MAPA DE PREÇOS'!$B:$B)-19),IF($C46=$C44,"Código","")))</f>
        <v/>
      </c>
      <c r="G46" s="83" t="str">
        <f ca="1">IF($B45="","",IF($C46=$C43,IF('BASE EDITAL'!$C$2="",INDEX('MAPA DE PREÇOS'!H:H,MATCH(EDITAL!B46,'MAPA DE PREÇOS'!B:B,0)+1),UPPER(INDEX('BASE EDITAL'!$C:$C,EDITAL!B46+1))),IF($C46=$C44,"Especificação do Objeto","")))</f>
        <v/>
      </c>
      <c r="H46" s="84" t="str">
        <f ca="1">IF($B45="","",IF($C46=$C43,INDEX('MAPA DE PREÇOS'!$M:$M,MATCH($B46,'MAPA DE PREÇOS'!$B:$B)-16),IF($C46=$C44,"Unidade","")))</f>
        <v/>
      </c>
      <c r="I46" s="84" t="str">
        <f ca="1">IF($B45="","",IF($C46=$C43,INDEX('MAPA DE PREÇOS'!$M:$M,MATCH($B46,'MAPA DE PREÇOS'!$B:$B)-17),IF($C46=$C44,"Quant.","")))</f>
        <v/>
      </c>
      <c r="J46" s="60" t="str">
        <f ca="1">IF(J45="Total Mensal","Total Acumulado",IF($B45="","",IF($C46=$C43,INDEX('MAPA DE PREÇOS'!$M:$M,MATCH($B46,'MAPA DE PREÇOS'!$B:$B)-19),IF($C46=$C44,"Valor Unit. (R$)",IF(AND($C46&lt;&gt;$C45,$J45&lt;&gt;""),"Total Mensal","")))))</f>
        <v/>
      </c>
      <c r="K46" s="75" t="str">
        <f ca="1">IF(J46="","",IF(J46="Total Mensal","-",IF(J46="Total Acumulado",SUM(K$7:K45),I46*J46)))</f>
        <v/>
      </c>
      <c r="L46" s="112" t="str">
        <f ca="1">IF(J46="","",IF(J46="Total Mensal","-",IF(J46="Total Acumulado",SUM(L$7:L45),K46/SUMIF(J:J,"Total Acumulado",K:K))))</f>
        <v/>
      </c>
      <c r="M46" s="108"/>
      <c r="N46" s="112" t="str">
        <f ca="1">IF($J46="","",IF($J46="Total Mensal",SUM(O$7:O45)/VLOOKUP("Total Acumulado",$J:$K,2,FALSE),IF($J46="Total Acumulado",N45+L46+IF(L$7="% Item",-1,0),0%)))</f>
        <v/>
      </c>
      <c r="O46" s="109" t="str">
        <f ca="1">IF($J46="","",IF($J46="Total Mensal",SUM(O$7:O45),IF($J46="Total Acumulado",SUM(O$7:O44)+M46,IFERROR(N46*$K46,0))))</f>
        <v/>
      </c>
      <c r="P46" s="112" t="str">
        <f ca="1">IF($J46="","",IF($J46="Total Mensal",SUM(Q$7:Q45)/VLOOKUP("Total Acumulado",$J:$K,2,FALSE),IF($J46="Total Acumulado",P45+N46+IF(N$7="% Item",-1,0),0%)))</f>
        <v/>
      </c>
      <c r="Q46" s="109" t="str">
        <f ca="1">IF($J46="","",IF($J46="Total Mensal",SUM(Q$7:Q45),IF($J46="Total Acumulado",SUM(Q$7:Q44)+O46,IFERROR(P46*$K46,0))))</f>
        <v/>
      </c>
      <c r="R46" s="112" t="str">
        <f ca="1">IF($J46="","",IF($J46="Total Mensal",SUM(S$7:S45)/VLOOKUP("Total Acumulado",$J:$K,2,FALSE),IF($J46="Total Acumulado",R45+P46+IF(P$7="% Item",-1,0),0%)))</f>
        <v/>
      </c>
      <c r="S46" s="109" t="str">
        <f ca="1">IF($J46="","",IF($J46="Total Mensal",SUM(S$7:S45),IF($J46="Total Acumulado",SUM(S$7:S44)+Q46,IFERROR(R46*$K46,0))))</f>
        <v/>
      </c>
      <c r="T46" s="112" t="str">
        <f ca="1">IF($J46="","",IF($J46="Total Mensal",SUM(U$7:U45)/VLOOKUP("Total Acumulado",$J:$K,2,FALSE),IF($J46="Total Acumulado",T45+R46+IF(R$7="% Item",-1,0),0%)))</f>
        <v/>
      </c>
      <c r="U46" s="109" t="str">
        <f ca="1">IF($J46="","",IF($J46="Total Mensal",SUM(U$7:U45),IF($J46="Total Acumulado",SUM(U$7:U44)+S46,IFERROR(T46*$K46,0))))</f>
        <v/>
      </c>
      <c r="V46" s="112" t="str">
        <f ca="1">IF($J46="","",IF($J46="Total Mensal",SUM(W$7:W45)/VLOOKUP("Total Acumulado",$J:$K,2,FALSE),IF($J46="Total Acumulado",V45+T46+IF(T$7="% Item",-1,0),0%)))</f>
        <v/>
      </c>
      <c r="W46" s="109" t="str">
        <f ca="1">IF($J46="","",IF($J46="Total Mensal",SUM(W$7:W45),IF($J46="Total Acumulado",SUM(W$7:W44)+U46,IFERROR(V46*$K46,0))))</f>
        <v/>
      </c>
      <c r="X46" s="112" t="str">
        <f ca="1">IF($J46="","",IF($J46="Total Mensal",SUM(Y$7:Y45)/VLOOKUP("Total Acumulado",$J:$K,2,FALSE),IF($J46="Total Acumulado",X45+V46+IF(V$7="% Item",-1,0),0%)))</f>
        <v/>
      </c>
      <c r="Y46" s="109" t="str">
        <f ca="1">IF($J46="","",IF($J46="Total Mensal",SUM(Y$7:Y45),IF($J46="Total Acumulado",SUM(Y$7:Y44)+W46,IFERROR(X46*$K46,0))))</f>
        <v/>
      </c>
      <c r="Z46" s="112" t="str">
        <f ca="1">IF($J46="","",IF($J46="Total Mensal",SUM(AA$7:AA45)/VLOOKUP("Total Acumulado",$J:$K,2,FALSE),IF($J46="Total Acumulado",Z45+X46+IF(X$7="% Item",-1,0),0%)))</f>
        <v/>
      </c>
      <c r="AA46" s="109" t="str">
        <f ca="1">IF($J46="","",IF($J46="Total Mensal",SUM(AA$7:AA45),IF($J46="Total Acumulado",SUM(AA$7:AA44)+Y46,IFERROR(Z46*$K46,0))))</f>
        <v/>
      </c>
      <c r="AB46" s="112" t="str">
        <f ca="1">IF($J46="","",IF($J46="Total Mensal",SUM(AC$7:AC45)/VLOOKUP("Total Acumulado",$J:$K,2,FALSE),IF($J46="Total Acumulado",AB45+Z46+IF(Z$7="% Item",-1,0),0%)))</f>
        <v/>
      </c>
      <c r="AC46" s="109" t="str">
        <f ca="1">IF($J46="","",IF($J46="Total Mensal",SUM(AC$7:AC45),IF($J46="Total Acumulado",SUM(AC$7:AC44)+AA46,IFERROR(AB46*$K46,0))))</f>
        <v/>
      </c>
      <c r="AD46" s="112" t="str">
        <f ca="1">IF($J46="","",IF($J46="Total Mensal",SUM(AE$7:AE45)/VLOOKUP("Total Acumulado",$J:$K,2,FALSE),IF($J46="Total Acumulado",AD45+AB46+IF(AB$7="% Item",-1,0),0%)))</f>
        <v/>
      </c>
      <c r="AE46" s="109" t="str">
        <f ca="1">IF($J46="","",IF($J46="Total Mensal",SUM(AE$7:AE45),IF($J46="Total Acumulado",SUM(AE$7:AE44)+AC46,IFERROR(AD46*$K46,0))))</f>
        <v/>
      </c>
      <c r="AF46" s="112" t="str">
        <f ca="1">IF($J46="","",IF($J46="Total Mensal",SUM(AG$7:AG45)/VLOOKUP("Total Acumulado",$J:$K,2,FALSE),IF($J46="Total Acumulado",AF45+AD46+IF(AD$7="% Item",-1,0),0%)))</f>
        <v/>
      </c>
      <c r="AG46" s="109" t="str">
        <f ca="1">IF($J46="","",IF($J46="Total Mensal",SUM(AG$7:AG45),IF($J46="Total Acumulado",SUM(AG$7:AG44)+AE46,IFERROR(AF46*$K46,0))))</f>
        <v/>
      </c>
      <c r="AH46" s="112" t="str">
        <f ca="1">IF($J46="","",IF($J46="Total Mensal",SUM(AI$7:AI45)/VLOOKUP("Total Acumulado",$J:$K,2,FALSE),IF($J46="Total Acumulado",AH45+AF46+IF(AF$7="% Item",-1,0),0%)))</f>
        <v/>
      </c>
      <c r="AI46" s="109" t="str">
        <f ca="1">IF($J46="","",IF($J46="Total Mensal",SUM(AI$7:AI45),IF($J46="Total Acumulado",SUM(AI$7:AI44)+AG46,IFERROR(AH46*$K46,0))))</f>
        <v/>
      </c>
      <c r="AJ46" s="112" t="str">
        <f ca="1">IF($J46="","",IF($J46="Total Mensal",SUM(AK$7:AK45)/VLOOKUP("Total Acumulado",$J:$K,2,FALSE),IF($J46="Total Acumulado",AJ45+AH46+IF(AH$7="% Item",-1,0),0%)))</f>
        <v/>
      </c>
      <c r="AK46" s="109" t="str">
        <f ca="1">IF($J46="","",IF($J46="Total Mensal",SUM(AK$7:AK45),IF($J46="Total Acumulado",SUM(AK$7:AK44)+AI46,IFERROR(AJ46*$K46,0))))</f>
        <v/>
      </c>
    </row>
    <row r="47" spans="2:37" x14ac:dyDescent="0.25">
      <c r="B47" s="41" t="str">
        <f ca="1">IFERROR(IF(C46=C43,IF(B46+1&lt;='MAPA DE PREÇOS'!$H$8,B46+1,""),B46),"")</f>
        <v/>
      </c>
      <c r="C47" s="41" t="str">
        <f ca="1">IFERROR(VLOOKUP(B47,'MAPA DE PREÇOS'!B:D,2,FALSE),"")</f>
        <v/>
      </c>
      <c r="D47" s="41" t="str">
        <f ca="1">IFERROR(VLOOKUP(B47,'MAPA DE PREÇOS'!B:D,3,FALSE),"")</f>
        <v/>
      </c>
      <c r="E47" s="82" t="str">
        <f t="shared" ca="1" si="1"/>
        <v/>
      </c>
      <c r="F47" s="82" t="str">
        <f ca="1">IF($B46="","",IF($C47=$C44,INDEX('MAPA DE PREÇOS'!$H:$H,MATCH($B47,'MAPA DE PREÇOS'!$B:$B)-19),IF($C47=$C45,"Código","")))</f>
        <v/>
      </c>
      <c r="G47" s="83" t="str">
        <f ca="1">IF($B46="","",IF($C47=$C44,IF('BASE EDITAL'!$C$2="",INDEX('MAPA DE PREÇOS'!H:H,MATCH(EDITAL!B47,'MAPA DE PREÇOS'!B:B,0)+1),UPPER(INDEX('BASE EDITAL'!$C:$C,EDITAL!B47+1))),IF($C47=$C45,"Especificação do Objeto","")))</f>
        <v/>
      </c>
      <c r="H47" s="84" t="str">
        <f ca="1">IF($B46="","",IF($C47=$C44,INDEX('MAPA DE PREÇOS'!$M:$M,MATCH($B47,'MAPA DE PREÇOS'!$B:$B)-16),IF($C47=$C45,"Unidade","")))</f>
        <v/>
      </c>
      <c r="I47" s="84" t="str">
        <f ca="1">IF($B46="","",IF($C47=$C44,INDEX('MAPA DE PREÇOS'!$M:$M,MATCH($B47,'MAPA DE PREÇOS'!$B:$B)-17),IF($C47=$C45,"Quant.","")))</f>
        <v/>
      </c>
      <c r="J47" s="60" t="str">
        <f ca="1">IF(J46="Total Mensal","Total Acumulado",IF($B46="","",IF($C47=$C44,INDEX('MAPA DE PREÇOS'!$M:$M,MATCH($B47,'MAPA DE PREÇOS'!$B:$B)-19),IF($C47=$C45,"Valor Unit. (R$)",IF(AND($C47&lt;&gt;$C46,$J46&lt;&gt;""),"Total Mensal","")))))</f>
        <v/>
      </c>
      <c r="K47" s="75" t="str">
        <f ca="1">IF(J47="","",IF(J47="Total Mensal","-",IF(J47="Total Acumulado",SUM(K$7:K46),I47*J47)))</f>
        <v/>
      </c>
      <c r="L47" s="112" t="str">
        <f ca="1">IF(J47="","",IF(J47="Total Mensal","-",IF(J47="Total Acumulado",SUM(L$7:L46),K47/SUMIF(J:J,"Total Acumulado",K:K))))</f>
        <v/>
      </c>
      <c r="M47" s="108"/>
      <c r="N47" s="112" t="str">
        <f ca="1">IF($J47="","",IF($J47="Total Mensal",SUM(O$7:O46)/VLOOKUP("Total Acumulado",$J:$K,2,FALSE),IF($J47="Total Acumulado",N46+L47+IF(L$7="% Item",-1,0),0%)))</f>
        <v/>
      </c>
      <c r="O47" s="109" t="str">
        <f ca="1">IF($J47="","",IF($J47="Total Mensal",SUM(O$7:O46),IF($J47="Total Acumulado",SUM(O$7:O45)+M47,IFERROR(N47*$K47,0))))</f>
        <v/>
      </c>
      <c r="P47" s="112" t="str">
        <f ca="1">IF($J47="","",IF($J47="Total Mensal",SUM(Q$7:Q46)/VLOOKUP("Total Acumulado",$J:$K,2,FALSE),IF($J47="Total Acumulado",P46+N47+IF(N$7="% Item",-1,0),0%)))</f>
        <v/>
      </c>
      <c r="Q47" s="109" t="str">
        <f ca="1">IF($J47="","",IF($J47="Total Mensal",SUM(Q$7:Q46),IF($J47="Total Acumulado",SUM(Q$7:Q45)+O47,IFERROR(P47*$K47,0))))</f>
        <v/>
      </c>
      <c r="R47" s="112" t="str">
        <f ca="1">IF($J47="","",IF($J47="Total Mensal",SUM(S$7:S46)/VLOOKUP("Total Acumulado",$J:$K,2,FALSE),IF($J47="Total Acumulado",R46+P47+IF(P$7="% Item",-1,0),0%)))</f>
        <v/>
      </c>
      <c r="S47" s="109" t="str">
        <f ca="1">IF($J47="","",IF($J47="Total Mensal",SUM(S$7:S46),IF($J47="Total Acumulado",SUM(S$7:S45)+Q47,IFERROR(R47*$K47,0))))</f>
        <v/>
      </c>
      <c r="T47" s="112" t="str">
        <f ca="1">IF($J47="","",IF($J47="Total Mensal",SUM(U$7:U46)/VLOOKUP("Total Acumulado",$J:$K,2,FALSE),IF($J47="Total Acumulado",T46+R47+IF(R$7="% Item",-1,0),0%)))</f>
        <v/>
      </c>
      <c r="U47" s="109" t="str">
        <f ca="1">IF($J47="","",IF($J47="Total Mensal",SUM(U$7:U46),IF($J47="Total Acumulado",SUM(U$7:U45)+S47,IFERROR(T47*$K47,0))))</f>
        <v/>
      </c>
      <c r="V47" s="112" t="str">
        <f ca="1">IF($J47="","",IF($J47="Total Mensal",SUM(W$7:W46)/VLOOKUP("Total Acumulado",$J:$K,2,FALSE),IF($J47="Total Acumulado",V46+T47+IF(T$7="% Item",-1,0),0%)))</f>
        <v/>
      </c>
      <c r="W47" s="109" t="str">
        <f ca="1">IF($J47="","",IF($J47="Total Mensal",SUM(W$7:W46),IF($J47="Total Acumulado",SUM(W$7:W45)+U47,IFERROR(V47*$K47,0))))</f>
        <v/>
      </c>
      <c r="X47" s="112" t="str">
        <f ca="1">IF($J47="","",IF($J47="Total Mensal",SUM(Y$7:Y46)/VLOOKUP("Total Acumulado",$J:$K,2,FALSE),IF($J47="Total Acumulado",X46+V47+IF(V$7="% Item",-1,0),0%)))</f>
        <v/>
      </c>
      <c r="Y47" s="109" t="str">
        <f ca="1">IF($J47="","",IF($J47="Total Mensal",SUM(Y$7:Y46),IF($J47="Total Acumulado",SUM(Y$7:Y45)+W47,IFERROR(X47*$K47,0))))</f>
        <v/>
      </c>
      <c r="Z47" s="112" t="str">
        <f ca="1">IF($J47="","",IF($J47="Total Mensal",SUM(AA$7:AA46)/VLOOKUP("Total Acumulado",$J:$K,2,FALSE),IF($J47="Total Acumulado",Z46+X47+IF(X$7="% Item",-1,0),0%)))</f>
        <v/>
      </c>
      <c r="AA47" s="109" t="str">
        <f ca="1">IF($J47="","",IF($J47="Total Mensal",SUM(AA$7:AA46),IF($J47="Total Acumulado",SUM(AA$7:AA45)+Y47,IFERROR(Z47*$K47,0))))</f>
        <v/>
      </c>
      <c r="AB47" s="112" t="str">
        <f ca="1">IF($J47="","",IF($J47="Total Mensal",SUM(AC$7:AC46)/VLOOKUP("Total Acumulado",$J:$K,2,FALSE),IF($J47="Total Acumulado",AB46+Z47+IF(Z$7="% Item",-1,0),0%)))</f>
        <v/>
      </c>
      <c r="AC47" s="109" t="str">
        <f ca="1">IF($J47="","",IF($J47="Total Mensal",SUM(AC$7:AC46),IF($J47="Total Acumulado",SUM(AC$7:AC45)+AA47,IFERROR(AB47*$K47,0))))</f>
        <v/>
      </c>
      <c r="AD47" s="112" t="str">
        <f ca="1">IF($J47="","",IF($J47="Total Mensal",SUM(AE$7:AE46)/VLOOKUP("Total Acumulado",$J:$K,2,FALSE),IF($J47="Total Acumulado",AD46+AB47+IF(AB$7="% Item",-1,0),0%)))</f>
        <v/>
      </c>
      <c r="AE47" s="109" t="str">
        <f ca="1">IF($J47="","",IF($J47="Total Mensal",SUM(AE$7:AE46),IF($J47="Total Acumulado",SUM(AE$7:AE45)+AC47,IFERROR(AD47*$K47,0))))</f>
        <v/>
      </c>
      <c r="AF47" s="112" t="str">
        <f ca="1">IF($J47="","",IF($J47="Total Mensal",SUM(AG$7:AG46)/VLOOKUP("Total Acumulado",$J:$K,2,FALSE),IF($J47="Total Acumulado",AF46+AD47+IF(AD$7="% Item",-1,0),0%)))</f>
        <v/>
      </c>
      <c r="AG47" s="109" t="str">
        <f ca="1">IF($J47="","",IF($J47="Total Mensal",SUM(AG$7:AG46),IF($J47="Total Acumulado",SUM(AG$7:AG45)+AE47,IFERROR(AF47*$K47,0))))</f>
        <v/>
      </c>
      <c r="AH47" s="112" t="str">
        <f ca="1">IF($J47="","",IF($J47="Total Mensal",SUM(AI$7:AI46)/VLOOKUP("Total Acumulado",$J:$K,2,FALSE),IF($J47="Total Acumulado",AH46+AF47+IF(AF$7="% Item",-1,0),0%)))</f>
        <v/>
      </c>
      <c r="AI47" s="109" t="str">
        <f ca="1">IF($J47="","",IF($J47="Total Mensal",SUM(AI$7:AI46),IF($J47="Total Acumulado",SUM(AI$7:AI45)+AG47,IFERROR(AH47*$K47,0))))</f>
        <v/>
      </c>
      <c r="AJ47" s="112" t="str">
        <f ca="1">IF($J47="","",IF($J47="Total Mensal",SUM(AK$7:AK46)/VLOOKUP("Total Acumulado",$J:$K,2,FALSE),IF($J47="Total Acumulado",AJ46+AH47+IF(AH$7="% Item",-1,0),0%)))</f>
        <v/>
      </c>
      <c r="AK47" s="109" t="str">
        <f ca="1">IF($J47="","",IF($J47="Total Mensal",SUM(AK$7:AK46),IF($J47="Total Acumulado",SUM(AK$7:AK45)+AI47,IFERROR(AJ47*$K47,0))))</f>
        <v/>
      </c>
    </row>
    <row r="48" spans="2:37" x14ac:dyDescent="0.25">
      <c r="B48" s="41" t="str">
        <f ca="1">IFERROR(IF(C47=C44,IF(B47+1&lt;='MAPA DE PREÇOS'!$H$8,B47+1,""),B47),"")</f>
        <v/>
      </c>
      <c r="C48" s="41" t="str">
        <f ca="1">IFERROR(VLOOKUP(B48,'MAPA DE PREÇOS'!B:D,2,FALSE),"")</f>
        <v/>
      </c>
      <c r="D48" s="41" t="str">
        <f ca="1">IFERROR(VLOOKUP(B48,'MAPA DE PREÇOS'!B:D,3,FALSE),"")</f>
        <v/>
      </c>
      <c r="E48" s="82" t="str">
        <f t="shared" ca="1" si="1"/>
        <v/>
      </c>
      <c r="F48" s="82" t="str">
        <f ca="1">IF($B47="","",IF($C48=$C45,INDEX('MAPA DE PREÇOS'!$H:$H,MATCH($B48,'MAPA DE PREÇOS'!$B:$B)-19),IF($C48=$C46,"Código","")))</f>
        <v/>
      </c>
      <c r="G48" s="83" t="str">
        <f ca="1">IF($B47="","",IF($C48=$C45,IF('BASE EDITAL'!$C$2="",INDEX('MAPA DE PREÇOS'!H:H,MATCH(EDITAL!B48,'MAPA DE PREÇOS'!B:B,0)+1),UPPER(INDEX('BASE EDITAL'!$C:$C,EDITAL!B48+1))),IF($C48=$C46,"Especificação do Objeto","")))</f>
        <v/>
      </c>
      <c r="H48" s="84" t="str">
        <f ca="1">IF($B47="","",IF($C48=$C45,INDEX('MAPA DE PREÇOS'!$M:$M,MATCH($B48,'MAPA DE PREÇOS'!$B:$B)-16),IF($C48=$C46,"Unidade","")))</f>
        <v/>
      </c>
      <c r="I48" s="84" t="str">
        <f ca="1">IF($B47="","",IF($C48=$C45,INDEX('MAPA DE PREÇOS'!$M:$M,MATCH($B48,'MAPA DE PREÇOS'!$B:$B)-17),IF($C48=$C46,"Quant.","")))</f>
        <v/>
      </c>
      <c r="J48" s="60" t="str">
        <f ca="1">IF(J47="Total Mensal","Total Acumulado",IF($B47="","",IF($C48=$C45,INDEX('MAPA DE PREÇOS'!$M:$M,MATCH($B48,'MAPA DE PREÇOS'!$B:$B)-19),IF($C48=$C46,"Valor Unit. (R$)",IF(AND($C48&lt;&gt;$C47,$J47&lt;&gt;""),"Total Mensal","")))))</f>
        <v/>
      </c>
      <c r="K48" s="75" t="str">
        <f ca="1">IF(J48="","",IF(J48="Total Mensal","-",IF(J48="Total Acumulado",SUM(K$7:K47),I48*J48)))</f>
        <v/>
      </c>
      <c r="L48" s="112" t="str">
        <f ca="1">IF(J48="","",IF(J48="Total Mensal","-",IF(J48="Total Acumulado",SUM(L$7:L47),K48/SUMIF(J:J,"Total Acumulado",K:K))))</f>
        <v/>
      </c>
      <c r="M48" s="108"/>
      <c r="N48" s="112" t="str">
        <f ca="1">IF($J48="","",IF($J48="Total Mensal",SUM(O$7:O47)/VLOOKUP("Total Acumulado",$J:$K,2,FALSE),IF($J48="Total Acumulado",N47+L48+IF(L$7="% Item",-1,0),0%)))</f>
        <v/>
      </c>
      <c r="O48" s="109" t="str">
        <f ca="1">IF($J48="","",IF($J48="Total Mensal",SUM(O$7:O47),IF($J48="Total Acumulado",SUM(O$7:O46)+M48,IFERROR(N48*$K48,0))))</f>
        <v/>
      </c>
      <c r="P48" s="112" t="str">
        <f ca="1">IF($J48="","",IF($J48="Total Mensal",SUM(Q$7:Q47)/VLOOKUP("Total Acumulado",$J:$K,2,FALSE),IF($J48="Total Acumulado",P47+N48+IF(N$7="% Item",-1,0),0%)))</f>
        <v/>
      </c>
      <c r="Q48" s="109" t="str">
        <f ca="1">IF($J48="","",IF($J48="Total Mensal",SUM(Q$7:Q47),IF($J48="Total Acumulado",SUM(Q$7:Q46)+O48,IFERROR(P48*$K48,0))))</f>
        <v/>
      </c>
      <c r="R48" s="112" t="str">
        <f ca="1">IF($J48="","",IF($J48="Total Mensal",SUM(S$7:S47)/VLOOKUP("Total Acumulado",$J:$K,2,FALSE),IF($J48="Total Acumulado",R47+P48+IF(P$7="% Item",-1,0),0%)))</f>
        <v/>
      </c>
      <c r="S48" s="109" t="str">
        <f ca="1">IF($J48="","",IF($J48="Total Mensal",SUM(S$7:S47),IF($J48="Total Acumulado",SUM(S$7:S46)+Q48,IFERROR(R48*$K48,0))))</f>
        <v/>
      </c>
      <c r="T48" s="112" t="str">
        <f ca="1">IF($J48="","",IF($J48="Total Mensal",SUM(U$7:U47)/VLOOKUP("Total Acumulado",$J:$K,2,FALSE),IF($J48="Total Acumulado",T47+R48+IF(R$7="% Item",-1,0),0%)))</f>
        <v/>
      </c>
      <c r="U48" s="109" t="str">
        <f ca="1">IF($J48="","",IF($J48="Total Mensal",SUM(U$7:U47),IF($J48="Total Acumulado",SUM(U$7:U46)+S48,IFERROR(T48*$K48,0))))</f>
        <v/>
      </c>
      <c r="V48" s="112" t="str">
        <f ca="1">IF($J48="","",IF($J48="Total Mensal",SUM(W$7:W47)/VLOOKUP("Total Acumulado",$J:$K,2,FALSE),IF($J48="Total Acumulado",V47+T48+IF(T$7="% Item",-1,0),0%)))</f>
        <v/>
      </c>
      <c r="W48" s="109" t="str">
        <f ca="1">IF($J48="","",IF($J48="Total Mensal",SUM(W$7:W47),IF($J48="Total Acumulado",SUM(W$7:W46)+U48,IFERROR(V48*$K48,0))))</f>
        <v/>
      </c>
      <c r="X48" s="112" t="str">
        <f ca="1">IF($J48="","",IF($J48="Total Mensal",SUM(Y$7:Y47)/VLOOKUP("Total Acumulado",$J:$K,2,FALSE),IF($J48="Total Acumulado",X47+V48+IF(V$7="% Item",-1,0),0%)))</f>
        <v/>
      </c>
      <c r="Y48" s="109" t="str">
        <f ca="1">IF($J48="","",IF($J48="Total Mensal",SUM(Y$7:Y47),IF($J48="Total Acumulado",SUM(Y$7:Y46)+W48,IFERROR(X48*$K48,0))))</f>
        <v/>
      </c>
      <c r="Z48" s="112" t="str">
        <f ca="1">IF($J48="","",IF($J48="Total Mensal",SUM(AA$7:AA47)/VLOOKUP("Total Acumulado",$J:$K,2,FALSE),IF($J48="Total Acumulado",Z47+X48+IF(X$7="% Item",-1,0),0%)))</f>
        <v/>
      </c>
      <c r="AA48" s="109" t="str">
        <f ca="1">IF($J48="","",IF($J48="Total Mensal",SUM(AA$7:AA47),IF($J48="Total Acumulado",SUM(AA$7:AA46)+Y48,IFERROR(Z48*$K48,0))))</f>
        <v/>
      </c>
      <c r="AB48" s="112" t="str">
        <f ca="1">IF($J48="","",IF($J48="Total Mensal",SUM(AC$7:AC47)/VLOOKUP("Total Acumulado",$J:$K,2,FALSE),IF($J48="Total Acumulado",AB47+Z48+IF(Z$7="% Item",-1,0),0%)))</f>
        <v/>
      </c>
      <c r="AC48" s="109" t="str">
        <f ca="1">IF($J48="","",IF($J48="Total Mensal",SUM(AC$7:AC47),IF($J48="Total Acumulado",SUM(AC$7:AC46)+AA48,IFERROR(AB48*$K48,0))))</f>
        <v/>
      </c>
      <c r="AD48" s="112" t="str">
        <f ca="1">IF($J48="","",IF($J48="Total Mensal",SUM(AE$7:AE47)/VLOOKUP("Total Acumulado",$J:$K,2,FALSE),IF($J48="Total Acumulado",AD47+AB48+IF(AB$7="% Item",-1,0),0%)))</f>
        <v/>
      </c>
      <c r="AE48" s="109" t="str">
        <f ca="1">IF($J48="","",IF($J48="Total Mensal",SUM(AE$7:AE47),IF($J48="Total Acumulado",SUM(AE$7:AE46)+AC48,IFERROR(AD48*$K48,0))))</f>
        <v/>
      </c>
      <c r="AF48" s="112" t="str">
        <f ca="1">IF($J48="","",IF($J48="Total Mensal",SUM(AG$7:AG47)/VLOOKUP("Total Acumulado",$J:$K,2,FALSE),IF($J48="Total Acumulado",AF47+AD48+IF(AD$7="% Item",-1,0),0%)))</f>
        <v/>
      </c>
      <c r="AG48" s="109" t="str">
        <f ca="1">IF($J48="","",IF($J48="Total Mensal",SUM(AG$7:AG47),IF($J48="Total Acumulado",SUM(AG$7:AG46)+AE48,IFERROR(AF48*$K48,0))))</f>
        <v/>
      </c>
      <c r="AH48" s="112" t="str">
        <f ca="1">IF($J48="","",IF($J48="Total Mensal",SUM(AI$7:AI47)/VLOOKUP("Total Acumulado",$J:$K,2,FALSE),IF($J48="Total Acumulado",AH47+AF48+IF(AF$7="% Item",-1,0),0%)))</f>
        <v/>
      </c>
      <c r="AI48" s="109" t="str">
        <f ca="1">IF($J48="","",IF($J48="Total Mensal",SUM(AI$7:AI47),IF($J48="Total Acumulado",SUM(AI$7:AI46)+AG48,IFERROR(AH48*$K48,0))))</f>
        <v/>
      </c>
      <c r="AJ48" s="112" t="str">
        <f ca="1">IF($J48="","",IF($J48="Total Mensal",SUM(AK$7:AK47)/VLOOKUP("Total Acumulado",$J:$K,2,FALSE),IF($J48="Total Acumulado",AJ47+AH48+IF(AH$7="% Item",-1,0),0%)))</f>
        <v/>
      </c>
      <c r="AK48" s="109" t="str">
        <f ca="1">IF($J48="","",IF($J48="Total Mensal",SUM(AK$7:AK47),IF($J48="Total Acumulado",SUM(AK$7:AK46)+AI48,IFERROR(AJ48*$K48,0))))</f>
        <v/>
      </c>
    </row>
    <row r="49" spans="2:37" x14ac:dyDescent="0.25">
      <c r="B49" s="41" t="str">
        <f ca="1">IFERROR(IF(C48=C45,IF(B48+1&lt;='MAPA DE PREÇOS'!$H$8,B48+1,""),B48),"")</f>
        <v/>
      </c>
      <c r="C49" s="41" t="str">
        <f ca="1">IFERROR(VLOOKUP(B49,'MAPA DE PREÇOS'!B:D,2,FALSE),"")</f>
        <v/>
      </c>
      <c r="D49" s="41" t="str">
        <f ca="1">IFERROR(VLOOKUP(B49,'MAPA DE PREÇOS'!B:D,3,FALSE),"")</f>
        <v/>
      </c>
      <c r="E49" s="82" t="str">
        <f t="shared" ca="1" si="1"/>
        <v/>
      </c>
      <c r="F49" s="82" t="str">
        <f ca="1">IF($B48="","",IF($C49=$C46,INDEX('MAPA DE PREÇOS'!$H:$H,MATCH($B49,'MAPA DE PREÇOS'!$B:$B)-19),IF($C49=$C47,"Código","")))</f>
        <v/>
      </c>
      <c r="G49" s="83" t="str">
        <f ca="1">IF($B48="","",IF($C49=$C46,IF('BASE EDITAL'!$C$2="",INDEX('MAPA DE PREÇOS'!H:H,MATCH(EDITAL!B49,'MAPA DE PREÇOS'!B:B,0)+1),UPPER(INDEX('BASE EDITAL'!$C:$C,EDITAL!B49+1))),IF($C49=$C47,"Especificação do Objeto","")))</f>
        <v/>
      </c>
      <c r="H49" s="84" t="str">
        <f ca="1">IF($B48="","",IF($C49=$C46,INDEX('MAPA DE PREÇOS'!$M:$M,MATCH($B49,'MAPA DE PREÇOS'!$B:$B)-16),IF($C49=$C47,"Unidade","")))</f>
        <v/>
      </c>
      <c r="I49" s="84" t="str">
        <f ca="1">IF($B48="","",IF($C49=$C46,INDEX('MAPA DE PREÇOS'!$M:$M,MATCH($B49,'MAPA DE PREÇOS'!$B:$B)-17),IF($C49=$C47,"Quant.","")))</f>
        <v/>
      </c>
      <c r="J49" s="60" t="str">
        <f ca="1">IF(J48="Total Mensal","Total Acumulado",IF($B48="","",IF($C49=$C46,INDEX('MAPA DE PREÇOS'!$M:$M,MATCH($B49,'MAPA DE PREÇOS'!$B:$B)-19),IF($C49=$C47,"Valor Unit. (R$)",IF(AND($C49&lt;&gt;$C48,$J48&lt;&gt;""),"Total Mensal","")))))</f>
        <v/>
      </c>
      <c r="K49" s="75" t="str">
        <f ca="1">IF(J49="","",IF(J49="Total Mensal","-",IF(J49="Total Acumulado",SUM(K$7:K48),I49*J49)))</f>
        <v/>
      </c>
      <c r="L49" s="112" t="str">
        <f ca="1">IF(J49="","",IF(J49="Total Mensal","-",IF(J49="Total Acumulado",SUM(L$7:L48),K49/SUMIF(J:J,"Total Acumulado",K:K))))</f>
        <v/>
      </c>
      <c r="M49" s="108"/>
      <c r="N49" s="112" t="str">
        <f ca="1">IF($J49="","",IF($J49="Total Mensal",SUM(O$7:O48)/VLOOKUP("Total Acumulado",$J:$K,2,FALSE),IF($J49="Total Acumulado",N48+L49+IF(L$7="% Item",-1,0),0%)))</f>
        <v/>
      </c>
      <c r="O49" s="109" t="str">
        <f ca="1">IF($J49="","",IF($J49="Total Mensal",SUM(O$7:O48),IF($J49="Total Acumulado",SUM(O$7:O47)+M49,IFERROR(N49*$K49,0))))</f>
        <v/>
      </c>
      <c r="P49" s="112" t="str">
        <f ca="1">IF($J49="","",IF($J49="Total Mensal",SUM(Q$7:Q48)/VLOOKUP("Total Acumulado",$J:$K,2,FALSE),IF($J49="Total Acumulado",P48+N49+IF(N$7="% Item",-1,0),0%)))</f>
        <v/>
      </c>
      <c r="Q49" s="109" t="str">
        <f ca="1">IF($J49="","",IF($J49="Total Mensal",SUM(Q$7:Q48),IF($J49="Total Acumulado",SUM(Q$7:Q47)+O49,IFERROR(P49*$K49,0))))</f>
        <v/>
      </c>
      <c r="R49" s="112" t="str">
        <f ca="1">IF($J49="","",IF($J49="Total Mensal",SUM(S$7:S48)/VLOOKUP("Total Acumulado",$J:$K,2,FALSE),IF($J49="Total Acumulado",R48+P49+IF(P$7="% Item",-1,0),0%)))</f>
        <v/>
      </c>
      <c r="S49" s="109" t="str">
        <f ca="1">IF($J49="","",IF($J49="Total Mensal",SUM(S$7:S48),IF($J49="Total Acumulado",SUM(S$7:S47)+Q49,IFERROR(R49*$K49,0))))</f>
        <v/>
      </c>
      <c r="T49" s="112" t="str">
        <f ca="1">IF($J49="","",IF($J49="Total Mensal",SUM(U$7:U48)/VLOOKUP("Total Acumulado",$J:$K,2,FALSE),IF($J49="Total Acumulado",T48+R49+IF(R$7="% Item",-1,0),0%)))</f>
        <v/>
      </c>
      <c r="U49" s="109" t="str">
        <f ca="1">IF($J49="","",IF($J49="Total Mensal",SUM(U$7:U48),IF($J49="Total Acumulado",SUM(U$7:U47)+S49,IFERROR(T49*$K49,0))))</f>
        <v/>
      </c>
      <c r="V49" s="112" t="str">
        <f ca="1">IF($J49="","",IF($J49="Total Mensal",SUM(W$7:W48)/VLOOKUP("Total Acumulado",$J:$K,2,FALSE),IF($J49="Total Acumulado",V48+T49+IF(T$7="% Item",-1,0),0%)))</f>
        <v/>
      </c>
      <c r="W49" s="109" t="str">
        <f ca="1">IF($J49="","",IF($J49="Total Mensal",SUM(W$7:W48),IF($J49="Total Acumulado",SUM(W$7:W47)+U49,IFERROR(V49*$K49,0))))</f>
        <v/>
      </c>
      <c r="X49" s="112" t="str">
        <f ca="1">IF($J49="","",IF($J49="Total Mensal",SUM(Y$7:Y48)/VLOOKUP("Total Acumulado",$J:$K,2,FALSE),IF($J49="Total Acumulado",X48+V49+IF(V$7="% Item",-1,0),0%)))</f>
        <v/>
      </c>
      <c r="Y49" s="109" t="str">
        <f ca="1">IF($J49="","",IF($J49="Total Mensal",SUM(Y$7:Y48),IF($J49="Total Acumulado",SUM(Y$7:Y47)+W49,IFERROR(X49*$K49,0))))</f>
        <v/>
      </c>
      <c r="Z49" s="112" t="str">
        <f ca="1">IF($J49="","",IF($J49="Total Mensal",SUM(AA$7:AA48)/VLOOKUP("Total Acumulado",$J:$K,2,FALSE),IF($J49="Total Acumulado",Z48+X49+IF(X$7="% Item",-1,0),0%)))</f>
        <v/>
      </c>
      <c r="AA49" s="109" t="str">
        <f ca="1">IF($J49="","",IF($J49="Total Mensal",SUM(AA$7:AA48),IF($J49="Total Acumulado",SUM(AA$7:AA47)+Y49,IFERROR(Z49*$K49,0))))</f>
        <v/>
      </c>
      <c r="AB49" s="112" t="str">
        <f ca="1">IF($J49="","",IF($J49="Total Mensal",SUM(AC$7:AC48)/VLOOKUP("Total Acumulado",$J:$K,2,FALSE),IF($J49="Total Acumulado",AB48+Z49+IF(Z$7="% Item",-1,0),0%)))</f>
        <v/>
      </c>
      <c r="AC49" s="109" t="str">
        <f ca="1">IF($J49="","",IF($J49="Total Mensal",SUM(AC$7:AC48),IF($J49="Total Acumulado",SUM(AC$7:AC47)+AA49,IFERROR(AB49*$K49,0))))</f>
        <v/>
      </c>
      <c r="AD49" s="112" t="str">
        <f ca="1">IF($J49="","",IF($J49="Total Mensal",SUM(AE$7:AE48)/VLOOKUP("Total Acumulado",$J:$K,2,FALSE),IF($J49="Total Acumulado",AD48+AB49+IF(AB$7="% Item",-1,0),0%)))</f>
        <v/>
      </c>
      <c r="AE49" s="109" t="str">
        <f ca="1">IF($J49="","",IF($J49="Total Mensal",SUM(AE$7:AE48),IF($J49="Total Acumulado",SUM(AE$7:AE47)+AC49,IFERROR(AD49*$K49,0))))</f>
        <v/>
      </c>
      <c r="AF49" s="112" t="str">
        <f ca="1">IF($J49="","",IF($J49="Total Mensal",SUM(AG$7:AG48)/VLOOKUP("Total Acumulado",$J:$K,2,FALSE),IF($J49="Total Acumulado",AF48+AD49+IF(AD$7="% Item",-1,0),0%)))</f>
        <v/>
      </c>
      <c r="AG49" s="109" t="str">
        <f ca="1">IF($J49="","",IF($J49="Total Mensal",SUM(AG$7:AG48),IF($J49="Total Acumulado",SUM(AG$7:AG47)+AE49,IFERROR(AF49*$K49,0))))</f>
        <v/>
      </c>
      <c r="AH49" s="112" t="str">
        <f ca="1">IF($J49="","",IF($J49="Total Mensal",SUM(AI$7:AI48)/VLOOKUP("Total Acumulado",$J:$K,2,FALSE),IF($J49="Total Acumulado",AH48+AF49+IF(AF$7="% Item",-1,0),0%)))</f>
        <v/>
      </c>
      <c r="AI49" s="109" t="str">
        <f ca="1">IF($J49="","",IF($J49="Total Mensal",SUM(AI$7:AI48),IF($J49="Total Acumulado",SUM(AI$7:AI47)+AG49,IFERROR(AH49*$K49,0))))</f>
        <v/>
      </c>
      <c r="AJ49" s="112" t="str">
        <f ca="1">IF($J49="","",IF($J49="Total Mensal",SUM(AK$7:AK48)/VLOOKUP("Total Acumulado",$J:$K,2,FALSE),IF($J49="Total Acumulado",AJ48+AH49+IF(AH$7="% Item",-1,0),0%)))</f>
        <v/>
      </c>
      <c r="AK49" s="109" t="str">
        <f ca="1">IF($J49="","",IF($J49="Total Mensal",SUM(AK$7:AK48),IF($J49="Total Acumulado",SUM(AK$7:AK47)+AI49,IFERROR(AJ49*$K49,0))))</f>
        <v/>
      </c>
    </row>
    <row r="50" spans="2:37" x14ac:dyDescent="0.25">
      <c r="B50" s="41" t="str">
        <f ca="1">IFERROR(IF(C49=C46,IF(B49+1&lt;='MAPA DE PREÇOS'!$H$8,B49+1,""),B49),"")</f>
        <v/>
      </c>
      <c r="C50" s="41" t="str">
        <f ca="1">IFERROR(VLOOKUP(B50,'MAPA DE PREÇOS'!B:D,2,FALSE),"")</f>
        <v/>
      </c>
      <c r="D50" s="41" t="str">
        <f ca="1">IFERROR(VLOOKUP(B50,'MAPA DE PREÇOS'!B:D,3,FALSE),"")</f>
        <v/>
      </c>
      <c r="E50" s="82" t="str">
        <f t="shared" ca="1" si="1"/>
        <v/>
      </c>
      <c r="F50" s="82" t="str">
        <f ca="1">IF($B49="","",IF($C50=$C47,INDEX('MAPA DE PREÇOS'!$H:$H,MATCH($B50,'MAPA DE PREÇOS'!$B:$B)-19),IF($C50=$C48,"Código","")))</f>
        <v/>
      </c>
      <c r="G50" s="83" t="str">
        <f ca="1">IF($B49="","",IF($C50=$C47,IF('BASE EDITAL'!$C$2="",INDEX('MAPA DE PREÇOS'!H:H,MATCH(EDITAL!B50,'MAPA DE PREÇOS'!B:B,0)+1),UPPER(INDEX('BASE EDITAL'!$C:$C,EDITAL!B50+1))),IF($C50=$C48,"Especificação do Objeto","")))</f>
        <v/>
      </c>
      <c r="H50" s="84" t="str">
        <f ca="1">IF($B49="","",IF($C50=$C47,INDEX('MAPA DE PREÇOS'!$M:$M,MATCH($B50,'MAPA DE PREÇOS'!$B:$B)-16),IF($C50=$C48,"Unidade","")))</f>
        <v/>
      </c>
      <c r="I50" s="84" t="str">
        <f ca="1">IF($B49="","",IF($C50=$C47,INDEX('MAPA DE PREÇOS'!$M:$M,MATCH($B50,'MAPA DE PREÇOS'!$B:$B)-17),IF($C50=$C48,"Quant.","")))</f>
        <v/>
      </c>
      <c r="J50" s="60" t="str">
        <f ca="1">IF(J49="Total Mensal","Total Acumulado",IF($B49="","",IF($C50=$C47,INDEX('MAPA DE PREÇOS'!$M:$M,MATCH($B50,'MAPA DE PREÇOS'!$B:$B)-19),IF($C50=$C48,"Valor Unit. (R$)",IF(AND($C50&lt;&gt;$C49,$J49&lt;&gt;""),"Total Mensal","")))))</f>
        <v/>
      </c>
      <c r="K50" s="75" t="str">
        <f ca="1">IF(J50="","",IF(J50="Total Mensal","-",IF(J50="Total Acumulado",SUM(K$7:K49),I50*J50)))</f>
        <v/>
      </c>
      <c r="L50" s="112" t="str">
        <f ca="1">IF(J50="","",IF(J50="Total Mensal","-",IF(J50="Total Acumulado",SUM(L$7:L49),K50/SUMIF(J:J,"Total Acumulado",K:K))))</f>
        <v/>
      </c>
      <c r="M50" s="108"/>
      <c r="N50" s="112" t="str">
        <f ca="1">IF($J50="","",IF($J50="Total Mensal",SUM(O$7:O49)/VLOOKUP("Total Acumulado",$J:$K,2,FALSE),IF($J50="Total Acumulado",N49+L50+IF(L$7="% Item",-1,0),0%)))</f>
        <v/>
      </c>
      <c r="O50" s="109" t="str">
        <f ca="1">IF($J50="","",IF($J50="Total Mensal",SUM(O$7:O49),IF($J50="Total Acumulado",SUM(O$7:O48)+M50,IFERROR(N50*$K50,0))))</f>
        <v/>
      </c>
      <c r="P50" s="112" t="str">
        <f ca="1">IF($J50="","",IF($J50="Total Mensal",SUM(Q$7:Q49)/VLOOKUP("Total Acumulado",$J:$K,2,FALSE),IF($J50="Total Acumulado",P49+N50+IF(N$7="% Item",-1,0),0%)))</f>
        <v/>
      </c>
      <c r="Q50" s="109" t="str">
        <f ca="1">IF($J50="","",IF($J50="Total Mensal",SUM(Q$7:Q49),IF($J50="Total Acumulado",SUM(Q$7:Q48)+O50,IFERROR(P50*$K50,0))))</f>
        <v/>
      </c>
      <c r="R50" s="112" t="str">
        <f ca="1">IF($J50="","",IF($J50="Total Mensal",SUM(S$7:S49)/VLOOKUP("Total Acumulado",$J:$K,2,FALSE),IF($J50="Total Acumulado",R49+P50+IF(P$7="% Item",-1,0),0%)))</f>
        <v/>
      </c>
      <c r="S50" s="109" t="str">
        <f ca="1">IF($J50="","",IF($J50="Total Mensal",SUM(S$7:S49),IF($J50="Total Acumulado",SUM(S$7:S48)+Q50,IFERROR(R50*$K50,0))))</f>
        <v/>
      </c>
      <c r="T50" s="112" t="str">
        <f ca="1">IF($J50="","",IF($J50="Total Mensal",SUM(U$7:U49)/VLOOKUP("Total Acumulado",$J:$K,2,FALSE),IF($J50="Total Acumulado",T49+R50+IF(R$7="% Item",-1,0),0%)))</f>
        <v/>
      </c>
      <c r="U50" s="109" t="str">
        <f ca="1">IF($J50="","",IF($J50="Total Mensal",SUM(U$7:U49),IF($J50="Total Acumulado",SUM(U$7:U48)+S50,IFERROR(T50*$K50,0))))</f>
        <v/>
      </c>
      <c r="V50" s="112" t="str">
        <f ca="1">IF($J50="","",IF($J50="Total Mensal",SUM(W$7:W49)/VLOOKUP("Total Acumulado",$J:$K,2,FALSE),IF($J50="Total Acumulado",V49+T50+IF(T$7="% Item",-1,0),0%)))</f>
        <v/>
      </c>
      <c r="W50" s="109" t="str">
        <f ca="1">IF($J50="","",IF($J50="Total Mensal",SUM(W$7:W49),IF($J50="Total Acumulado",SUM(W$7:W48)+U50,IFERROR(V50*$K50,0))))</f>
        <v/>
      </c>
      <c r="X50" s="112" t="str">
        <f ca="1">IF($J50="","",IF($J50="Total Mensal",SUM(Y$7:Y49)/VLOOKUP("Total Acumulado",$J:$K,2,FALSE),IF($J50="Total Acumulado",X49+V50+IF(V$7="% Item",-1,0),0%)))</f>
        <v/>
      </c>
      <c r="Y50" s="109" t="str">
        <f ca="1">IF($J50="","",IF($J50="Total Mensal",SUM(Y$7:Y49),IF($J50="Total Acumulado",SUM(Y$7:Y48)+W50,IFERROR(X50*$K50,0))))</f>
        <v/>
      </c>
      <c r="Z50" s="112" t="str">
        <f ca="1">IF($J50="","",IF($J50="Total Mensal",SUM(AA$7:AA49)/VLOOKUP("Total Acumulado",$J:$K,2,FALSE),IF($J50="Total Acumulado",Z49+X50+IF(X$7="% Item",-1,0),0%)))</f>
        <v/>
      </c>
      <c r="AA50" s="109" t="str">
        <f ca="1">IF($J50="","",IF($J50="Total Mensal",SUM(AA$7:AA49),IF($J50="Total Acumulado",SUM(AA$7:AA48)+Y50,IFERROR(Z50*$K50,0))))</f>
        <v/>
      </c>
      <c r="AB50" s="112" t="str">
        <f ca="1">IF($J50="","",IF($J50="Total Mensal",SUM(AC$7:AC49)/VLOOKUP("Total Acumulado",$J:$K,2,FALSE),IF($J50="Total Acumulado",AB49+Z50+IF(Z$7="% Item",-1,0),0%)))</f>
        <v/>
      </c>
      <c r="AC50" s="109" t="str">
        <f ca="1">IF($J50="","",IF($J50="Total Mensal",SUM(AC$7:AC49),IF($J50="Total Acumulado",SUM(AC$7:AC48)+AA50,IFERROR(AB50*$K50,0))))</f>
        <v/>
      </c>
      <c r="AD50" s="112" t="str">
        <f ca="1">IF($J50="","",IF($J50="Total Mensal",SUM(AE$7:AE49)/VLOOKUP("Total Acumulado",$J:$K,2,FALSE),IF($J50="Total Acumulado",AD49+AB50+IF(AB$7="% Item",-1,0),0%)))</f>
        <v/>
      </c>
      <c r="AE50" s="109" t="str">
        <f ca="1">IF($J50="","",IF($J50="Total Mensal",SUM(AE$7:AE49),IF($J50="Total Acumulado",SUM(AE$7:AE48)+AC50,IFERROR(AD50*$K50,0))))</f>
        <v/>
      </c>
      <c r="AF50" s="112" t="str">
        <f ca="1">IF($J50="","",IF($J50="Total Mensal",SUM(AG$7:AG49)/VLOOKUP("Total Acumulado",$J:$K,2,FALSE),IF($J50="Total Acumulado",AF49+AD50+IF(AD$7="% Item",-1,0),0%)))</f>
        <v/>
      </c>
      <c r="AG50" s="109" t="str">
        <f ca="1">IF($J50="","",IF($J50="Total Mensal",SUM(AG$7:AG49),IF($J50="Total Acumulado",SUM(AG$7:AG48)+AE50,IFERROR(AF50*$K50,0))))</f>
        <v/>
      </c>
      <c r="AH50" s="112" t="str">
        <f ca="1">IF($J50="","",IF($J50="Total Mensal",SUM(AI$7:AI49)/VLOOKUP("Total Acumulado",$J:$K,2,FALSE),IF($J50="Total Acumulado",AH49+AF50+IF(AF$7="% Item",-1,0),0%)))</f>
        <v/>
      </c>
      <c r="AI50" s="109" t="str">
        <f ca="1">IF($J50="","",IF($J50="Total Mensal",SUM(AI$7:AI49),IF($J50="Total Acumulado",SUM(AI$7:AI48)+AG50,IFERROR(AH50*$K50,0))))</f>
        <v/>
      </c>
      <c r="AJ50" s="112" t="str">
        <f ca="1">IF($J50="","",IF($J50="Total Mensal",SUM(AK$7:AK49)/VLOOKUP("Total Acumulado",$J:$K,2,FALSE),IF($J50="Total Acumulado",AJ49+AH50+IF(AH$7="% Item",-1,0),0%)))</f>
        <v/>
      </c>
      <c r="AK50" s="109" t="str">
        <f ca="1">IF($J50="","",IF($J50="Total Mensal",SUM(AK$7:AK49),IF($J50="Total Acumulado",SUM(AK$7:AK48)+AI50,IFERROR(AJ50*$K50,0))))</f>
        <v/>
      </c>
    </row>
    <row r="51" spans="2:37" x14ac:dyDescent="0.25">
      <c r="B51" s="41" t="str">
        <f ca="1">IFERROR(IF(C50=C47,IF(B50+1&lt;='MAPA DE PREÇOS'!$H$8,B50+1,""),B50),"")</f>
        <v/>
      </c>
      <c r="C51" s="41" t="str">
        <f ca="1">IFERROR(VLOOKUP(B51,'MAPA DE PREÇOS'!B:D,2,FALSE),"")</f>
        <v/>
      </c>
      <c r="D51" s="41" t="str">
        <f ca="1">IFERROR(VLOOKUP(B51,'MAPA DE PREÇOS'!B:D,3,FALSE),"")</f>
        <v/>
      </c>
      <c r="E51" s="82" t="str">
        <f t="shared" ca="1" si="1"/>
        <v/>
      </c>
      <c r="F51" s="82" t="str">
        <f ca="1">IF($B50="","",IF($C51=$C48,INDEX('MAPA DE PREÇOS'!$H:$H,MATCH($B51,'MAPA DE PREÇOS'!$B:$B)-19),IF($C51=$C49,"Código","")))</f>
        <v/>
      </c>
      <c r="G51" s="83" t="str">
        <f ca="1">IF($B50="","",IF($C51=$C48,IF('BASE EDITAL'!$C$2="",INDEX('MAPA DE PREÇOS'!H:H,MATCH(EDITAL!B51,'MAPA DE PREÇOS'!B:B,0)+1),UPPER(INDEX('BASE EDITAL'!$C:$C,EDITAL!B51+1))),IF($C51=$C49,"Especificação do Objeto","")))</f>
        <v/>
      </c>
      <c r="H51" s="84" t="str">
        <f ca="1">IF($B50="","",IF($C51=$C48,INDEX('MAPA DE PREÇOS'!$M:$M,MATCH($B51,'MAPA DE PREÇOS'!$B:$B)-16),IF($C51=$C49,"Unidade","")))</f>
        <v/>
      </c>
      <c r="I51" s="84" t="str">
        <f ca="1">IF($B50="","",IF($C51=$C48,INDEX('MAPA DE PREÇOS'!$M:$M,MATCH($B51,'MAPA DE PREÇOS'!$B:$B)-17),IF($C51=$C49,"Quant.","")))</f>
        <v/>
      </c>
      <c r="J51" s="60" t="str">
        <f ca="1">IF(J50="Total Mensal","Total Acumulado",IF($B50="","",IF($C51=$C48,INDEX('MAPA DE PREÇOS'!$M:$M,MATCH($B51,'MAPA DE PREÇOS'!$B:$B)-19),IF($C51=$C49,"Valor Unit. (R$)",IF(AND($C51&lt;&gt;$C50,$J50&lt;&gt;""),"Total Mensal","")))))</f>
        <v/>
      </c>
      <c r="K51" s="75" t="str">
        <f ca="1">IF(J51="","",IF(J51="Total Mensal","-",IF(J51="Total Acumulado",SUM(K$7:K50),I51*J51)))</f>
        <v/>
      </c>
      <c r="L51" s="112" t="str">
        <f ca="1">IF(J51="","",IF(J51="Total Mensal","-",IF(J51="Total Acumulado",SUM(L$7:L50),K51/SUMIF(J:J,"Total Acumulado",K:K))))</f>
        <v/>
      </c>
      <c r="M51" s="108"/>
      <c r="N51" s="112" t="str">
        <f ca="1">IF($J51="","",IF($J51="Total Mensal",SUM(O$7:O50)/VLOOKUP("Total Acumulado",$J:$K,2,FALSE),IF($J51="Total Acumulado",N50+L51+IF(L$7="% Item",-1,0),0%)))</f>
        <v/>
      </c>
      <c r="O51" s="109" t="str">
        <f ca="1">IF($J51="","",IF($J51="Total Mensal",SUM(O$7:O50),IF($J51="Total Acumulado",SUM(O$7:O49)+M51,IFERROR(N51*$K51,0))))</f>
        <v/>
      </c>
      <c r="P51" s="112" t="str">
        <f ca="1">IF($J51="","",IF($J51="Total Mensal",SUM(Q$7:Q50)/VLOOKUP("Total Acumulado",$J:$K,2,FALSE),IF($J51="Total Acumulado",P50+N51+IF(N$7="% Item",-1,0),0%)))</f>
        <v/>
      </c>
      <c r="Q51" s="109" t="str">
        <f ca="1">IF($J51="","",IF($J51="Total Mensal",SUM(Q$7:Q50),IF($J51="Total Acumulado",SUM(Q$7:Q49)+O51,IFERROR(P51*$K51,0))))</f>
        <v/>
      </c>
      <c r="R51" s="112" t="str">
        <f ca="1">IF($J51="","",IF($J51="Total Mensal",SUM(S$7:S50)/VLOOKUP("Total Acumulado",$J:$K,2,FALSE),IF($J51="Total Acumulado",R50+P51+IF(P$7="% Item",-1,0),0%)))</f>
        <v/>
      </c>
      <c r="S51" s="109" t="str">
        <f ca="1">IF($J51="","",IF($J51="Total Mensal",SUM(S$7:S50),IF($J51="Total Acumulado",SUM(S$7:S49)+Q51,IFERROR(R51*$K51,0))))</f>
        <v/>
      </c>
      <c r="T51" s="112" t="str">
        <f ca="1">IF($J51="","",IF($J51="Total Mensal",SUM(U$7:U50)/VLOOKUP("Total Acumulado",$J:$K,2,FALSE),IF($J51="Total Acumulado",T50+R51+IF(R$7="% Item",-1,0),0%)))</f>
        <v/>
      </c>
      <c r="U51" s="109" t="str">
        <f ca="1">IF($J51="","",IF($J51="Total Mensal",SUM(U$7:U50),IF($J51="Total Acumulado",SUM(U$7:U49)+S51,IFERROR(T51*$K51,0))))</f>
        <v/>
      </c>
      <c r="V51" s="112" t="str">
        <f ca="1">IF($J51="","",IF($J51="Total Mensal",SUM(W$7:W50)/VLOOKUP("Total Acumulado",$J:$K,2,FALSE),IF($J51="Total Acumulado",V50+T51+IF(T$7="% Item",-1,0),0%)))</f>
        <v/>
      </c>
      <c r="W51" s="109" t="str">
        <f ca="1">IF($J51="","",IF($J51="Total Mensal",SUM(W$7:W50),IF($J51="Total Acumulado",SUM(W$7:W49)+U51,IFERROR(V51*$K51,0))))</f>
        <v/>
      </c>
      <c r="X51" s="112" t="str">
        <f ca="1">IF($J51="","",IF($J51="Total Mensal",SUM(Y$7:Y50)/VLOOKUP("Total Acumulado",$J:$K,2,FALSE),IF($J51="Total Acumulado",X50+V51+IF(V$7="% Item",-1,0),0%)))</f>
        <v/>
      </c>
      <c r="Y51" s="109" t="str">
        <f ca="1">IF($J51="","",IF($J51="Total Mensal",SUM(Y$7:Y50),IF($J51="Total Acumulado",SUM(Y$7:Y49)+W51,IFERROR(X51*$K51,0))))</f>
        <v/>
      </c>
      <c r="Z51" s="112" t="str">
        <f ca="1">IF($J51="","",IF($J51="Total Mensal",SUM(AA$7:AA50)/VLOOKUP("Total Acumulado",$J:$K,2,FALSE),IF($J51="Total Acumulado",Z50+X51+IF(X$7="% Item",-1,0),0%)))</f>
        <v/>
      </c>
      <c r="AA51" s="109" t="str">
        <f ca="1">IF($J51="","",IF($J51="Total Mensal",SUM(AA$7:AA50),IF($J51="Total Acumulado",SUM(AA$7:AA49)+Y51,IFERROR(Z51*$K51,0))))</f>
        <v/>
      </c>
      <c r="AB51" s="112" t="str">
        <f ca="1">IF($J51="","",IF($J51="Total Mensal",SUM(AC$7:AC50)/VLOOKUP("Total Acumulado",$J:$K,2,FALSE),IF($J51="Total Acumulado",AB50+Z51+IF(Z$7="% Item",-1,0),0%)))</f>
        <v/>
      </c>
      <c r="AC51" s="109" t="str">
        <f ca="1">IF($J51="","",IF($J51="Total Mensal",SUM(AC$7:AC50),IF($J51="Total Acumulado",SUM(AC$7:AC49)+AA51,IFERROR(AB51*$K51,0))))</f>
        <v/>
      </c>
      <c r="AD51" s="112" t="str">
        <f ca="1">IF($J51="","",IF($J51="Total Mensal",SUM(AE$7:AE50)/VLOOKUP("Total Acumulado",$J:$K,2,FALSE),IF($J51="Total Acumulado",AD50+AB51+IF(AB$7="% Item",-1,0),0%)))</f>
        <v/>
      </c>
      <c r="AE51" s="109" t="str">
        <f ca="1">IF($J51="","",IF($J51="Total Mensal",SUM(AE$7:AE50),IF($J51="Total Acumulado",SUM(AE$7:AE49)+AC51,IFERROR(AD51*$K51,0))))</f>
        <v/>
      </c>
      <c r="AF51" s="112" t="str">
        <f ca="1">IF($J51="","",IF($J51="Total Mensal",SUM(AG$7:AG50)/VLOOKUP("Total Acumulado",$J:$K,2,FALSE),IF($J51="Total Acumulado",AF50+AD51+IF(AD$7="% Item",-1,0),0%)))</f>
        <v/>
      </c>
      <c r="AG51" s="109" t="str">
        <f ca="1">IF($J51="","",IF($J51="Total Mensal",SUM(AG$7:AG50),IF($J51="Total Acumulado",SUM(AG$7:AG49)+AE51,IFERROR(AF51*$K51,0))))</f>
        <v/>
      </c>
      <c r="AH51" s="112" t="str">
        <f ca="1">IF($J51="","",IF($J51="Total Mensal",SUM(AI$7:AI50)/VLOOKUP("Total Acumulado",$J:$K,2,FALSE),IF($J51="Total Acumulado",AH50+AF51+IF(AF$7="% Item",-1,0),0%)))</f>
        <v/>
      </c>
      <c r="AI51" s="109" t="str">
        <f ca="1">IF($J51="","",IF($J51="Total Mensal",SUM(AI$7:AI50),IF($J51="Total Acumulado",SUM(AI$7:AI49)+AG51,IFERROR(AH51*$K51,0))))</f>
        <v/>
      </c>
      <c r="AJ51" s="112" t="str">
        <f ca="1">IF($J51="","",IF($J51="Total Mensal",SUM(AK$7:AK50)/VLOOKUP("Total Acumulado",$J:$K,2,FALSE),IF($J51="Total Acumulado",AJ50+AH51+IF(AH$7="% Item",-1,0),0%)))</f>
        <v/>
      </c>
      <c r="AK51" s="109" t="str">
        <f ca="1">IF($J51="","",IF($J51="Total Mensal",SUM(AK$7:AK50),IF($J51="Total Acumulado",SUM(AK$7:AK49)+AI51,IFERROR(AJ51*$K51,0))))</f>
        <v/>
      </c>
    </row>
    <row r="52" spans="2:37" x14ac:dyDescent="0.25">
      <c r="B52" s="41" t="str">
        <f ca="1">IFERROR(IF(C51=C48,IF(B51+1&lt;='MAPA DE PREÇOS'!$H$8,B51+1,""),B51),"")</f>
        <v/>
      </c>
      <c r="C52" s="41" t="str">
        <f ca="1">IFERROR(VLOOKUP(B52,'MAPA DE PREÇOS'!B:D,2,FALSE),"")</f>
        <v/>
      </c>
      <c r="D52" s="41" t="str">
        <f ca="1">IFERROR(VLOOKUP(B52,'MAPA DE PREÇOS'!B:D,3,FALSE),"")</f>
        <v/>
      </c>
      <c r="E52" s="82" t="str">
        <f t="shared" ca="1" si="1"/>
        <v/>
      </c>
      <c r="F52" s="82" t="str">
        <f ca="1">IF($B51="","",IF($C52=$C49,INDEX('MAPA DE PREÇOS'!$H:$H,MATCH($B52,'MAPA DE PREÇOS'!$B:$B)-19),IF($C52=$C50,"Código","")))</f>
        <v/>
      </c>
      <c r="G52" s="83" t="str">
        <f ca="1">IF($B51="","",IF($C52=$C49,IF('BASE EDITAL'!$C$2="",INDEX('MAPA DE PREÇOS'!H:H,MATCH(EDITAL!B52,'MAPA DE PREÇOS'!B:B,0)+1),UPPER(INDEX('BASE EDITAL'!$C:$C,EDITAL!B52+1))),IF($C52=$C50,"Especificação do Objeto","")))</f>
        <v/>
      </c>
      <c r="H52" s="84" t="str">
        <f ca="1">IF($B51="","",IF($C52=$C49,INDEX('MAPA DE PREÇOS'!$M:$M,MATCH($B52,'MAPA DE PREÇOS'!$B:$B)-16),IF($C52=$C50,"Unidade","")))</f>
        <v/>
      </c>
      <c r="I52" s="84" t="str">
        <f ca="1">IF($B51="","",IF($C52=$C49,INDEX('MAPA DE PREÇOS'!$M:$M,MATCH($B52,'MAPA DE PREÇOS'!$B:$B)-17),IF($C52=$C50,"Quant.","")))</f>
        <v/>
      </c>
      <c r="J52" s="60" t="str">
        <f ca="1">IF(J51="Total Mensal","Total Acumulado",IF($B51="","",IF($C52=$C49,INDEX('MAPA DE PREÇOS'!$M:$M,MATCH($B52,'MAPA DE PREÇOS'!$B:$B)-19),IF($C52=$C50,"Valor Unit. (R$)",IF(AND($C52&lt;&gt;$C51,$J51&lt;&gt;""),"Total Mensal","")))))</f>
        <v/>
      </c>
      <c r="K52" s="75" t="str">
        <f ca="1">IF(J52="","",IF(J52="Total Mensal","-",IF(J52="Total Acumulado",SUM(K$7:K51),I52*J52)))</f>
        <v/>
      </c>
      <c r="L52" s="112" t="str">
        <f ca="1">IF(J52="","",IF(J52="Total Mensal","-",IF(J52="Total Acumulado",SUM(L$7:L51),K52/SUMIF(J:J,"Total Acumulado",K:K))))</f>
        <v/>
      </c>
      <c r="M52" s="108"/>
      <c r="N52" s="112" t="str">
        <f ca="1">IF($J52="","",IF($J52="Total Mensal",SUM(O$7:O51)/VLOOKUP("Total Acumulado",$J:$K,2,FALSE),IF($J52="Total Acumulado",N51+L52+IF(L$7="% Item",-1,0),0%)))</f>
        <v/>
      </c>
      <c r="O52" s="109" t="str">
        <f ca="1">IF($J52="","",IF($J52="Total Mensal",SUM(O$7:O51),IF($J52="Total Acumulado",SUM(O$7:O50)+M52,IFERROR(N52*$K52,0))))</f>
        <v/>
      </c>
      <c r="P52" s="112" t="str">
        <f ca="1">IF($J52="","",IF($J52="Total Mensal",SUM(Q$7:Q51)/VLOOKUP("Total Acumulado",$J:$K,2,FALSE),IF($J52="Total Acumulado",P51+N52+IF(N$7="% Item",-1,0),0%)))</f>
        <v/>
      </c>
      <c r="Q52" s="109" t="str">
        <f ca="1">IF($J52="","",IF($J52="Total Mensal",SUM(Q$7:Q51),IF($J52="Total Acumulado",SUM(Q$7:Q50)+O52,IFERROR(P52*$K52,0))))</f>
        <v/>
      </c>
      <c r="R52" s="112" t="str">
        <f ca="1">IF($J52="","",IF($J52="Total Mensal",SUM(S$7:S51)/VLOOKUP("Total Acumulado",$J:$K,2,FALSE),IF($J52="Total Acumulado",R51+P52+IF(P$7="% Item",-1,0),0%)))</f>
        <v/>
      </c>
      <c r="S52" s="109" t="str">
        <f ca="1">IF($J52="","",IF($J52="Total Mensal",SUM(S$7:S51),IF($J52="Total Acumulado",SUM(S$7:S50)+Q52,IFERROR(R52*$K52,0))))</f>
        <v/>
      </c>
      <c r="T52" s="112" t="str">
        <f ca="1">IF($J52="","",IF($J52="Total Mensal",SUM(U$7:U51)/VLOOKUP("Total Acumulado",$J:$K,2,FALSE),IF($J52="Total Acumulado",T51+R52+IF(R$7="% Item",-1,0),0%)))</f>
        <v/>
      </c>
      <c r="U52" s="109" t="str">
        <f ca="1">IF($J52="","",IF($J52="Total Mensal",SUM(U$7:U51),IF($J52="Total Acumulado",SUM(U$7:U50)+S52,IFERROR(T52*$K52,0))))</f>
        <v/>
      </c>
      <c r="V52" s="112" t="str">
        <f ca="1">IF($J52="","",IF($J52="Total Mensal",SUM(W$7:W51)/VLOOKUP("Total Acumulado",$J:$K,2,FALSE),IF($J52="Total Acumulado",V51+T52+IF(T$7="% Item",-1,0),0%)))</f>
        <v/>
      </c>
      <c r="W52" s="109" t="str">
        <f ca="1">IF($J52="","",IF($J52="Total Mensal",SUM(W$7:W51),IF($J52="Total Acumulado",SUM(W$7:W50)+U52,IFERROR(V52*$K52,0))))</f>
        <v/>
      </c>
      <c r="X52" s="112" t="str">
        <f ca="1">IF($J52="","",IF($J52="Total Mensal",SUM(Y$7:Y51)/VLOOKUP("Total Acumulado",$J:$K,2,FALSE),IF($J52="Total Acumulado",X51+V52+IF(V$7="% Item",-1,0),0%)))</f>
        <v/>
      </c>
      <c r="Y52" s="109" t="str">
        <f ca="1">IF($J52="","",IF($J52="Total Mensal",SUM(Y$7:Y51),IF($J52="Total Acumulado",SUM(Y$7:Y50)+W52,IFERROR(X52*$K52,0))))</f>
        <v/>
      </c>
      <c r="Z52" s="112" t="str">
        <f ca="1">IF($J52="","",IF($J52="Total Mensal",SUM(AA$7:AA51)/VLOOKUP("Total Acumulado",$J:$K,2,FALSE),IF($J52="Total Acumulado",Z51+X52+IF(X$7="% Item",-1,0),0%)))</f>
        <v/>
      </c>
      <c r="AA52" s="109" t="str">
        <f ca="1">IF($J52="","",IF($J52="Total Mensal",SUM(AA$7:AA51),IF($J52="Total Acumulado",SUM(AA$7:AA50)+Y52,IFERROR(Z52*$K52,0))))</f>
        <v/>
      </c>
      <c r="AB52" s="112" t="str">
        <f ca="1">IF($J52="","",IF($J52="Total Mensal",SUM(AC$7:AC51)/VLOOKUP("Total Acumulado",$J:$K,2,FALSE),IF($J52="Total Acumulado",AB51+Z52+IF(Z$7="% Item",-1,0),0%)))</f>
        <v/>
      </c>
      <c r="AC52" s="109" t="str">
        <f ca="1">IF($J52="","",IF($J52="Total Mensal",SUM(AC$7:AC51),IF($J52="Total Acumulado",SUM(AC$7:AC50)+AA52,IFERROR(AB52*$K52,0))))</f>
        <v/>
      </c>
      <c r="AD52" s="112" t="str">
        <f ca="1">IF($J52="","",IF($J52="Total Mensal",SUM(AE$7:AE51)/VLOOKUP("Total Acumulado",$J:$K,2,FALSE),IF($J52="Total Acumulado",AD51+AB52+IF(AB$7="% Item",-1,0),0%)))</f>
        <v/>
      </c>
      <c r="AE52" s="109" t="str">
        <f ca="1">IF($J52="","",IF($J52="Total Mensal",SUM(AE$7:AE51),IF($J52="Total Acumulado",SUM(AE$7:AE50)+AC52,IFERROR(AD52*$K52,0))))</f>
        <v/>
      </c>
      <c r="AF52" s="112" t="str">
        <f ca="1">IF($J52="","",IF($J52="Total Mensal",SUM(AG$7:AG51)/VLOOKUP("Total Acumulado",$J:$K,2,FALSE),IF($J52="Total Acumulado",AF51+AD52+IF(AD$7="% Item",-1,0),0%)))</f>
        <v/>
      </c>
      <c r="AG52" s="109" t="str">
        <f ca="1">IF($J52="","",IF($J52="Total Mensal",SUM(AG$7:AG51),IF($J52="Total Acumulado",SUM(AG$7:AG50)+AE52,IFERROR(AF52*$K52,0))))</f>
        <v/>
      </c>
      <c r="AH52" s="112" t="str">
        <f ca="1">IF($J52="","",IF($J52="Total Mensal",SUM(AI$7:AI51)/VLOOKUP("Total Acumulado",$J:$K,2,FALSE),IF($J52="Total Acumulado",AH51+AF52+IF(AF$7="% Item",-1,0),0%)))</f>
        <v/>
      </c>
      <c r="AI52" s="109" t="str">
        <f ca="1">IF($J52="","",IF($J52="Total Mensal",SUM(AI$7:AI51),IF($J52="Total Acumulado",SUM(AI$7:AI50)+AG52,IFERROR(AH52*$K52,0))))</f>
        <v/>
      </c>
      <c r="AJ52" s="112" t="str">
        <f ca="1">IF($J52="","",IF($J52="Total Mensal",SUM(AK$7:AK51)/VLOOKUP("Total Acumulado",$J:$K,2,FALSE),IF($J52="Total Acumulado",AJ51+AH52+IF(AH$7="% Item",-1,0),0%)))</f>
        <v/>
      </c>
      <c r="AK52" s="109" t="str">
        <f ca="1">IF($J52="","",IF($J52="Total Mensal",SUM(AK$7:AK51),IF($J52="Total Acumulado",SUM(AK$7:AK50)+AI52,IFERROR(AJ52*$K52,0))))</f>
        <v/>
      </c>
    </row>
    <row r="53" spans="2:37" x14ac:dyDescent="0.25">
      <c r="B53" s="41" t="str">
        <f ca="1">IFERROR(IF(C52=C49,IF(B52+1&lt;='MAPA DE PREÇOS'!$H$8,B52+1,""),B52),"")</f>
        <v/>
      </c>
      <c r="C53" s="41" t="str">
        <f ca="1">IFERROR(VLOOKUP(B53,'MAPA DE PREÇOS'!B:D,2,FALSE),"")</f>
        <v/>
      </c>
      <c r="D53" s="41" t="str">
        <f ca="1">IFERROR(VLOOKUP(B53,'MAPA DE PREÇOS'!B:D,3,FALSE),"")</f>
        <v/>
      </c>
      <c r="E53" s="82" t="str">
        <f t="shared" ca="1" si="1"/>
        <v/>
      </c>
      <c r="F53" s="82" t="str">
        <f ca="1">IF($B52="","",IF($C53=$C50,INDEX('MAPA DE PREÇOS'!$H:$H,MATCH($B53,'MAPA DE PREÇOS'!$B:$B)-19),IF($C53=$C51,"Código","")))</f>
        <v/>
      </c>
      <c r="G53" s="83" t="str">
        <f ca="1">IF($B52="","",IF($C53=$C50,IF('BASE EDITAL'!$C$2="",INDEX('MAPA DE PREÇOS'!H:H,MATCH(EDITAL!B53,'MAPA DE PREÇOS'!B:B,0)+1),UPPER(INDEX('BASE EDITAL'!$C:$C,EDITAL!B53+1))),IF($C53=$C51,"Especificação do Objeto","")))</f>
        <v/>
      </c>
      <c r="H53" s="84" t="str">
        <f ca="1">IF($B52="","",IF($C53=$C50,INDEX('MAPA DE PREÇOS'!$M:$M,MATCH($B53,'MAPA DE PREÇOS'!$B:$B)-16),IF($C53=$C51,"Unidade","")))</f>
        <v/>
      </c>
      <c r="I53" s="84" t="str">
        <f ca="1">IF($B52="","",IF($C53=$C50,INDEX('MAPA DE PREÇOS'!$M:$M,MATCH($B53,'MAPA DE PREÇOS'!$B:$B)-17),IF($C53=$C51,"Quant.","")))</f>
        <v/>
      </c>
      <c r="J53" s="60" t="str">
        <f ca="1">IF(J52="Total Mensal","Total Acumulado",IF($B52="","",IF($C53=$C50,INDEX('MAPA DE PREÇOS'!$M:$M,MATCH($B53,'MAPA DE PREÇOS'!$B:$B)-19),IF($C53=$C51,"Valor Unit. (R$)",IF(AND($C53&lt;&gt;$C52,$J52&lt;&gt;""),"Total Mensal","")))))</f>
        <v/>
      </c>
      <c r="K53" s="75" t="str">
        <f ca="1">IF(J53="","",IF(J53="Total Mensal","-",IF(J53="Total Acumulado",SUM(K$7:K52),I53*J53)))</f>
        <v/>
      </c>
      <c r="L53" s="112" t="str">
        <f ca="1">IF(J53="","",IF(J53="Total Mensal","-",IF(J53="Total Acumulado",SUM(L$7:L52),K53/SUMIF(J:J,"Total Acumulado",K:K))))</f>
        <v/>
      </c>
      <c r="M53" s="108"/>
      <c r="N53" s="112" t="str">
        <f ca="1">IF($J53="","",IF($J53="Total Mensal",SUM(O$7:O52)/VLOOKUP("Total Acumulado",$J:$K,2,FALSE),IF($J53="Total Acumulado",N52+L53+IF(L$7="% Item",-1,0),0%)))</f>
        <v/>
      </c>
      <c r="O53" s="109" t="str">
        <f ca="1">IF($J53="","",IF($J53="Total Mensal",SUM(O$7:O52),IF($J53="Total Acumulado",SUM(O$7:O51)+M53,IFERROR(N53*$K53,0))))</f>
        <v/>
      </c>
      <c r="P53" s="112" t="str">
        <f ca="1">IF($J53="","",IF($J53="Total Mensal",SUM(Q$7:Q52)/VLOOKUP("Total Acumulado",$J:$K,2,FALSE),IF($J53="Total Acumulado",P52+N53+IF(N$7="% Item",-1,0),0%)))</f>
        <v/>
      </c>
      <c r="Q53" s="109" t="str">
        <f ca="1">IF($J53="","",IF($J53="Total Mensal",SUM(Q$7:Q52),IF($J53="Total Acumulado",SUM(Q$7:Q51)+O53,IFERROR(P53*$K53,0))))</f>
        <v/>
      </c>
      <c r="R53" s="112" t="str">
        <f ca="1">IF($J53="","",IF($J53="Total Mensal",SUM(S$7:S52)/VLOOKUP("Total Acumulado",$J:$K,2,FALSE),IF($J53="Total Acumulado",R52+P53+IF(P$7="% Item",-1,0),0%)))</f>
        <v/>
      </c>
      <c r="S53" s="109" t="str">
        <f ca="1">IF($J53="","",IF($J53="Total Mensal",SUM(S$7:S52),IF($J53="Total Acumulado",SUM(S$7:S51)+Q53,IFERROR(R53*$K53,0))))</f>
        <v/>
      </c>
      <c r="T53" s="112" t="str">
        <f ca="1">IF($J53="","",IF($J53="Total Mensal",SUM(U$7:U52)/VLOOKUP("Total Acumulado",$J:$K,2,FALSE),IF($J53="Total Acumulado",T52+R53+IF(R$7="% Item",-1,0),0%)))</f>
        <v/>
      </c>
      <c r="U53" s="109" t="str">
        <f ca="1">IF($J53="","",IF($J53="Total Mensal",SUM(U$7:U52),IF($J53="Total Acumulado",SUM(U$7:U51)+S53,IFERROR(T53*$K53,0))))</f>
        <v/>
      </c>
      <c r="V53" s="112" t="str">
        <f ca="1">IF($J53="","",IF($J53="Total Mensal",SUM(W$7:W52)/VLOOKUP("Total Acumulado",$J:$K,2,FALSE),IF($J53="Total Acumulado",V52+T53+IF(T$7="% Item",-1,0),0%)))</f>
        <v/>
      </c>
      <c r="W53" s="109" t="str">
        <f ca="1">IF($J53="","",IF($J53="Total Mensal",SUM(W$7:W52),IF($J53="Total Acumulado",SUM(W$7:W51)+U53,IFERROR(V53*$K53,0))))</f>
        <v/>
      </c>
      <c r="X53" s="112" t="str">
        <f ca="1">IF($J53="","",IF($J53="Total Mensal",SUM(Y$7:Y52)/VLOOKUP("Total Acumulado",$J:$K,2,FALSE),IF($J53="Total Acumulado",X52+V53+IF(V$7="% Item",-1,0),0%)))</f>
        <v/>
      </c>
      <c r="Y53" s="109" t="str">
        <f ca="1">IF($J53="","",IF($J53="Total Mensal",SUM(Y$7:Y52),IF($J53="Total Acumulado",SUM(Y$7:Y51)+W53,IFERROR(X53*$K53,0))))</f>
        <v/>
      </c>
      <c r="Z53" s="112" t="str">
        <f ca="1">IF($J53="","",IF($J53="Total Mensal",SUM(AA$7:AA52)/VLOOKUP("Total Acumulado",$J:$K,2,FALSE),IF($J53="Total Acumulado",Z52+X53+IF(X$7="% Item",-1,0),0%)))</f>
        <v/>
      </c>
      <c r="AA53" s="109" t="str">
        <f ca="1">IF($J53="","",IF($J53="Total Mensal",SUM(AA$7:AA52),IF($J53="Total Acumulado",SUM(AA$7:AA51)+Y53,IFERROR(Z53*$K53,0))))</f>
        <v/>
      </c>
      <c r="AB53" s="112" t="str">
        <f ca="1">IF($J53="","",IF($J53="Total Mensal",SUM(AC$7:AC52)/VLOOKUP("Total Acumulado",$J:$K,2,FALSE),IF($J53="Total Acumulado",AB52+Z53+IF(Z$7="% Item",-1,0),0%)))</f>
        <v/>
      </c>
      <c r="AC53" s="109" t="str">
        <f ca="1">IF($J53="","",IF($J53="Total Mensal",SUM(AC$7:AC52),IF($J53="Total Acumulado",SUM(AC$7:AC51)+AA53,IFERROR(AB53*$K53,0))))</f>
        <v/>
      </c>
      <c r="AD53" s="112" t="str">
        <f ca="1">IF($J53="","",IF($J53="Total Mensal",SUM(AE$7:AE52)/VLOOKUP("Total Acumulado",$J:$K,2,FALSE),IF($J53="Total Acumulado",AD52+AB53+IF(AB$7="% Item",-1,0),0%)))</f>
        <v/>
      </c>
      <c r="AE53" s="109" t="str">
        <f ca="1">IF($J53="","",IF($J53="Total Mensal",SUM(AE$7:AE52),IF($J53="Total Acumulado",SUM(AE$7:AE51)+AC53,IFERROR(AD53*$K53,0))))</f>
        <v/>
      </c>
      <c r="AF53" s="112" t="str">
        <f ca="1">IF($J53="","",IF($J53="Total Mensal",SUM(AG$7:AG52)/VLOOKUP("Total Acumulado",$J:$K,2,FALSE),IF($J53="Total Acumulado",AF52+AD53+IF(AD$7="% Item",-1,0),0%)))</f>
        <v/>
      </c>
      <c r="AG53" s="109" t="str">
        <f ca="1">IF($J53="","",IF($J53="Total Mensal",SUM(AG$7:AG52),IF($J53="Total Acumulado",SUM(AG$7:AG51)+AE53,IFERROR(AF53*$K53,0))))</f>
        <v/>
      </c>
      <c r="AH53" s="112" t="str">
        <f ca="1">IF($J53="","",IF($J53="Total Mensal",SUM(AI$7:AI52)/VLOOKUP("Total Acumulado",$J:$K,2,FALSE),IF($J53="Total Acumulado",AH52+AF53+IF(AF$7="% Item",-1,0),0%)))</f>
        <v/>
      </c>
      <c r="AI53" s="109" t="str">
        <f ca="1">IF($J53="","",IF($J53="Total Mensal",SUM(AI$7:AI52),IF($J53="Total Acumulado",SUM(AI$7:AI51)+AG53,IFERROR(AH53*$K53,0))))</f>
        <v/>
      </c>
      <c r="AJ53" s="112" t="str">
        <f ca="1">IF($J53="","",IF($J53="Total Mensal",SUM(AK$7:AK52)/VLOOKUP("Total Acumulado",$J:$K,2,FALSE),IF($J53="Total Acumulado",AJ52+AH53+IF(AH$7="% Item",-1,0),0%)))</f>
        <v/>
      </c>
      <c r="AK53" s="109" t="str">
        <f ca="1">IF($J53="","",IF($J53="Total Mensal",SUM(AK$7:AK52),IF($J53="Total Acumulado",SUM(AK$7:AK51)+AI53,IFERROR(AJ53*$K53,0))))</f>
        <v/>
      </c>
    </row>
    <row r="54" spans="2:37" x14ac:dyDescent="0.25">
      <c r="B54" s="41" t="str">
        <f ca="1">IFERROR(IF(C53=C50,IF(B53+1&lt;='MAPA DE PREÇOS'!$H$8,B53+1,""),B53),"")</f>
        <v/>
      </c>
      <c r="C54" s="41" t="str">
        <f ca="1">IFERROR(VLOOKUP(B54,'MAPA DE PREÇOS'!B:D,2,FALSE),"")</f>
        <v/>
      </c>
      <c r="D54" s="41" t="str">
        <f ca="1">IFERROR(VLOOKUP(B54,'MAPA DE PREÇOS'!B:D,3,FALSE),"")</f>
        <v/>
      </c>
      <c r="E54" s="82" t="str">
        <f t="shared" ca="1" si="1"/>
        <v/>
      </c>
      <c r="F54" s="82" t="str">
        <f ca="1">IF($B53="","",IF($C54=$C51,INDEX('MAPA DE PREÇOS'!$H:$H,MATCH($B54,'MAPA DE PREÇOS'!$B:$B)-19),IF($C54=$C52,"Código","")))</f>
        <v/>
      </c>
      <c r="G54" s="83" t="str">
        <f ca="1">IF($B53="","",IF($C54=$C51,IF('BASE EDITAL'!$C$2="",INDEX('MAPA DE PREÇOS'!H:H,MATCH(EDITAL!B54,'MAPA DE PREÇOS'!B:B,0)+1),UPPER(INDEX('BASE EDITAL'!$C:$C,EDITAL!B54+1))),IF($C54=$C52,"Especificação do Objeto","")))</f>
        <v/>
      </c>
      <c r="H54" s="84" t="str">
        <f ca="1">IF($B53="","",IF($C54=$C51,INDEX('MAPA DE PREÇOS'!$M:$M,MATCH($B54,'MAPA DE PREÇOS'!$B:$B)-16),IF($C54=$C52,"Unidade","")))</f>
        <v/>
      </c>
      <c r="I54" s="84" t="str">
        <f ca="1">IF($B53="","",IF($C54=$C51,INDEX('MAPA DE PREÇOS'!$M:$M,MATCH($B54,'MAPA DE PREÇOS'!$B:$B)-17),IF($C54=$C52,"Quant.","")))</f>
        <v/>
      </c>
      <c r="J54" s="60" t="str">
        <f ca="1">IF(J53="Total Mensal","Total Acumulado",IF($B53="","",IF($C54=$C51,INDEX('MAPA DE PREÇOS'!$M:$M,MATCH($B54,'MAPA DE PREÇOS'!$B:$B)-19),IF($C54=$C52,"Valor Unit. (R$)",IF(AND($C54&lt;&gt;$C53,$J53&lt;&gt;""),"Total Mensal","")))))</f>
        <v/>
      </c>
      <c r="K54" s="75" t="str">
        <f ca="1">IF(J54="","",IF(J54="Total Mensal","-",IF(J54="Total Acumulado",SUM(K$7:K53),I54*J54)))</f>
        <v/>
      </c>
      <c r="L54" s="112" t="str">
        <f ca="1">IF(J54="","",IF(J54="Total Mensal","-",IF(J54="Total Acumulado",SUM(L$7:L53),K54/SUMIF(J:J,"Total Acumulado",K:K))))</f>
        <v/>
      </c>
      <c r="M54" s="108"/>
      <c r="N54" s="112" t="str">
        <f ca="1">IF($J54="","",IF($J54="Total Mensal",SUM(O$7:O53)/VLOOKUP("Total Acumulado",$J:$K,2,FALSE),IF($J54="Total Acumulado",N53+L54+IF(L$7="% Item",-1,0),0%)))</f>
        <v/>
      </c>
      <c r="O54" s="109" t="str">
        <f ca="1">IF($J54="","",IF($J54="Total Mensal",SUM(O$7:O53),IF($J54="Total Acumulado",SUM(O$7:O52)+M54,IFERROR(N54*$K54,0))))</f>
        <v/>
      </c>
      <c r="P54" s="112" t="str">
        <f ca="1">IF($J54="","",IF($J54="Total Mensal",SUM(Q$7:Q53)/VLOOKUP("Total Acumulado",$J:$K,2,FALSE),IF($J54="Total Acumulado",P53+N54+IF(N$7="% Item",-1,0),0%)))</f>
        <v/>
      </c>
      <c r="Q54" s="109" t="str">
        <f ca="1">IF($J54="","",IF($J54="Total Mensal",SUM(Q$7:Q53),IF($J54="Total Acumulado",SUM(Q$7:Q52)+O54,IFERROR(P54*$K54,0))))</f>
        <v/>
      </c>
      <c r="R54" s="112" t="str">
        <f ca="1">IF($J54="","",IF($J54="Total Mensal",SUM(S$7:S53)/VLOOKUP("Total Acumulado",$J:$K,2,FALSE),IF($J54="Total Acumulado",R53+P54+IF(P$7="% Item",-1,0),0%)))</f>
        <v/>
      </c>
      <c r="S54" s="109" t="str">
        <f ca="1">IF($J54="","",IF($J54="Total Mensal",SUM(S$7:S53),IF($J54="Total Acumulado",SUM(S$7:S52)+Q54,IFERROR(R54*$K54,0))))</f>
        <v/>
      </c>
      <c r="T54" s="112" t="str">
        <f ca="1">IF($J54="","",IF($J54="Total Mensal",SUM(U$7:U53)/VLOOKUP("Total Acumulado",$J:$K,2,FALSE),IF($J54="Total Acumulado",T53+R54+IF(R$7="% Item",-1,0),0%)))</f>
        <v/>
      </c>
      <c r="U54" s="109" t="str">
        <f ca="1">IF($J54="","",IF($J54="Total Mensal",SUM(U$7:U53),IF($J54="Total Acumulado",SUM(U$7:U52)+S54,IFERROR(T54*$K54,0))))</f>
        <v/>
      </c>
      <c r="V54" s="112" t="str">
        <f ca="1">IF($J54="","",IF($J54="Total Mensal",SUM(W$7:W53)/VLOOKUP("Total Acumulado",$J:$K,2,FALSE),IF($J54="Total Acumulado",V53+T54+IF(T$7="% Item",-1,0),0%)))</f>
        <v/>
      </c>
      <c r="W54" s="109" t="str">
        <f ca="1">IF($J54="","",IF($J54="Total Mensal",SUM(W$7:W53),IF($J54="Total Acumulado",SUM(W$7:W52)+U54,IFERROR(V54*$K54,0))))</f>
        <v/>
      </c>
      <c r="X54" s="112" t="str">
        <f ca="1">IF($J54="","",IF($J54="Total Mensal",SUM(Y$7:Y53)/VLOOKUP("Total Acumulado",$J:$K,2,FALSE),IF($J54="Total Acumulado",X53+V54+IF(V$7="% Item",-1,0),0%)))</f>
        <v/>
      </c>
      <c r="Y54" s="109" t="str">
        <f ca="1">IF($J54="","",IF($J54="Total Mensal",SUM(Y$7:Y53),IF($J54="Total Acumulado",SUM(Y$7:Y52)+W54,IFERROR(X54*$K54,0))))</f>
        <v/>
      </c>
      <c r="Z54" s="112" t="str">
        <f ca="1">IF($J54="","",IF($J54="Total Mensal",SUM(AA$7:AA53)/VLOOKUP("Total Acumulado",$J:$K,2,FALSE),IF($J54="Total Acumulado",Z53+X54+IF(X$7="% Item",-1,0),0%)))</f>
        <v/>
      </c>
      <c r="AA54" s="109" t="str">
        <f ca="1">IF($J54="","",IF($J54="Total Mensal",SUM(AA$7:AA53),IF($J54="Total Acumulado",SUM(AA$7:AA52)+Y54,IFERROR(Z54*$K54,0))))</f>
        <v/>
      </c>
      <c r="AB54" s="112" t="str">
        <f ca="1">IF($J54="","",IF($J54="Total Mensal",SUM(AC$7:AC53)/VLOOKUP("Total Acumulado",$J:$K,2,FALSE),IF($J54="Total Acumulado",AB53+Z54+IF(Z$7="% Item",-1,0),0%)))</f>
        <v/>
      </c>
      <c r="AC54" s="109" t="str">
        <f ca="1">IF($J54="","",IF($J54="Total Mensal",SUM(AC$7:AC53),IF($J54="Total Acumulado",SUM(AC$7:AC52)+AA54,IFERROR(AB54*$K54,0))))</f>
        <v/>
      </c>
      <c r="AD54" s="112" t="str">
        <f ca="1">IF($J54="","",IF($J54="Total Mensal",SUM(AE$7:AE53)/VLOOKUP("Total Acumulado",$J:$K,2,FALSE),IF($J54="Total Acumulado",AD53+AB54+IF(AB$7="% Item",-1,0),0%)))</f>
        <v/>
      </c>
      <c r="AE54" s="109" t="str">
        <f ca="1">IF($J54="","",IF($J54="Total Mensal",SUM(AE$7:AE53),IF($J54="Total Acumulado",SUM(AE$7:AE52)+AC54,IFERROR(AD54*$K54,0))))</f>
        <v/>
      </c>
      <c r="AF54" s="112" t="str">
        <f ca="1">IF($J54="","",IF($J54="Total Mensal",SUM(AG$7:AG53)/VLOOKUP("Total Acumulado",$J:$K,2,FALSE),IF($J54="Total Acumulado",AF53+AD54+IF(AD$7="% Item",-1,0),0%)))</f>
        <v/>
      </c>
      <c r="AG54" s="109" t="str">
        <f ca="1">IF($J54="","",IF($J54="Total Mensal",SUM(AG$7:AG53),IF($J54="Total Acumulado",SUM(AG$7:AG52)+AE54,IFERROR(AF54*$K54,0))))</f>
        <v/>
      </c>
      <c r="AH54" s="112" t="str">
        <f ca="1">IF($J54="","",IF($J54="Total Mensal",SUM(AI$7:AI53)/VLOOKUP("Total Acumulado",$J:$K,2,FALSE),IF($J54="Total Acumulado",AH53+AF54+IF(AF$7="% Item",-1,0),0%)))</f>
        <v/>
      </c>
      <c r="AI54" s="109" t="str">
        <f ca="1">IF($J54="","",IF($J54="Total Mensal",SUM(AI$7:AI53),IF($J54="Total Acumulado",SUM(AI$7:AI52)+AG54,IFERROR(AH54*$K54,0))))</f>
        <v/>
      </c>
      <c r="AJ54" s="112" t="str">
        <f ca="1">IF($J54="","",IF($J54="Total Mensal",SUM(AK$7:AK53)/VLOOKUP("Total Acumulado",$J:$K,2,FALSE),IF($J54="Total Acumulado",AJ53+AH54+IF(AH$7="% Item",-1,0),0%)))</f>
        <v/>
      </c>
      <c r="AK54" s="109" t="str">
        <f ca="1">IF($J54="","",IF($J54="Total Mensal",SUM(AK$7:AK53),IF($J54="Total Acumulado",SUM(AK$7:AK52)+AI54,IFERROR(AJ54*$K54,0))))</f>
        <v/>
      </c>
    </row>
    <row r="55" spans="2:37" x14ac:dyDescent="0.25">
      <c r="B55" s="41" t="str">
        <f ca="1">IFERROR(IF(C54=C51,IF(B54+1&lt;='MAPA DE PREÇOS'!$H$8,B54+1,""),B54),"")</f>
        <v/>
      </c>
      <c r="C55" s="41" t="str">
        <f ca="1">IFERROR(VLOOKUP(B55,'MAPA DE PREÇOS'!B:D,2,FALSE),"")</f>
        <v/>
      </c>
      <c r="D55" s="41" t="str">
        <f ca="1">IFERROR(VLOOKUP(B55,'MAPA DE PREÇOS'!B:D,3,FALSE),"")</f>
        <v/>
      </c>
      <c r="E55" s="82" t="str">
        <f t="shared" ca="1" si="1"/>
        <v/>
      </c>
      <c r="F55" s="82" t="str">
        <f ca="1">IF($B54="","",IF($C55=$C52,INDEX('MAPA DE PREÇOS'!$H:$H,MATCH($B55,'MAPA DE PREÇOS'!$B:$B)-19),IF($C55=$C53,"Código","")))</f>
        <v/>
      </c>
      <c r="G55" s="83" t="str">
        <f ca="1">IF($B54="","",IF($C55=$C52,IF('BASE EDITAL'!$C$2="",INDEX('MAPA DE PREÇOS'!H:H,MATCH(EDITAL!B55,'MAPA DE PREÇOS'!B:B,0)+1),UPPER(INDEX('BASE EDITAL'!$C:$C,EDITAL!B55+1))),IF($C55=$C53,"Especificação do Objeto","")))</f>
        <v/>
      </c>
      <c r="H55" s="84" t="str">
        <f ca="1">IF($B54="","",IF($C55=$C52,INDEX('MAPA DE PREÇOS'!$M:$M,MATCH($B55,'MAPA DE PREÇOS'!$B:$B)-16),IF($C55=$C53,"Unidade","")))</f>
        <v/>
      </c>
      <c r="I55" s="84" t="str">
        <f ca="1">IF($B54="","",IF($C55=$C52,INDEX('MAPA DE PREÇOS'!$M:$M,MATCH($B55,'MAPA DE PREÇOS'!$B:$B)-17),IF($C55=$C53,"Quant.","")))</f>
        <v/>
      </c>
      <c r="J55" s="60" t="str">
        <f ca="1">IF(J54="Total Mensal","Total Acumulado",IF($B54="","",IF($C55=$C52,INDEX('MAPA DE PREÇOS'!$M:$M,MATCH($B55,'MAPA DE PREÇOS'!$B:$B)-19),IF($C55=$C53,"Valor Unit. (R$)",IF(AND($C55&lt;&gt;$C54,$J54&lt;&gt;""),"Total Mensal","")))))</f>
        <v/>
      </c>
      <c r="K55" s="75" t="str">
        <f ca="1">IF(J55="","",IF(J55="Total Mensal","-",IF(J55="Total Acumulado",SUM(K$7:K54),I55*J55)))</f>
        <v/>
      </c>
      <c r="L55" s="112" t="str">
        <f ca="1">IF(J55="","",IF(J55="Total Mensal","-",IF(J55="Total Acumulado",SUM(L$7:L54),K55/SUMIF(J:J,"Total Acumulado",K:K))))</f>
        <v/>
      </c>
      <c r="M55" s="108"/>
      <c r="N55" s="112" t="str">
        <f ca="1">IF($J55="","",IF($J55="Total Mensal",SUM(O$7:O54)/VLOOKUP("Total Acumulado",$J:$K,2,FALSE),IF($J55="Total Acumulado",N54+L55+IF(L$7="% Item",-1,0),0%)))</f>
        <v/>
      </c>
      <c r="O55" s="109" t="str">
        <f ca="1">IF($J55="","",IF($J55="Total Mensal",SUM(O$7:O54),IF($J55="Total Acumulado",SUM(O$7:O53)+M55,IFERROR(N55*$K55,0))))</f>
        <v/>
      </c>
      <c r="P55" s="112" t="str">
        <f ca="1">IF($J55="","",IF($J55="Total Mensal",SUM(Q$7:Q54)/VLOOKUP("Total Acumulado",$J:$K,2,FALSE),IF($J55="Total Acumulado",P54+N55+IF(N$7="% Item",-1,0),0%)))</f>
        <v/>
      </c>
      <c r="Q55" s="109" t="str">
        <f ca="1">IF($J55="","",IF($J55="Total Mensal",SUM(Q$7:Q54),IF($J55="Total Acumulado",SUM(Q$7:Q53)+O55,IFERROR(P55*$K55,0))))</f>
        <v/>
      </c>
      <c r="R55" s="112" t="str">
        <f ca="1">IF($J55="","",IF($J55="Total Mensal",SUM(S$7:S54)/VLOOKUP("Total Acumulado",$J:$K,2,FALSE),IF($J55="Total Acumulado",R54+P55+IF(P$7="% Item",-1,0),0%)))</f>
        <v/>
      </c>
      <c r="S55" s="109" t="str">
        <f ca="1">IF($J55="","",IF($J55="Total Mensal",SUM(S$7:S54),IF($J55="Total Acumulado",SUM(S$7:S53)+Q55,IFERROR(R55*$K55,0))))</f>
        <v/>
      </c>
      <c r="T55" s="112" t="str">
        <f ca="1">IF($J55="","",IF($J55="Total Mensal",SUM(U$7:U54)/VLOOKUP("Total Acumulado",$J:$K,2,FALSE),IF($J55="Total Acumulado",T54+R55+IF(R$7="% Item",-1,0),0%)))</f>
        <v/>
      </c>
      <c r="U55" s="109" t="str">
        <f ca="1">IF($J55="","",IF($J55="Total Mensal",SUM(U$7:U54),IF($J55="Total Acumulado",SUM(U$7:U53)+S55,IFERROR(T55*$K55,0))))</f>
        <v/>
      </c>
      <c r="V55" s="112" t="str">
        <f ca="1">IF($J55="","",IF($J55="Total Mensal",SUM(W$7:W54)/VLOOKUP("Total Acumulado",$J:$K,2,FALSE),IF($J55="Total Acumulado",V54+T55+IF(T$7="% Item",-1,0),0%)))</f>
        <v/>
      </c>
      <c r="W55" s="109" t="str">
        <f ca="1">IF($J55="","",IF($J55="Total Mensal",SUM(W$7:W54),IF($J55="Total Acumulado",SUM(W$7:W53)+U55,IFERROR(V55*$K55,0))))</f>
        <v/>
      </c>
      <c r="X55" s="112" t="str">
        <f ca="1">IF($J55="","",IF($J55="Total Mensal",SUM(Y$7:Y54)/VLOOKUP("Total Acumulado",$J:$K,2,FALSE),IF($J55="Total Acumulado",X54+V55+IF(V$7="% Item",-1,0),0%)))</f>
        <v/>
      </c>
      <c r="Y55" s="109" t="str">
        <f ca="1">IF($J55="","",IF($J55="Total Mensal",SUM(Y$7:Y54),IF($J55="Total Acumulado",SUM(Y$7:Y53)+W55,IFERROR(X55*$K55,0))))</f>
        <v/>
      </c>
      <c r="Z55" s="112" t="str">
        <f ca="1">IF($J55="","",IF($J55="Total Mensal",SUM(AA$7:AA54)/VLOOKUP("Total Acumulado",$J:$K,2,FALSE),IF($J55="Total Acumulado",Z54+X55+IF(X$7="% Item",-1,0),0%)))</f>
        <v/>
      </c>
      <c r="AA55" s="109" t="str">
        <f ca="1">IF($J55="","",IF($J55="Total Mensal",SUM(AA$7:AA54),IF($J55="Total Acumulado",SUM(AA$7:AA53)+Y55,IFERROR(Z55*$K55,0))))</f>
        <v/>
      </c>
      <c r="AB55" s="112" t="str">
        <f ca="1">IF($J55="","",IF($J55="Total Mensal",SUM(AC$7:AC54)/VLOOKUP("Total Acumulado",$J:$K,2,FALSE),IF($J55="Total Acumulado",AB54+Z55+IF(Z$7="% Item",-1,0),0%)))</f>
        <v/>
      </c>
      <c r="AC55" s="109" t="str">
        <f ca="1">IF($J55="","",IF($J55="Total Mensal",SUM(AC$7:AC54),IF($J55="Total Acumulado",SUM(AC$7:AC53)+AA55,IFERROR(AB55*$K55,0))))</f>
        <v/>
      </c>
      <c r="AD55" s="112" t="str">
        <f ca="1">IF($J55="","",IF($J55="Total Mensal",SUM(AE$7:AE54)/VLOOKUP("Total Acumulado",$J:$K,2,FALSE),IF($J55="Total Acumulado",AD54+AB55+IF(AB$7="% Item",-1,0),0%)))</f>
        <v/>
      </c>
      <c r="AE55" s="109" t="str">
        <f ca="1">IF($J55="","",IF($J55="Total Mensal",SUM(AE$7:AE54),IF($J55="Total Acumulado",SUM(AE$7:AE53)+AC55,IFERROR(AD55*$K55,0))))</f>
        <v/>
      </c>
      <c r="AF55" s="112" t="str">
        <f ca="1">IF($J55="","",IF($J55="Total Mensal",SUM(AG$7:AG54)/VLOOKUP("Total Acumulado",$J:$K,2,FALSE),IF($J55="Total Acumulado",AF54+AD55+IF(AD$7="% Item",-1,0),0%)))</f>
        <v/>
      </c>
      <c r="AG55" s="109" t="str">
        <f ca="1">IF($J55="","",IF($J55="Total Mensal",SUM(AG$7:AG54),IF($J55="Total Acumulado",SUM(AG$7:AG53)+AE55,IFERROR(AF55*$K55,0))))</f>
        <v/>
      </c>
      <c r="AH55" s="112" t="str">
        <f ca="1">IF($J55="","",IF($J55="Total Mensal",SUM(AI$7:AI54)/VLOOKUP("Total Acumulado",$J:$K,2,FALSE),IF($J55="Total Acumulado",AH54+AF55+IF(AF$7="% Item",-1,0),0%)))</f>
        <v/>
      </c>
      <c r="AI55" s="109" t="str">
        <f ca="1">IF($J55="","",IF($J55="Total Mensal",SUM(AI$7:AI54),IF($J55="Total Acumulado",SUM(AI$7:AI53)+AG55,IFERROR(AH55*$K55,0))))</f>
        <v/>
      </c>
      <c r="AJ55" s="112" t="str">
        <f ca="1">IF($J55="","",IF($J55="Total Mensal",SUM(AK$7:AK54)/VLOOKUP("Total Acumulado",$J:$K,2,FALSE),IF($J55="Total Acumulado",AJ54+AH55+IF(AH$7="% Item",-1,0),0%)))</f>
        <v/>
      </c>
      <c r="AK55" s="109" t="str">
        <f ca="1">IF($J55="","",IF($J55="Total Mensal",SUM(AK$7:AK54),IF($J55="Total Acumulado",SUM(AK$7:AK53)+AI55,IFERROR(AJ55*$K55,0))))</f>
        <v/>
      </c>
    </row>
    <row r="56" spans="2:37" x14ac:dyDescent="0.25">
      <c r="B56" s="41" t="str">
        <f ca="1">IFERROR(IF(C55=C52,IF(B55+1&lt;='MAPA DE PREÇOS'!$H$8,B55+1,""),B55),"")</f>
        <v/>
      </c>
      <c r="C56" s="41" t="str">
        <f ca="1">IFERROR(VLOOKUP(B56,'MAPA DE PREÇOS'!B:D,2,FALSE),"")</f>
        <v/>
      </c>
      <c r="D56" s="41" t="str">
        <f ca="1">IFERROR(VLOOKUP(B56,'MAPA DE PREÇOS'!B:D,3,FALSE),"")</f>
        <v/>
      </c>
      <c r="E56" s="82" t="str">
        <f t="shared" ca="1" si="1"/>
        <v/>
      </c>
      <c r="F56" s="82" t="str">
        <f ca="1">IF($B55="","",IF($C56=$C53,INDEX('MAPA DE PREÇOS'!$H:$H,MATCH($B56,'MAPA DE PREÇOS'!$B:$B)-19),IF($C56=$C54,"Código","")))</f>
        <v/>
      </c>
      <c r="G56" s="83" t="str">
        <f ca="1">IF($B55="","",IF($C56=$C53,IF('BASE EDITAL'!$C$2="",INDEX('MAPA DE PREÇOS'!H:H,MATCH(EDITAL!B56,'MAPA DE PREÇOS'!B:B,0)+1),UPPER(INDEX('BASE EDITAL'!$C:$C,EDITAL!B56+1))),IF($C56=$C54,"Especificação do Objeto","")))</f>
        <v/>
      </c>
      <c r="H56" s="84" t="str">
        <f ca="1">IF($B55="","",IF($C56=$C53,INDEX('MAPA DE PREÇOS'!$M:$M,MATCH($B56,'MAPA DE PREÇOS'!$B:$B)-16),IF($C56=$C54,"Unidade","")))</f>
        <v/>
      </c>
      <c r="I56" s="84" t="str">
        <f ca="1">IF($B55="","",IF($C56=$C53,INDEX('MAPA DE PREÇOS'!$M:$M,MATCH($B56,'MAPA DE PREÇOS'!$B:$B)-17),IF($C56=$C54,"Quant.","")))</f>
        <v/>
      </c>
      <c r="J56" s="60" t="str">
        <f ca="1">IF(J55="Total Mensal","Total Acumulado",IF($B55="","",IF($C56=$C53,INDEX('MAPA DE PREÇOS'!$M:$M,MATCH($B56,'MAPA DE PREÇOS'!$B:$B)-19),IF($C56=$C54,"Valor Unit. (R$)",IF(AND($C56&lt;&gt;$C55,$J55&lt;&gt;""),"Total Mensal","")))))</f>
        <v/>
      </c>
      <c r="K56" s="75" t="str">
        <f ca="1">IF(J56="","",IF(J56="Total Mensal","-",IF(J56="Total Acumulado",SUM(K$7:K55),I56*J56)))</f>
        <v/>
      </c>
      <c r="L56" s="112" t="str">
        <f ca="1">IF(J56="","",IF(J56="Total Mensal","-",IF(J56="Total Acumulado",SUM(L$7:L55),K56/SUMIF(J:J,"Total Acumulado",K:K))))</f>
        <v/>
      </c>
      <c r="M56" s="108"/>
      <c r="N56" s="112" t="str">
        <f ca="1">IF($J56="","",IF($J56="Total Mensal",SUM(O$7:O55)/VLOOKUP("Total Acumulado",$J:$K,2,FALSE),IF($J56="Total Acumulado",N55+L56+IF(L$7="% Item",-1,0),0%)))</f>
        <v/>
      </c>
      <c r="O56" s="109" t="str">
        <f ca="1">IF($J56="","",IF($J56="Total Mensal",SUM(O$7:O55),IF($J56="Total Acumulado",SUM(O$7:O54)+M56,IFERROR(N56*$K56,0))))</f>
        <v/>
      </c>
      <c r="P56" s="112" t="str">
        <f ca="1">IF($J56="","",IF($J56="Total Mensal",SUM(Q$7:Q55)/VLOOKUP("Total Acumulado",$J:$K,2,FALSE),IF($J56="Total Acumulado",P55+N56+IF(N$7="% Item",-1,0),0%)))</f>
        <v/>
      </c>
      <c r="Q56" s="109" t="str">
        <f ca="1">IF($J56="","",IF($J56="Total Mensal",SUM(Q$7:Q55),IF($J56="Total Acumulado",SUM(Q$7:Q54)+O56,IFERROR(P56*$K56,0))))</f>
        <v/>
      </c>
      <c r="R56" s="112" t="str">
        <f ca="1">IF($J56="","",IF($J56="Total Mensal",SUM(S$7:S55)/VLOOKUP("Total Acumulado",$J:$K,2,FALSE),IF($J56="Total Acumulado",R55+P56+IF(P$7="% Item",-1,0),0%)))</f>
        <v/>
      </c>
      <c r="S56" s="109" t="str">
        <f ca="1">IF($J56="","",IF($J56="Total Mensal",SUM(S$7:S55),IF($J56="Total Acumulado",SUM(S$7:S54)+Q56,IFERROR(R56*$K56,0))))</f>
        <v/>
      </c>
      <c r="T56" s="112" t="str">
        <f ca="1">IF($J56="","",IF($J56="Total Mensal",SUM(U$7:U55)/VLOOKUP("Total Acumulado",$J:$K,2,FALSE),IF($J56="Total Acumulado",T55+R56+IF(R$7="% Item",-1,0),0%)))</f>
        <v/>
      </c>
      <c r="U56" s="109" t="str">
        <f ca="1">IF($J56="","",IF($J56="Total Mensal",SUM(U$7:U55),IF($J56="Total Acumulado",SUM(U$7:U54)+S56,IFERROR(T56*$K56,0))))</f>
        <v/>
      </c>
      <c r="V56" s="112" t="str">
        <f ca="1">IF($J56="","",IF($J56="Total Mensal",SUM(W$7:W55)/VLOOKUP("Total Acumulado",$J:$K,2,FALSE),IF($J56="Total Acumulado",V55+T56+IF(T$7="% Item",-1,0),0%)))</f>
        <v/>
      </c>
      <c r="W56" s="109" t="str">
        <f ca="1">IF($J56="","",IF($J56="Total Mensal",SUM(W$7:W55),IF($J56="Total Acumulado",SUM(W$7:W54)+U56,IFERROR(V56*$K56,0))))</f>
        <v/>
      </c>
      <c r="X56" s="112" t="str">
        <f ca="1">IF($J56="","",IF($J56="Total Mensal",SUM(Y$7:Y55)/VLOOKUP("Total Acumulado",$J:$K,2,FALSE),IF($J56="Total Acumulado",X55+V56+IF(V$7="% Item",-1,0),0%)))</f>
        <v/>
      </c>
      <c r="Y56" s="109" t="str">
        <f ca="1">IF($J56="","",IF($J56="Total Mensal",SUM(Y$7:Y55),IF($J56="Total Acumulado",SUM(Y$7:Y54)+W56,IFERROR(X56*$K56,0))))</f>
        <v/>
      </c>
      <c r="Z56" s="112" t="str">
        <f ca="1">IF($J56="","",IF($J56="Total Mensal",SUM(AA$7:AA55)/VLOOKUP("Total Acumulado",$J:$K,2,FALSE),IF($J56="Total Acumulado",Z55+X56+IF(X$7="% Item",-1,0),0%)))</f>
        <v/>
      </c>
      <c r="AA56" s="109" t="str">
        <f ca="1">IF($J56="","",IF($J56="Total Mensal",SUM(AA$7:AA55),IF($J56="Total Acumulado",SUM(AA$7:AA54)+Y56,IFERROR(Z56*$K56,0))))</f>
        <v/>
      </c>
      <c r="AB56" s="112" t="str">
        <f ca="1">IF($J56="","",IF($J56="Total Mensal",SUM(AC$7:AC55)/VLOOKUP("Total Acumulado",$J:$K,2,FALSE),IF($J56="Total Acumulado",AB55+Z56+IF(Z$7="% Item",-1,0),0%)))</f>
        <v/>
      </c>
      <c r="AC56" s="109" t="str">
        <f ca="1">IF($J56="","",IF($J56="Total Mensal",SUM(AC$7:AC55),IF($J56="Total Acumulado",SUM(AC$7:AC54)+AA56,IFERROR(AB56*$K56,0))))</f>
        <v/>
      </c>
      <c r="AD56" s="112" t="str">
        <f ca="1">IF($J56="","",IF($J56="Total Mensal",SUM(AE$7:AE55)/VLOOKUP("Total Acumulado",$J:$K,2,FALSE),IF($J56="Total Acumulado",AD55+AB56+IF(AB$7="% Item",-1,0),0%)))</f>
        <v/>
      </c>
      <c r="AE56" s="109" t="str">
        <f ca="1">IF($J56="","",IF($J56="Total Mensal",SUM(AE$7:AE55),IF($J56="Total Acumulado",SUM(AE$7:AE54)+AC56,IFERROR(AD56*$K56,0))))</f>
        <v/>
      </c>
      <c r="AF56" s="112" t="str">
        <f ca="1">IF($J56="","",IF($J56="Total Mensal",SUM(AG$7:AG55)/VLOOKUP("Total Acumulado",$J:$K,2,FALSE),IF($J56="Total Acumulado",AF55+AD56+IF(AD$7="% Item",-1,0),0%)))</f>
        <v/>
      </c>
      <c r="AG56" s="109" t="str">
        <f ca="1">IF($J56="","",IF($J56="Total Mensal",SUM(AG$7:AG55),IF($J56="Total Acumulado",SUM(AG$7:AG54)+AE56,IFERROR(AF56*$K56,0))))</f>
        <v/>
      </c>
      <c r="AH56" s="112" t="str">
        <f ca="1">IF($J56="","",IF($J56="Total Mensal",SUM(AI$7:AI55)/VLOOKUP("Total Acumulado",$J:$K,2,FALSE),IF($J56="Total Acumulado",AH55+AF56+IF(AF$7="% Item",-1,0),0%)))</f>
        <v/>
      </c>
      <c r="AI56" s="109" t="str">
        <f ca="1">IF($J56="","",IF($J56="Total Mensal",SUM(AI$7:AI55),IF($J56="Total Acumulado",SUM(AI$7:AI54)+AG56,IFERROR(AH56*$K56,0))))</f>
        <v/>
      </c>
      <c r="AJ56" s="112" t="str">
        <f ca="1">IF($J56="","",IF($J56="Total Mensal",SUM(AK$7:AK55)/VLOOKUP("Total Acumulado",$J:$K,2,FALSE),IF($J56="Total Acumulado",AJ55+AH56+IF(AH$7="% Item",-1,0),0%)))</f>
        <v/>
      </c>
      <c r="AK56" s="109" t="str">
        <f ca="1">IF($J56="","",IF($J56="Total Mensal",SUM(AK$7:AK55),IF($J56="Total Acumulado",SUM(AK$7:AK54)+AI56,IFERROR(AJ56*$K56,0))))</f>
        <v/>
      </c>
    </row>
    <row r="57" spans="2:37" x14ac:dyDescent="0.25">
      <c r="B57" s="41" t="str">
        <f ca="1">IFERROR(IF(C56=C53,IF(B56+1&lt;='MAPA DE PREÇOS'!$H$8,B56+1,""),B56),"")</f>
        <v/>
      </c>
      <c r="C57" s="41" t="str">
        <f ca="1">IFERROR(VLOOKUP(B57,'MAPA DE PREÇOS'!B:D,2,FALSE),"")</f>
        <v/>
      </c>
      <c r="D57" s="41" t="str">
        <f ca="1">IFERROR(VLOOKUP(B57,'MAPA DE PREÇOS'!B:D,3,FALSE),"")</f>
        <v/>
      </c>
      <c r="E57" s="82" t="str">
        <f t="shared" ca="1" si="1"/>
        <v/>
      </c>
      <c r="F57" s="82" t="str">
        <f ca="1">IF($B56="","",IF($C57=$C54,INDEX('MAPA DE PREÇOS'!$H:$H,MATCH($B57,'MAPA DE PREÇOS'!$B:$B)-19),IF($C57=$C55,"Código","")))</f>
        <v/>
      </c>
      <c r="G57" s="83" t="str">
        <f ca="1">IF($B56="","",IF($C57=$C54,IF('BASE EDITAL'!$C$2="",INDEX('MAPA DE PREÇOS'!H:H,MATCH(EDITAL!B57,'MAPA DE PREÇOS'!B:B,0)+1),UPPER(INDEX('BASE EDITAL'!$C:$C,EDITAL!B57+1))),IF($C57=$C55,"Especificação do Objeto","")))</f>
        <v/>
      </c>
      <c r="H57" s="84" t="str">
        <f ca="1">IF($B56="","",IF($C57=$C54,INDEX('MAPA DE PREÇOS'!$M:$M,MATCH($B57,'MAPA DE PREÇOS'!$B:$B)-16),IF($C57=$C55,"Unidade","")))</f>
        <v/>
      </c>
      <c r="I57" s="84" t="str">
        <f ca="1">IF($B56="","",IF($C57=$C54,INDEX('MAPA DE PREÇOS'!$M:$M,MATCH($B57,'MAPA DE PREÇOS'!$B:$B)-17),IF($C57=$C55,"Quant.","")))</f>
        <v/>
      </c>
      <c r="J57" s="60" t="str">
        <f ca="1">IF(J56="Total Mensal","Total Acumulado",IF($B56="","",IF($C57=$C54,INDEX('MAPA DE PREÇOS'!$M:$M,MATCH($B57,'MAPA DE PREÇOS'!$B:$B)-19),IF($C57=$C55,"Valor Unit. (R$)",IF(AND($C57&lt;&gt;$C56,$J56&lt;&gt;""),"Total Mensal","")))))</f>
        <v/>
      </c>
      <c r="K57" s="75" t="str">
        <f ca="1">IF(J57="","",IF(J57="Total Mensal","-",IF(J57="Total Acumulado",SUM(K$7:K56),I57*J57)))</f>
        <v/>
      </c>
      <c r="L57" s="112" t="str">
        <f ca="1">IF(J57="","",IF(J57="Total Mensal","-",IF(J57="Total Acumulado",SUM(L$7:L56),K57/SUMIF(J:J,"Total Acumulado",K:K))))</f>
        <v/>
      </c>
      <c r="M57" s="108"/>
      <c r="N57" s="112" t="str">
        <f ca="1">IF($J57="","",IF($J57="Total Mensal",SUM(O$7:O56)/VLOOKUP("Total Acumulado",$J:$K,2,FALSE),IF($J57="Total Acumulado",N56+L57+IF(L$7="% Item",-1,0),0%)))</f>
        <v/>
      </c>
      <c r="O57" s="109" t="str">
        <f ca="1">IF($J57="","",IF($J57="Total Mensal",SUM(O$7:O56),IF($J57="Total Acumulado",SUM(O$7:O55)+M57,IFERROR(N57*$K57,0))))</f>
        <v/>
      </c>
      <c r="P57" s="112" t="str">
        <f ca="1">IF($J57="","",IF($J57="Total Mensal",SUM(Q$7:Q56)/VLOOKUP("Total Acumulado",$J:$K,2,FALSE),IF($J57="Total Acumulado",P56+N57+IF(N$7="% Item",-1,0),0%)))</f>
        <v/>
      </c>
      <c r="Q57" s="109" t="str">
        <f ca="1">IF($J57="","",IF($J57="Total Mensal",SUM(Q$7:Q56),IF($J57="Total Acumulado",SUM(Q$7:Q55)+O57,IFERROR(P57*$K57,0))))</f>
        <v/>
      </c>
      <c r="R57" s="112" t="str">
        <f ca="1">IF($J57="","",IF($J57="Total Mensal",SUM(S$7:S56)/VLOOKUP("Total Acumulado",$J:$K,2,FALSE),IF($J57="Total Acumulado",R56+P57+IF(P$7="% Item",-1,0),0%)))</f>
        <v/>
      </c>
      <c r="S57" s="109" t="str">
        <f ca="1">IF($J57="","",IF($J57="Total Mensal",SUM(S$7:S56),IF($J57="Total Acumulado",SUM(S$7:S55)+Q57,IFERROR(R57*$K57,0))))</f>
        <v/>
      </c>
      <c r="T57" s="112" t="str">
        <f ca="1">IF($J57="","",IF($J57="Total Mensal",SUM(U$7:U56)/VLOOKUP("Total Acumulado",$J:$K,2,FALSE),IF($J57="Total Acumulado",T56+R57+IF(R$7="% Item",-1,0),0%)))</f>
        <v/>
      </c>
      <c r="U57" s="109" t="str">
        <f ca="1">IF($J57="","",IF($J57="Total Mensal",SUM(U$7:U56),IF($J57="Total Acumulado",SUM(U$7:U55)+S57,IFERROR(T57*$K57,0))))</f>
        <v/>
      </c>
      <c r="V57" s="112" t="str">
        <f ca="1">IF($J57="","",IF($J57="Total Mensal",SUM(W$7:W56)/VLOOKUP("Total Acumulado",$J:$K,2,FALSE),IF($J57="Total Acumulado",V56+T57+IF(T$7="% Item",-1,0),0%)))</f>
        <v/>
      </c>
      <c r="W57" s="109" t="str">
        <f ca="1">IF($J57="","",IF($J57="Total Mensal",SUM(W$7:W56),IF($J57="Total Acumulado",SUM(W$7:W55)+U57,IFERROR(V57*$K57,0))))</f>
        <v/>
      </c>
      <c r="X57" s="112" t="str">
        <f ca="1">IF($J57="","",IF($J57="Total Mensal",SUM(Y$7:Y56)/VLOOKUP("Total Acumulado",$J:$K,2,FALSE),IF($J57="Total Acumulado",X56+V57+IF(V$7="% Item",-1,0),0%)))</f>
        <v/>
      </c>
      <c r="Y57" s="109" t="str">
        <f ca="1">IF($J57="","",IF($J57="Total Mensal",SUM(Y$7:Y56),IF($J57="Total Acumulado",SUM(Y$7:Y55)+W57,IFERROR(X57*$K57,0))))</f>
        <v/>
      </c>
      <c r="Z57" s="112" t="str">
        <f ca="1">IF($J57="","",IF($J57="Total Mensal",SUM(AA$7:AA56)/VLOOKUP("Total Acumulado",$J:$K,2,FALSE),IF($J57="Total Acumulado",Z56+X57+IF(X$7="% Item",-1,0),0%)))</f>
        <v/>
      </c>
      <c r="AA57" s="109" t="str">
        <f ca="1">IF($J57="","",IF($J57="Total Mensal",SUM(AA$7:AA56),IF($J57="Total Acumulado",SUM(AA$7:AA55)+Y57,IFERROR(Z57*$K57,0))))</f>
        <v/>
      </c>
      <c r="AB57" s="112" t="str">
        <f ca="1">IF($J57="","",IF($J57="Total Mensal",SUM(AC$7:AC56)/VLOOKUP("Total Acumulado",$J:$K,2,FALSE),IF($J57="Total Acumulado",AB56+Z57+IF(Z$7="% Item",-1,0),0%)))</f>
        <v/>
      </c>
      <c r="AC57" s="109" t="str">
        <f ca="1">IF($J57="","",IF($J57="Total Mensal",SUM(AC$7:AC56),IF($J57="Total Acumulado",SUM(AC$7:AC55)+AA57,IFERROR(AB57*$K57,0))))</f>
        <v/>
      </c>
      <c r="AD57" s="112" t="str">
        <f ca="1">IF($J57="","",IF($J57="Total Mensal",SUM(AE$7:AE56)/VLOOKUP("Total Acumulado",$J:$K,2,FALSE),IF($J57="Total Acumulado",AD56+AB57+IF(AB$7="% Item",-1,0),0%)))</f>
        <v/>
      </c>
      <c r="AE57" s="109" t="str">
        <f ca="1">IF($J57="","",IF($J57="Total Mensal",SUM(AE$7:AE56),IF($J57="Total Acumulado",SUM(AE$7:AE55)+AC57,IFERROR(AD57*$K57,0))))</f>
        <v/>
      </c>
      <c r="AF57" s="112" t="str">
        <f ca="1">IF($J57="","",IF($J57="Total Mensal",SUM(AG$7:AG56)/VLOOKUP("Total Acumulado",$J:$K,2,FALSE),IF($J57="Total Acumulado",AF56+AD57+IF(AD$7="% Item",-1,0),0%)))</f>
        <v/>
      </c>
      <c r="AG57" s="109" t="str">
        <f ca="1">IF($J57="","",IF($J57="Total Mensal",SUM(AG$7:AG56),IF($J57="Total Acumulado",SUM(AG$7:AG55)+AE57,IFERROR(AF57*$K57,0))))</f>
        <v/>
      </c>
      <c r="AH57" s="112" t="str">
        <f ca="1">IF($J57="","",IF($J57="Total Mensal",SUM(AI$7:AI56)/VLOOKUP("Total Acumulado",$J:$K,2,FALSE),IF($J57="Total Acumulado",AH56+AF57+IF(AF$7="% Item",-1,0),0%)))</f>
        <v/>
      </c>
      <c r="AI57" s="109" t="str">
        <f ca="1">IF($J57="","",IF($J57="Total Mensal",SUM(AI$7:AI56),IF($J57="Total Acumulado",SUM(AI$7:AI55)+AG57,IFERROR(AH57*$K57,0))))</f>
        <v/>
      </c>
      <c r="AJ57" s="112" t="str">
        <f ca="1">IF($J57="","",IF($J57="Total Mensal",SUM(AK$7:AK56)/VLOOKUP("Total Acumulado",$J:$K,2,FALSE),IF($J57="Total Acumulado",AJ56+AH57+IF(AH$7="% Item",-1,0),0%)))</f>
        <v/>
      </c>
      <c r="AK57" s="109" t="str">
        <f ca="1">IF($J57="","",IF($J57="Total Mensal",SUM(AK$7:AK56),IF($J57="Total Acumulado",SUM(AK$7:AK55)+AI57,IFERROR(AJ57*$K57,0))))</f>
        <v/>
      </c>
    </row>
    <row r="58" spans="2:37" x14ac:dyDescent="0.25">
      <c r="B58" s="41" t="str">
        <f ca="1">IFERROR(IF(C57=C54,IF(B57+1&lt;='MAPA DE PREÇOS'!$H$8,B57+1,""),B57),"")</f>
        <v/>
      </c>
      <c r="C58" s="41" t="str">
        <f ca="1">IFERROR(VLOOKUP(B58,'MAPA DE PREÇOS'!B:D,2,FALSE),"")</f>
        <v/>
      </c>
      <c r="D58" s="41" t="str">
        <f ca="1">IFERROR(VLOOKUP(B58,'MAPA DE PREÇOS'!B:D,3,FALSE),"")</f>
        <v/>
      </c>
      <c r="E58" s="82" t="str">
        <f t="shared" ca="1" si="1"/>
        <v/>
      </c>
      <c r="F58" s="82" t="str">
        <f ca="1">IF($B57="","",IF($C58=$C55,INDEX('MAPA DE PREÇOS'!$H:$H,MATCH($B58,'MAPA DE PREÇOS'!$B:$B)-19),IF($C58=$C56,"Código","")))</f>
        <v/>
      </c>
      <c r="G58" s="83" t="str">
        <f ca="1">IF($B57="","",IF($C58=$C55,IF('BASE EDITAL'!$C$2="",INDEX('MAPA DE PREÇOS'!H:H,MATCH(EDITAL!B58,'MAPA DE PREÇOS'!B:B,0)+1),UPPER(INDEX('BASE EDITAL'!$C:$C,EDITAL!B58+1))),IF($C58=$C56,"Especificação do Objeto","")))</f>
        <v/>
      </c>
      <c r="H58" s="84" t="str">
        <f ca="1">IF($B57="","",IF($C58=$C55,INDEX('MAPA DE PREÇOS'!$M:$M,MATCH($B58,'MAPA DE PREÇOS'!$B:$B)-16),IF($C58=$C56,"Unidade","")))</f>
        <v/>
      </c>
      <c r="I58" s="84" t="str">
        <f ca="1">IF($B57="","",IF($C58=$C55,INDEX('MAPA DE PREÇOS'!$M:$M,MATCH($B58,'MAPA DE PREÇOS'!$B:$B)-17),IF($C58=$C56,"Quant.","")))</f>
        <v/>
      </c>
      <c r="J58" s="60" t="str">
        <f ca="1">IF(J57="Total Mensal","Total Acumulado",IF($B57="","",IF($C58=$C55,INDEX('MAPA DE PREÇOS'!$M:$M,MATCH($B58,'MAPA DE PREÇOS'!$B:$B)-19),IF($C58=$C56,"Valor Unit. (R$)",IF(AND($C58&lt;&gt;$C57,$J57&lt;&gt;""),"Total Mensal","")))))</f>
        <v/>
      </c>
      <c r="K58" s="75" t="str">
        <f ca="1">IF(J58="","",IF(J58="Total Mensal","-",IF(J58="Total Acumulado",SUM(K$7:K57),I58*J58)))</f>
        <v/>
      </c>
      <c r="L58" s="112" t="str">
        <f ca="1">IF(J58="","",IF(J58="Total Mensal","-",IF(J58="Total Acumulado",SUM(L$7:L57),K58/SUMIF(J:J,"Total Acumulado",K:K))))</f>
        <v/>
      </c>
      <c r="M58" s="108"/>
      <c r="N58" s="112" t="str">
        <f ca="1">IF($J58="","",IF($J58="Total Mensal",SUM(O$7:O57)/VLOOKUP("Total Acumulado",$J:$K,2,FALSE),IF($J58="Total Acumulado",N57+L58+IF(L$7="% Item",-1,0),0%)))</f>
        <v/>
      </c>
      <c r="O58" s="109" t="str">
        <f ca="1">IF($J58="","",IF($J58="Total Mensal",SUM(O$7:O57),IF($J58="Total Acumulado",SUM(O$7:O56)+M58,IFERROR(N58*$K58,0))))</f>
        <v/>
      </c>
      <c r="P58" s="112" t="str">
        <f ca="1">IF($J58="","",IF($J58="Total Mensal",SUM(Q$7:Q57)/VLOOKUP("Total Acumulado",$J:$K,2,FALSE),IF($J58="Total Acumulado",P57+N58+IF(N$7="% Item",-1,0),0%)))</f>
        <v/>
      </c>
      <c r="Q58" s="109" t="str">
        <f ca="1">IF($J58="","",IF($J58="Total Mensal",SUM(Q$7:Q57),IF($J58="Total Acumulado",SUM(Q$7:Q56)+O58,IFERROR(P58*$K58,0))))</f>
        <v/>
      </c>
      <c r="R58" s="112" t="str">
        <f ca="1">IF($J58="","",IF($J58="Total Mensal",SUM(S$7:S57)/VLOOKUP("Total Acumulado",$J:$K,2,FALSE),IF($J58="Total Acumulado",R57+P58+IF(P$7="% Item",-1,0),0%)))</f>
        <v/>
      </c>
      <c r="S58" s="109" t="str">
        <f ca="1">IF($J58="","",IF($J58="Total Mensal",SUM(S$7:S57),IF($J58="Total Acumulado",SUM(S$7:S56)+Q58,IFERROR(R58*$K58,0))))</f>
        <v/>
      </c>
      <c r="T58" s="112" t="str">
        <f ca="1">IF($J58="","",IF($J58="Total Mensal",SUM(U$7:U57)/VLOOKUP("Total Acumulado",$J:$K,2,FALSE),IF($J58="Total Acumulado",T57+R58+IF(R$7="% Item",-1,0),0%)))</f>
        <v/>
      </c>
      <c r="U58" s="109" t="str">
        <f ca="1">IF($J58="","",IF($J58="Total Mensal",SUM(U$7:U57),IF($J58="Total Acumulado",SUM(U$7:U56)+S58,IFERROR(T58*$K58,0))))</f>
        <v/>
      </c>
      <c r="V58" s="112" t="str">
        <f ca="1">IF($J58="","",IF($J58="Total Mensal",SUM(W$7:W57)/VLOOKUP("Total Acumulado",$J:$K,2,FALSE),IF($J58="Total Acumulado",V57+T58+IF(T$7="% Item",-1,0),0%)))</f>
        <v/>
      </c>
      <c r="W58" s="109" t="str">
        <f ca="1">IF($J58="","",IF($J58="Total Mensal",SUM(W$7:W57),IF($J58="Total Acumulado",SUM(W$7:W56)+U58,IFERROR(V58*$K58,0))))</f>
        <v/>
      </c>
      <c r="X58" s="112" t="str">
        <f ca="1">IF($J58="","",IF($J58="Total Mensal",SUM(Y$7:Y57)/VLOOKUP("Total Acumulado",$J:$K,2,FALSE),IF($J58="Total Acumulado",X57+V58+IF(V$7="% Item",-1,0),0%)))</f>
        <v/>
      </c>
      <c r="Y58" s="109" t="str">
        <f ca="1">IF($J58="","",IF($J58="Total Mensal",SUM(Y$7:Y57),IF($J58="Total Acumulado",SUM(Y$7:Y56)+W58,IFERROR(X58*$K58,0))))</f>
        <v/>
      </c>
      <c r="Z58" s="112" t="str">
        <f ca="1">IF($J58="","",IF($J58="Total Mensal",SUM(AA$7:AA57)/VLOOKUP("Total Acumulado",$J:$K,2,FALSE),IF($J58="Total Acumulado",Z57+X58+IF(X$7="% Item",-1,0),0%)))</f>
        <v/>
      </c>
      <c r="AA58" s="109" t="str">
        <f ca="1">IF($J58="","",IF($J58="Total Mensal",SUM(AA$7:AA57),IF($J58="Total Acumulado",SUM(AA$7:AA56)+Y58,IFERROR(Z58*$K58,0))))</f>
        <v/>
      </c>
      <c r="AB58" s="112" t="str">
        <f ca="1">IF($J58="","",IF($J58="Total Mensal",SUM(AC$7:AC57)/VLOOKUP("Total Acumulado",$J:$K,2,FALSE),IF($J58="Total Acumulado",AB57+Z58+IF(Z$7="% Item",-1,0),0%)))</f>
        <v/>
      </c>
      <c r="AC58" s="109" t="str">
        <f ca="1">IF($J58="","",IF($J58="Total Mensal",SUM(AC$7:AC57),IF($J58="Total Acumulado",SUM(AC$7:AC56)+AA58,IFERROR(AB58*$K58,0))))</f>
        <v/>
      </c>
      <c r="AD58" s="112" t="str">
        <f ca="1">IF($J58="","",IF($J58="Total Mensal",SUM(AE$7:AE57)/VLOOKUP("Total Acumulado",$J:$K,2,FALSE),IF($J58="Total Acumulado",AD57+AB58+IF(AB$7="% Item",-1,0),0%)))</f>
        <v/>
      </c>
      <c r="AE58" s="109" t="str">
        <f ca="1">IF($J58="","",IF($J58="Total Mensal",SUM(AE$7:AE57),IF($J58="Total Acumulado",SUM(AE$7:AE56)+AC58,IFERROR(AD58*$K58,0))))</f>
        <v/>
      </c>
      <c r="AF58" s="112" t="str">
        <f ca="1">IF($J58="","",IF($J58="Total Mensal",SUM(AG$7:AG57)/VLOOKUP("Total Acumulado",$J:$K,2,FALSE),IF($J58="Total Acumulado",AF57+AD58+IF(AD$7="% Item",-1,0),0%)))</f>
        <v/>
      </c>
      <c r="AG58" s="109" t="str">
        <f ca="1">IF($J58="","",IF($J58="Total Mensal",SUM(AG$7:AG57),IF($J58="Total Acumulado",SUM(AG$7:AG56)+AE58,IFERROR(AF58*$K58,0))))</f>
        <v/>
      </c>
      <c r="AH58" s="112" t="str">
        <f ca="1">IF($J58="","",IF($J58="Total Mensal",SUM(AI$7:AI57)/VLOOKUP("Total Acumulado",$J:$K,2,FALSE),IF($J58="Total Acumulado",AH57+AF58+IF(AF$7="% Item",-1,0),0%)))</f>
        <v/>
      </c>
      <c r="AI58" s="109" t="str">
        <f ca="1">IF($J58="","",IF($J58="Total Mensal",SUM(AI$7:AI57),IF($J58="Total Acumulado",SUM(AI$7:AI56)+AG58,IFERROR(AH58*$K58,0))))</f>
        <v/>
      </c>
      <c r="AJ58" s="112" t="str">
        <f ca="1">IF($J58="","",IF($J58="Total Mensal",SUM(AK$7:AK57)/VLOOKUP("Total Acumulado",$J:$K,2,FALSE),IF($J58="Total Acumulado",AJ57+AH58+IF(AH$7="% Item",-1,0),0%)))</f>
        <v/>
      </c>
      <c r="AK58" s="109" t="str">
        <f ca="1">IF($J58="","",IF($J58="Total Mensal",SUM(AK$7:AK57),IF($J58="Total Acumulado",SUM(AK$7:AK56)+AI58,IFERROR(AJ58*$K58,0))))</f>
        <v/>
      </c>
    </row>
    <row r="59" spans="2:37" x14ac:dyDescent="0.25">
      <c r="B59" s="41" t="str">
        <f ca="1">IFERROR(IF(C58=C55,IF(B58+1&lt;='MAPA DE PREÇOS'!$H$8,B58+1,""),B58),"")</f>
        <v/>
      </c>
      <c r="C59" s="41" t="str">
        <f ca="1">IFERROR(VLOOKUP(B59,'MAPA DE PREÇOS'!B:D,2,FALSE),"")</f>
        <v/>
      </c>
      <c r="D59" s="41" t="str">
        <f ca="1">IFERROR(VLOOKUP(B59,'MAPA DE PREÇOS'!B:D,3,FALSE),"")</f>
        <v/>
      </c>
      <c r="E59" s="82" t="str">
        <f t="shared" ca="1" si="1"/>
        <v/>
      </c>
      <c r="F59" s="82" t="str">
        <f ca="1">IF($B58="","",IF($C59=$C56,INDEX('MAPA DE PREÇOS'!$H:$H,MATCH($B59,'MAPA DE PREÇOS'!$B:$B)-19),IF($C59=$C57,"Código","")))</f>
        <v/>
      </c>
      <c r="G59" s="83" t="str">
        <f ca="1">IF($B58="","",IF($C59=$C56,IF('BASE EDITAL'!$C$2="",INDEX('MAPA DE PREÇOS'!H:H,MATCH(EDITAL!B59,'MAPA DE PREÇOS'!B:B,0)+1),UPPER(INDEX('BASE EDITAL'!$C:$C,EDITAL!B59+1))),IF($C59=$C57,"Especificação do Objeto","")))</f>
        <v/>
      </c>
      <c r="H59" s="84" t="str">
        <f ca="1">IF($B58="","",IF($C59=$C56,INDEX('MAPA DE PREÇOS'!$M:$M,MATCH($B59,'MAPA DE PREÇOS'!$B:$B)-16),IF($C59=$C57,"Unidade","")))</f>
        <v/>
      </c>
      <c r="I59" s="84" t="str">
        <f ca="1">IF($B58="","",IF($C59=$C56,INDEX('MAPA DE PREÇOS'!$M:$M,MATCH($B59,'MAPA DE PREÇOS'!$B:$B)-17),IF($C59=$C57,"Quant.","")))</f>
        <v/>
      </c>
      <c r="J59" s="60" t="str">
        <f ca="1">IF(J58="Total Mensal","Total Acumulado",IF($B58="","",IF($C59=$C56,INDEX('MAPA DE PREÇOS'!$M:$M,MATCH($B59,'MAPA DE PREÇOS'!$B:$B)-19),IF($C59=$C57,"Valor Unit. (R$)",IF(AND($C59&lt;&gt;$C58,$J58&lt;&gt;""),"Total Mensal","")))))</f>
        <v/>
      </c>
      <c r="K59" s="75" t="str">
        <f ca="1">IF(J59="","",IF(J59="Total Mensal","-",IF(J59="Total Acumulado",SUM(K$7:K58),I59*J59)))</f>
        <v/>
      </c>
      <c r="L59" s="112" t="str">
        <f ca="1">IF(J59="","",IF(J59="Total Mensal","-",IF(J59="Total Acumulado",SUM(L$7:L58),K59/SUMIF(J:J,"Total Acumulado",K:K))))</f>
        <v/>
      </c>
      <c r="M59" s="108"/>
      <c r="N59" s="112" t="str">
        <f ca="1">IF($J59="","",IF($J59="Total Mensal",SUM(O$7:O58)/VLOOKUP("Total Acumulado",$J:$K,2,FALSE),IF($J59="Total Acumulado",N58+L59+IF(L$7="% Item",-1,0),0%)))</f>
        <v/>
      </c>
      <c r="O59" s="109" t="str">
        <f ca="1">IF($J59="","",IF($J59="Total Mensal",SUM(O$7:O58),IF($J59="Total Acumulado",SUM(O$7:O57)+M59,IFERROR(N59*$K59,0))))</f>
        <v/>
      </c>
      <c r="P59" s="112" t="str">
        <f ca="1">IF($J59="","",IF($J59="Total Mensal",SUM(Q$7:Q58)/VLOOKUP("Total Acumulado",$J:$K,2,FALSE),IF($J59="Total Acumulado",P58+N59+IF(N$7="% Item",-1,0),0%)))</f>
        <v/>
      </c>
      <c r="Q59" s="109" t="str">
        <f ca="1">IF($J59="","",IF($J59="Total Mensal",SUM(Q$7:Q58),IF($J59="Total Acumulado",SUM(Q$7:Q57)+O59,IFERROR(P59*$K59,0))))</f>
        <v/>
      </c>
      <c r="R59" s="112" t="str">
        <f ca="1">IF($J59="","",IF($J59="Total Mensal",SUM(S$7:S58)/VLOOKUP("Total Acumulado",$J:$K,2,FALSE),IF($J59="Total Acumulado",R58+P59+IF(P$7="% Item",-1,0),0%)))</f>
        <v/>
      </c>
      <c r="S59" s="109" t="str">
        <f ca="1">IF($J59="","",IF($J59="Total Mensal",SUM(S$7:S58),IF($J59="Total Acumulado",SUM(S$7:S57)+Q59,IFERROR(R59*$K59,0))))</f>
        <v/>
      </c>
      <c r="T59" s="112" t="str">
        <f ca="1">IF($J59="","",IF($J59="Total Mensal",SUM(U$7:U58)/VLOOKUP("Total Acumulado",$J:$K,2,FALSE),IF($J59="Total Acumulado",T58+R59+IF(R$7="% Item",-1,0),0%)))</f>
        <v/>
      </c>
      <c r="U59" s="109" t="str">
        <f ca="1">IF($J59="","",IF($J59="Total Mensal",SUM(U$7:U58),IF($J59="Total Acumulado",SUM(U$7:U57)+S59,IFERROR(T59*$K59,0))))</f>
        <v/>
      </c>
      <c r="V59" s="112" t="str">
        <f ca="1">IF($J59="","",IF($J59="Total Mensal",SUM(W$7:W58)/VLOOKUP("Total Acumulado",$J:$K,2,FALSE),IF($J59="Total Acumulado",V58+T59+IF(T$7="% Item",-1,0),0%)))</f>
        <v/>
      </c>
      <c r="W59" s="109" t="str">
        <f ca="1">IF($J59="","",IF($J59="Total Mensal",SUM(W$7:W58),IF($J59="Total Acumulado",SUM(W$7:W57)+U59,IFERROR(V59*$K59,0))))</f>
        <v/>
      </c>
      <c r="X59" s="112" t="str">
        <f ca="1">IF($J59="","",IF($J59="Total Mensal",SUM(Y$7:Y58)/VLOOKUP("Total Acumulado",$J:$K,2,FALSE),IF($J59="Total Acumulado",X58+V59+IF(V$7="% Item",-1,0),0%)))</f>
        <v/>
      </c>
      <c r="Y59" s="109" t="str">
        <f ca="1">IF($J59="","",IF($J59="Total Mensal",SUM(Y$7:Y58),IF($J59="Total Acumulado",SUM(Y$7:Y57)+W59,IFERROR(X59*$K59,0))))</f>
        <v/>
      </c>
      <c r="Z59" s="112" t="str">
        <f ca="1">IF($J59="","",IF($J59="Total Mensal",SUM(AA$7:AA58)/VLOOKUP("Total Acumulado",$J:$K,2,FALSE),IF($J59="Total Acumulado",Z58+X59+IF(X$7="% Item",-1,0),0%)))</f>
        <v/>
      </c>
      <c r="AA59" s="109" t="str">
        <f ca="1">IF($J59="","",IF($J59="Total Mensal",SUM(AA$7:AA58),IF($J59="Total Acumulado",SUM(AA$7:AA57)+Y59,IFERROR(Z59*$K59,0))))</f>
        <v/>
      </c>
      <c r="AB59" s="112" t="str">
        <f ca="1">IF($J59="","",IF($J59="Total Mensal",SUM(AC$7:AC58)/VLOOKUP("Total Acumulado",$J:$K,2,FALSE),IF($J59="Total Acumulado",AB58+Z59+IF(Z$7="% Item",-1,0),0%)))</f>
        <v/>
      </c>
      <c r="AC59" s="109" t="str">
        <f ca="1">IF($J59="","",IF($J59="Total Mensal",SUM(AC$7:AC58),IF($J59="Total Acumulado",SUM(AC$7:AC57)+AA59,IFERROR(AB59*$K59,0))))</f>
        <v/>
      </c>
      <c r="AD59" s="112" t="str">
        <f ca="1">IF($J59="","",IF($J59="Total Mensal",SUM(AE$7:AE58)/VLOOKUP("Total Acumulado",$J:$K,2,FALSE),IF($J59="Total Acumulado",AD58+AB59+IF(AB$7="% Item",-1,0),0%)))</f>
        <v/>
      </c>
      <c r="AE59" s="109" t="str">
        <f ca="1">IF($J59="","",IF($J59="Total Mensal",SUM(AE$7:AE58),IF($J59="Total Acumulado",SUM(AE$7:AE57)+AC59,IFERROR(AD59*$K59,0))))</f>
        <v/>
      </c>
      <c r="AF59" s="112" t="str">
        <f ca="1">IF($J59="","",IF($J59="Total Mensal",SUM(AG$7:AG58)/VLOOKUP("Total Acumulado",$J:$K,2,FALSE),IF($J59="Total Acumulado",AF58+AD59+IF(AD$7="% Item",-1,0),0%)))</f>
        <v/>
      </c>
      <c r="AG59" s="109" t="str">
        <f ca="1">IF($J59="","",IF($J59="Total Mensal",SUM(AG$7:AG58),IF($J59="Total Acumulado",SUM(AG$7:AG57)+AE59,IFERROR(AF59*$K59,0))))</f>
        <v/>
      </c>
      <c r="AH59" s="112" t="str">
        <f ca="1">IF($J59="","",IF($J59="Total Mensal",SUM(AI$7:AI58)/VLOOKUP("Total Acumulado",$J:$K,2,FALSE),IF($J59="Total Acumulado",AH58+AF59+IF(AF$7="% Item",-1,0),0%)))</f>
        <v/>
      </c>
      <c r="AI59" s="109" t="str">
        <f ca="1">IF($J59="","",IF($J59="Total Mensal",SUM(AI$7:AI58),IF($J59="Total Acumulado",SUM(AI$7:AI57)+AG59,IFERROR(AH59*$K59,0))))</f>
        <v/>
      </c>
      <c r="AJ59" s="112" t="str">
        <f ca="1">IF($J59="","",IF($J59="Total Mensal",SUM(AK$7:AK58)/VLOOKUP("Total Acumulado",$J:$K,2,FALSE),IF($J59="Total Acumulado",AJ58+AH59+IF(AH$7="% Item",-1,0),0%)))</f>
        <v/>
      </c>
      <c r="AK59" s="109" t="str">
        <f ca="1">IF($J59="","",IF($J59="Total Mensal",SUM(AK$7:AK58),IF($J59="Total Acumulado",SUM(AK$7:AK57)+AI59,IFERROR(AJ59*$K59,0))))</f>
        <v/>
      </c>
    </row>
    <row r="60" spans="2:37" x14ac:dyDescent="0.25">
      <c r="B60" s="41" t="str">
        <f ca="1">IFERROR(IF(C59=C56,IF(B59+1&lt;='MAPA DE PREÇOS'!$H$8,B59+1,""),B59),"")</f>
        <v/>
      </c>
      <c r="C60" s="41" t="str">
        <f ca="1">IFERROR(VLOOKUP(B60,'MAPA DE PREÇOS'!B:D,2,FALSE),"")</f>
        <v/>
      </c>
      <c r="D60" s="41" t="str">
        <f ca="1">IFERROR(VLOOKUP(B60,'MAPA DE PREÇOS'!B:D,3,FALSE),"")</f>
        <v/>
      </c>
      <c r="E60" s="82" t="str">
        <f t="shared" ca="1" si="1"/>
        <v/>
      </c>
      <c r="F60" s="82" t="str">
        <f ca="1">IF($B59="","",IF($C60=$C57,INDEX('MAPA DE PREÇOS'!$H:$H,MATCH($B60,'MAPA DE PREÇOS'!$B:$B)-19),IF($C60=$C58,"Código","")))</f>
        <v/>
      </c>
      <c r="G60" s="83" t="str">
        <f ca="1">IF($B59="","",IF($C60=$C57,IF('BASE EDITAL'!$C$2="",INDEX('MAPA DE PREÇOS'!H:H,MATCH(EDITAL!B60,'MAPA DE PREÇOS'!B:B,0)+1),UPPER(INDEX('BASE EDITAL'!$C:$C,EDITAL!B60+1))),IF($C60=$C58,"Especificação do Objeto","")))</f>
        <v/>
      </c>
      <c r="H60" s="84" t="str">
        <f ca="1">IF($B59="","",IF($C60=$C57,INDEX('MAPA DE PREÇOS'!$M:$M,MATCH($B60,'MAPA DE PREÇOS'!$B:$B)-16),IF($C60=$C58,"Unidade","")))</f>
        <v/>
      </c>
      <c r="I60" s="84" t="str">
        <f ca="1">IF($B59="","",IF($C60=$C57,INDEX('MAPA DE PREÇOS'!$M:$M,MATCH($B60,'MAPA DE PREÇOS'!$B:$B)-17),IF($C60=$C58,"Quant.","")))</f>
        <v/>
      </c>
      <c r="J60" s="60" t="str">
        <f ca="1">IF(J59="Total Mensal","Total Acumulado",IF($B59="","",IF($C60=$C57,INDEX('MAPA DE PREÇOS'!$M:$M,MATCH($B60,'MAPA DE PREÇOS'!$B:$B)-19),IF($C60=$C58,"Valor Unit. (R$)",IF(AND($C60&lt;&gt;$C59,$J59&lt;&gt;""),"Total Mensal","")))))</f>
        <v/>
      </c>
      <c r="K60" s="75" t="str">
        <f ca="1">IF(J60="","",IF(J60="Total Mensal","-",IF(J60="Total Acumulado",SUM(K$7:K59),I60*J60)))</f>
        <v/>
      </c>
      <c r="L60" s="112" t="str">
        <f ca="1">IF(J60="","",IF(J60="Total Mensal","-",IF(J60="Total Acumulado",SUM(L$7:L59),K60/SUMIF(J:J,"Total Acumulado",K:K))))</f>
        <v/>
      </c>
      <c r="M60" s="108"/>
      <c r="N60" s="112" t="str">
        <f ca="1">IF($J60="","",IF($J60="Total Mensal",SUM(O$7:O59)/VLOOKUP("Total Acumulado",$J:$K,2,FALSE),IF($J60="Total Acumulado",N59+L60+IF(L$7="% Item",-1,0),0%)))</f>
        <v/>
      </c>
      <c r="O60" s="109" t="str">
        <f ca="1">IF($J60="","",IF($J60="Total Mensal",SUM(O$7:O59),IF($J60="Total Acumulado",SUM(O$7:O58)+M60,IFERROR(N60*$K60,0))))</f>
        <v/>
      </c>
      <c r="P60" s="112" t="str">
        <f ca="1">IF($J60="","",IF($J60="Total Mensal",SUM(Q$7:Q59)/VLOOKUP("Total Acumulado",$J:$K,2,FALSE),IF($J60="Total Acumulado",P59+N60+IF(N$7="% Item",-1,0),0%)))</f>
        <v/>
      </c>
      <c r="Q60" s="109" t="str">
        <f ca="1">IF($J60="","",IF($J60="Total Mensal",SUM(Q$7:Q59),IF($J60="Total Acumulado",SUM(Q$7:Q58)+O60,IFERROR(P60*$K60,0))))</f>
        <v/>
      </c>
      <c r="R60" s="112" t="str">
        <f ca="1">IF($J60="","",IF($J60="Total Mensal",SUM(S$7:S59)/VLOOKUP("Total Acumulado",$J:$K,2,FALSE),IF($J60="Total Acumulado",R59+P60+IF(P$7="% Item",-1,0),0%)))</f>
        <v/>
      </c>
      <c r="S60" s="109" t="str">
        <f ca="1">IF($J60="","",IF($J60="Total Mensal",SUM(S$7:S59),IF($J60="Total Acumulado",SUM(S$7:S58)+Q60,IFERROR(R60*$K60,0))))</f>
        <v/>
      </c>
      <c r="T60" s="112" t="str">
        <f ca="1">IF($J60="","",IF($J60="Total Mensal",SUM(U$7:U59)/VLOOKUP("Total Acumulado",$J:$K,2,FALSE),IF($J60="Total Acumulado",T59+R60+IF(R$7="% Item",-1,0),0%)))</f>
        <v/>
      </c>
      <c r="U60" s="109" t="str">
        <f ca="1">IF($J60="","",IF($J60="Total Mensal",SUM(U$7:U59),IF($J60="Total Acumulado",SUM(U$7:U58)+S60,IFERROR(T60*$K60,0))))</f>
        <v/>
      </c>
      <c r="V60" s="112" t="str">
        <f ca="1">IF($J60="","",IF($J60="Total Mensal",SUM(W$7:W59)/VLOOKUP("Total Acumulado",$J:$K,2,FALSE),IF($J60="Total Acumulado",V59+T60+IF(T$7="% Item",-1,0),0%)))</f>
        <v/>
      </c>
      <c r="W60" s="109" t="str">
        <f ca="1">IF($J60="","",IF($J60="Total Mensal",SUM(W$7:W59),IF($J60="Total Acumulado",SUM(W$7:W58)+U60,IFERROR(V60*$K60,0))))</f>
        <v/>
      </c>
      <c r="X60" s="112" t="str">
        <f ca="1">IF($J60="","",IF($J60="Total Mensal",SUM(Y$7:Y59)/VLOOKUP("Total Acumulado",$J:$K,2,FALSE),IF($J60="Total Acumulado",X59+V60+IF(V$7="% Item",-1,0),0%)))</f>
        <v/>
      </c>
      <c r="Y60" s="109" t="str">
        <f ca="1">IF($J60="","",IF($J60="Total Mensal",SUM(Y$7:Y59),IF($J60="Total Acumulado",SUM(Y$7:Y58)+W60,IFERROR(X60*$K60,0))))</f>
        <v/>
      </c>
      <c r="Z60" s="112" t="str">
        <f ca="1">IF($J60="","",IF($J60="Total Mensal",SUM(AA$7:AA59)/VLOOKUP("Total Acumulado",$J:$K,2,FALSE),IF($J60="Total Acumulado",Z59+X60+IF(X$7="% Item",-1,0),0%)))</f>
        <v/>
      </c>
      <c r="AA60" s="109" t="str">
        <f ca="1">IF($J60="","",IF($J60="Total Mensal",SUM(AA$7:AA59),IF($J60="Total Acumulado",SUM(AA$7:AA58)+Y60,IFERROR(Z60*$K60,0))))</f>
        <v/>
      </c>
      <c r="AB60" s="112" t="str">
        <f ca="1">IF($J60="","",IF($J60="Total Mensal",SUM(AC$7:AC59)/VLOOKUP("Total Acumulado",$J:$K,2,FALSE),IF($J60="Total Acumulado",AB59+Z60+IF(Z$7="% Item",-1,0),0%)))</f>
        <v/>
      </c>
      <c r="AC60" s="109" t="str">
        <f ca="1">IF($J60="","",IF($J60="Total Mensal",SUM(AC$7:AC59),IF($J60="Total Acumulado",SUM(AC$7:AC58)+AA60,IFERROR(AB60*$K60,0))))</f>
        <v/>
      </c>
      <c r="AD60" s="112" t="str">
        <f ca="1">IF($J60="","",IF($J60="Total Mensal",SUM(AE$7:AE59)/VLOOKUP("Total Acumulado",$J:$K,2,FALSE),IF($J60="Total Acumulado",AD59+AB60+IF(AB$7="% Item",-1,0),0%)))</f>
        <v/>
      </c>
      <c r="AE60" s="109" t="str">
        <f ca="1">IF($J60="","",IF($J60="Total Mensal",SUM(AE$7:AE59),IF($J60="Total Acumulado",SUM(AE$7:AE58)+AC60,IFERROR(AD60*$K60,0))))</f>
        <v/>
      </c>
      <c r="AF60" s="112" t="str">
        <f ca="1">IF($J60="","",IF($J60="Total Mensal",SUM(AG$7:AG59)/VLOOKUP("Total Acumulado",$J:$K,2,FALSE),IF($J60="Total Acumulado",AF59+AD60+IF(AD$7="% Item",-1,0),0%)))</f>
        <v/>
      </c>
      <c r="AG60" s="109" t="str">
        <f ca="1">IF($J60="","",IF($J60="Total Mensal",SUM(AG$7:AG59),IF($J60="Total Acumulado",SUM(AG$7:AG58)+AE60,IFERROR(AF60*$K60,0))))</f>
        <v/>
      </c>
      <c r="AH60" s="112" t="str">
        <f ca="1">IF($J60="","",IF($J60="Total Mensal",SUM(AI$7:AI59)/VLOOKUP("Total Acumulado",$J:$K,2,FALSE),IF($J60="Total Acumulado",AH59+AF60+IF(AF$7="% Item",-1,0),0%)))</f>
        <v/>
      </c>
      <c r="AI60" s="109" t="str">
        <f ca="1">IF($J60="","",IF($J60="Total Mensal",SUM(AI$7:AI59),IF($J60="Total Acumulado",SUM(AI$7:AI58)+AG60,IFERROR(AH60*$K60,0))))</f>
        <v/>
      </c>
      <c r="AJ60" s="112" t="str">
        <f ca="1">IF($J60="","",IF($J60="Total Mensal",SUM(AK$7:AK59)/VLOOKUP("Total Acumulado",$J:$K,2,FALSE),IF($J60="Total Acumulado",AJ59+AH60+IF(AH$7="% Item",-1,0),0%)))</f>
        <v/>
      </c>
      <c r="AK60" s="109" t="str">
        <f ca="1">IF($J60="","",IF($J60="Total Mensal",SUM(AK$7:AK59),IF($J60="Total Acumulado",SUM(AK$7:AK58)+AI60,IFERROR(AJ60*$K60,0))))</f>
        <v/>
      </c>
    </row>
    <row r="61" spans="2:37" x14ac:dyDescent="0.25">
      <c r="B61" s="41" t="str">
        <f ca="1">IFERROR(IF(C60=C57,IF(B60+1&lt;='MAPA DE PREÇOS'!$H$8,B60+1,""),B60),"")</f>
        <v/>
      </c>
      <c r="C61" s="41" t="str">
        <f ca="1">IFERROR(VLOOKUP(B61,'MAPA DE PREÇOS'!B:D,2,FALSE),"")</f>
        <v/>
      </c>
      <c r="D61" s="41" t="str">
        <f ca="1">IFERROR(VLOOKUP(B61,'MAPA DE PREÇOS'!B:D,3,FALSE),"")</f>
        <v/>
      </c>
      <c r="E61" s="82" t="str">
        <f t="shared" ca="1" si="1"/>
        <v/>
      </c>
      <c r="F61" s="82" t="str">
        <f ca="1">IF($B60="","",IF($C61=$C58,INDEX('MAPA DE PREÇOS'!$H:$H,MATCH($B61,'MAPA DE PREÇOS'!$B:$B)-19),IF($C61=$C59,"Código","")))</f>
        <v/>
      </c>
      <c r="G61" s="83" t="str">
        <f ca="1">IF($B60="","",IF($C61=$C58,IF('BASE EDITAL'!$C$2="",INDEX('MAPA DE PREÇOS'!H:H,MATCH(EDITAL!B61,'MAPA DE PREÇOS'!B:B,0)+1),UPPER(INDEX('BASE EDITAL'!$C:$C,EDITAL!B61+1))),IF($C61=$C59,"Especificação do Objeto","")))</f>
        <v/>
      </c>
      <c r="H61" s="84" t="str">
        <f ca="1">IF($B60="","",IF($C61=$C58,INDEX('MAPA DE PREÇOS'!$M:$M,MATCH($B61,'MAPA DE PREÇOS'!$B:$B)-16),IF($C61=$C59,"Unidade","")))</f>
        <v/>
      </c>
      <c r="I61" s="84" t="str">
        <f ca="1">IF($B60="","",IF($C61=$C58,INDEX('MAPA DE PREÇOS'!$M:$M,MATCH($B61,'MAPA DE PREÇOS'!$B:$B)-17),IF($C61=$C59,"Quant.","")))</f>
        <v/>
      </c>
      <c r="J61" s="60" t="str">
        <f ca="1">IF(J60="Total Mensal","Total Acumulado",IF($B60="","",IF($C61=$C58,INDEX('MAPA DE PREÇOS'!$M:$M,MATCH($B61,'MAPA DE PREÇOS'!$B:$B)-19),IF($C61=$C59,"Valor Unit. (R$)",IF(AND($C61&lt;&gt;$C60,$J60&lt;&gt;""),"Total Mensal","")))))</f>
        <v/>
      </c>
      <c r="K61" s="75" t="str">
        <f ca="1">IF(J61="","",IF(J61="Total Mensal","-",IF(J61="Total Acumulado",SUM(K$7:K60),I61*J61)))</f>
        <v/>
      </c>
      <c r="L61" s="112" t="str">
        <f ca="1">IF(J61="","",IF(J61="Total Mensal","-",IF(J61="Total Acumulado",SUM(L$7:L60),K61/SUMIF(J:J,"Total Acumulado",K:K))))</f>
        <v/>
      </c>
      <c r="M61" s="108"/>
      <c r="N61" s="112" t="str">
        <f ca="1">IF($J61="","",IF($J61="Total Mensal",SUM(O$7:O60)/VLOOKUP("Total Acumulado",$J:$K,2,FALSE),IF($J61="Total Acumulado",N60+L61+IF(L$7="% Item",-1,0),0%)))</f>
        <v/>
      </c>
      <c r="O61" s="109" t="str">
        <f ca="1">IF($J61="","",IF($J61="Total Mensal",SUM(O$7:O60),IF($J61="Total Acumulado",SUM(O$7:O59)+M61,IFERROR(N61*$K61,0))))</f>
        <v/>
      </c>
      <c r="P61" s="112" t="str">
        <f ca="1">IF($J61="","",IF($J61="Total Mensal",SUM(Q$7:Q60)/VLOOKUP("Total Acumulado",$J:$K,2,FALSE),IF($J61="Total Acumulado",P60+N61+IF(N$7="% Item",-1,0),0%)))</f>
        <v/>
      </c>
      <c r="Q61" s="109" t="str">
        <f ca="1">IF($J61="","",IF($J61="Total Mensal",SUM(Q$7:Q60),IF($J61="Total Acumulado",SUM(Q$7:Q59)+O61,IFERROR(P61*$K61,0))))</f>
        <v/>
      </c>
      <c r="R61" s="112" t="str">
        <f ca="1">IF($J61="","",IF($J61="Total Mensal",SUM(S$7:S60)/VLOOKUP("Total Acumulado",$J:$K,2,FALSE),IF($J61="Total Acumulado",R60+P61+IF(P$7="% Item",-1,0),0%)))</f>
        <v/>
      </c>
      <c r="S61" s="109" t="str">
        <f ca="1">IF($J61="","",IF($J61="Total Mensal",SUM(S$7:S60),IF($J61="Total Acumulado",SUM(S$7:S59)+Q61,IFERROR(R61*$K61,0))))</f>
        <v/>
      </c>
      <c r="T61" s="112" t="str">
        <f ca="1">IF($J61="","",IF($J61="Total Mensal",SUM(U$7:U60)/VLOOKUP("Total Acumulado",$J:$K,2,FALSE),IF($J61="Total Acumulado",T60+R61+IF(R$7="% Item",-1,0),0%)))</f>
        <v/>
      </c>
      <c r="U61" s="109" t="str">
        <f ca="1">IF($J61="","",IF($J61="Total Mensal",SUM(U$7:U60),IF($J61="Total Acumulado",SUM(U$7:U59)+S61,IFERROR(T61*$K61,0))))</f>
        <v/>
      </c>
      <c r="V61" s="112" t="str">
        <f ca="1">IF($J61="","",IF($J61="Total Mensal",SUM(W$7:W60)/VLOOKUP("Total Acumulado",$J:$K,2,FALSE),IF($J61="Total Acumulado",V60+T61+IF(T$7="% Item",-1,0),0%)))</f>
        <v/>
      </c>
      <c r="W61" s="109" t="str">
        <f ca="1">IF($J61="","",IF($J61="Total Mensal",SUM(W$7:W60),IF($J61="Total Acumulado",SUM(W$7:W59)+U61,IFERROR(V61*$K61,0))))</f>
        <v/>
      </c>
      <c r="X61" s="112" t="str">
        <f ca="1">IF($J61="","",IF($J61="Total Mensal",SUM(Y$7:Y60)/VLOOKUP("Total Acumulado",$J:$K,2,FALSE),IF($J61="Total Acumulado",X60+V61+IF(V$7="% Item",-1,0),0%)))</f>
        <v/>
      </c>
      <c r="Y61" s="109" t="str">
        <f ca="1">IF($J61="","",IF($J61="Total Mensal",SUM(Y$7:Y60),IF($J61="Total Acumulado",SUM(Y$7:Y59)+W61,IFERROR(X61*$K61,0))))</f>
        <v/>
      </c>
      <c r="Z61" s="112" t="str">
        <f ca="1">IF($J61="","",IF($J61="Total Mensal",SUM(AA$7:AA60)/VLOOKUP("Total Acumulado",$J:$K,2,FALSE),IF($J61="Total Acumulado",Z60+X61+IF(X$7="% Item",-1,0),0%)))</f>
        <v/>
      </c>
      <c r="AA61" s="109" t="str">
        <f ca="1">IF($J61="","",IF($J61="Total Mensal",SUM(AA$7:AA60),IF($J61="Total Acumulado",SUM(AA$7:AA59)+Y61,IFERROR(Z61*$K61,0))))</f>
        <v/>
      </c>
      <c r="AB61" s="112" t="str">
        <f ca="1">IF($J61="","",IF($J61="Total Mensal",SUM(AC$7:AC60)/VLOOKUP("Total Acumulado",$J:$K,2,FALSE),IF($J61="Total Acumulado",AB60+Z61+IF(Z$7="% Item",-1,0),0%)))</f>
        <v/>
      </c>
      <c r="AC61" s="109" t="str">
        <f ca="1">IF($J61="","",IF($J61="Total Mensal",SUM(AC$7:AC60),IF($J61="Total Acumulado",SUM(AC$7:AC59)+AA61,IFERROR(AB61*$K61,0))))</f>
        <v/>
      </c>
      <c r="AD61" s="112" t="str">
        <f ca="1">IF($J61="","",IF($J61="Total Mensal",SUM(AE$7:AE60)/VLOOKUP("Total Acumulado",$J:$K,2,FALSE),IF($J61="Total Acumulado",AD60+AB61+IF(AB$7="% Item",-1,0),0%)))</f>
        <v/>
      </c>
      <c r="AE61" s="109" t="str">
        <f ca="1">IF($J61="","",IF($J61="Total Mensal",SUM(AE$7:AE60),IF($J61="Total Acumulado",SUM(AE$7:AE59)+AC61,IFERROR(AD61*$K61,0))))</f>
        <v/>
      </c>
      <c r="AF61" s="112" t="str">
        <f ca="1">IF($J61="","",IF($J61="Total Mensal",SUM(AG$7:AG60)/VLOOKUP("Total Acumulado",$J:$K,2,FALSE),IF($J61="Total Acumulado",AF60+AD61+IF(AD$7="% Item",-1,0),0%)))</f>
        <v/>
      </c>
      <c r="AG61" s="109" t="str">
        <f ca="1">IF($J61="","",IF($J61="Total Mensal",SUM(AG$7:AG60),IF($J61="Total Acumulado",SUM(AG$7:AG59)+AE61,IFERROR(AF61*$K61,0))))</f>
        <v/>
      </c>
      <c r="AH61" s="112" t="str">
        <f ca="1">IF($J61="","",IF($J61="Total Mensal",SUM(AI$7:AI60)/VLOOKUP("Total Acumulado",$J:$K,2,FALSE),IF($J61="Total Acumulado",AH60+AF61+IF(AF$7="% Item",-1,0),0%)))</f>
        <v/>
      </c>
      <c r="AI61" s="109" t="str">
        <f ca="1">IF($J61="","",IF($J61="Total Mensal",SUM(AI$7:AI60),IF($J61="Total Acumulado",SUM(AI$7:AI59)+AG61,IFERROR(AH61*$K61,0))))</f>
        <v/>
      </c>
      <c r="AJ61" s="112" t="str">
        <f ca="1">IF($J61="","",IF($J61="Total Mensal",SUM(AK$7:AK60)/VLOOKUP("Total Acumulado",$J:$K,2,FALSE),IF($J61="Total Acumulado",AJ60+AH61+IF(AH$7="% Item",-1,0),0%)))</f>
        <v/>
      </c>
      <c r="AK61" s="109" t="str">
        <f ca="1">IF($J61="","",IF($J61="Total Mensal",SUM(AK$7:AK60),IF($J61="Total Acumulado",SUM(AK$7:AK59)+AI61,IFERROR(AJ61*$K61,0))))</f>
        <v/>
      </c>
    </row>
    <row r="62" spans="2:37" x14ac:dyDescent="0.25">
      <c r="B62" s="41" t="str">
        <f ca="1">IFERROR(IF(C61=C58,IF(B61+1&lt;='MAPA DE PREÇOS'!$H$8,B61+1,""),B61),"")</f>
        <v/>
      </c>
      <c r="C62" s="41" t="str">
        <f ca="1">IFERROR(VLOOKUP(B62,'MAPA DE PREÇOS'!B:D,2,FALSE),"")</f>
        <v/>
      </c>
      <c r="D62" s="41" t="str">
        <f ca="1">IFERROR(VLOOKUP(B62,'MAPA DE PREÇOS'!B:D,3,FALSE),"")</f>
        <v/>
      </c>
      <c r="E62" s="82" t="str">
        <f t="shared" ca="1" si="1"/>
        <v/>
      </c>
      <c r="F62" s="82" t="str">
        <f ca="1">IF($B61="","",IF($C62=$C59,INDEX('MAPA DE PREÇOS'!$H:$H,MATCH($B62,'MAPA DE PREÇOS'!$B:$B)-19),IF($C62=$C60,"Código","")))</f>
        <v/>
      </c>
      <c r="G62" s="83" t="str">
        <f ca="1">IF($B61="","",IF($C62=$C59,IF('BASE EDITAL'!$C$2="",INDEX('MAPA DE PREÇOS'!H:H,MATCH(EDITAL!B62,'MAPA DE PREÇOS'!B:B,0)+1),UPPER(INDEX('BASE EDITAL'!$C:$C,EDITAL!B62+1))),IF($C62=$C60,"Especificação do Objeto","")))</f>
        <v/>
      </c>
      <c r="H62" s="84" t="str">
        <f ca="1">IF($B61="","",IF($C62=$C59,INDEX('MAPA DE PREÇOS'!$M:$M,MATCH($B62,'MAPA DE PREÇOS'!$B:$B)-16),IF($C62=$C60,"Unidade","")))</f>
        <v/>
      </c>
      <c r="I62" s="84" t="str">
        <f ca="1">IF($B61="","",IF($C62=$C59,INDEX('MAPA DE PREÇOS'!$M:$M,MATCH($B62,'MAPA DE PREÇOS'!$B:$B)-17),IF($C62=$C60,"Quant.","")))</f>
        <v/>
      </c>
      <c r="J62" s="60" t="str">
        <f ca="1">IF(J61="Total Mensal","Total Acumulado",IF($B61="","",IF($C62=$C59,INDEX('MAPA DE PREÇOS'!$M:$M,MATCH($B62,'MAPA DE PREÇOS'!$B:$B)-19),IF($C62=$C60,"Valor Unit. (R$)",IF(AND($C62&lt;&gt;$C61,$J61&lt;&gt;""),"Total Mensal","")))))</f>
        <v/>
      </c>
      <c r="K62" s="75" t="str">
        <f ca="1">IF(J62="","",IF(J62="Total Mensal","-",IF(J62="Total Acumulado",SUM(K$7:K61),I62*J62)))</f>
        <v/>
      </c>
      <c r="L62" s="112" t="str">
        <f ca="1">IF(J62="","",IF(J62="Total Mensal","-",IF(J62="Total Acumulado",SUM(L$7:L61),K62/SUMIF(J:J,"Total Acumulado",K:K))))</f>
        <v/>
      </c>
      <c r="M62" s="108"/>
      <c r="N62" s="112" t="str">
        <f ca="1">IF($J62="","",IF($J62="Total Mensal",SUM(O$7:O61)/VLOOKUP("Total Acumulado",$J:$K,2,FALSE),IF($J62="Total Acumulado",N61+L62+IF(L$7="% Item",-1,0),0%)))</f>
        <v/>
      </c>
      <c r="O62" s="109" t="str">
        <f ca="1">IF($J62="","",IF($J62="Total Mensal",SUM(O$7:O61),IF($J62="Total Acumulado",SUM(O$7:O60)+M62,IFERROR(N62*$K62,0))))</f>
        <v/>
      </c>
      <c r="P62" s="112" t="str">
        <f ca="1">IF($J62="","",IF($J62="Total Mensal",SUM(Q$7:Q61)/VLOOKUP("Total Acumulado",$J:$K,2,FALSE),IF($J62="Total Acumulado",P61+N62+IF(N$7="% Item",-1,0),0%)))</f>
        <v/>
      </c>
      <c r="Q62" s="109" t="str">
        <f ca="1">IF($J62="","",IF($J62="Total Mensal",SUM(Q$7:Q61),IF($J62="Total Acumulado",SUM(Q$7:Q60)+O62,IFERROR(P62*$K62,0))))</f>
        <v/>
      </c>
      <c r="R62" s="112" t="str">
        <f ca="1">IF($J62="","",IF($J62="Total Mensal",SUM(S$7:S61)/VLOOKUP("Total Acumulado",$J:$K,2,FALSE),IF($J62="Total Acumulado",R61+P62+IF(P$7="% Item",-1,0),0%)))</f>
        <v/>
      </c>
      <c r="S62" s="109" t="str">
        <f ca="1">IF($J62="","",IF($J62="Total Mensal",SUM(S$7:S61),IF($J62="Total Acumulado",SUM(S$7:S60)+Q62,IFERROR(R62*$K62,0))))</f>
        <v/>
      </c>
      <c r="T62" s="112" t="str">
        <f ca="1">IF($J62="","",IF($J62="Total Mensal",SUM(U$7:U61)/VLOOKUP("Total Acumulado",$J:$K,2,FALSE),IF($J62="Total Acumulado",T61+R62+IF(R$7="% Item",-1,0),0%)))</f>
        <v/>
      </c>
      <c r="U62" s="109" t="str">
        <f ca="1">IF($J62="","",IF($J62="Total Mensal",SUM(U$7:U61),IF($J62="Total Acumulado",SUM(U$7:U60)+S62,IFERROR(T62*$K62,0))))</f>
        <v/>
      </c>
      <c r="V62" s="112" t="str">
        <f ca="1">IF($J62="","",IF($J62="Total Mensal",SUM(W$7:W61)/VLOOKUP("Total Acumulado",$J:$K,2,FALSE),IF($J62="Total Acumulado",V61+T62+IF(T$7="% Item",-1,0),0%)))</f>
        <v/>
      </c>
      <c r="W62" s="109" t="str">
        <f ca="1">IF($J62="","",IF($J62="Total Mensal",SUM(W$7:W61),IF($J62="Total Acumulado",SUM(W$7:W60)+U62,IFERROR(V62*$K62,0))))</f>
        <v/>
      </c>
      <c r="X62" s="112" t="str">
        <f ca="1">IF($J62="","",IF($J62="Total Mensal",SUM(Y$7:Y61)/VLOOKUP("Total Acumulado",$J:$K,2,FALSE),IF($J62="Total Acumulado",X61+V62+IF(V$7="% Item",-1,0),0%)))</f>
        <v/>
      </c>
      <c r="Y62" s="109" t="str">
        <f ca="1">IF($J62="","",IF($J62="Total Mensal",SUM(Y$7:Y61),IF($J62="Total Acumulado",SUM(Y$7:Y60)+W62,IFERROR(X62*$K62,0))))</f>
        <v/>
      </c>
      <c r="Z62" s="112" t="str">
        <f ca="1">IF($J62="","",IF($J62="Total Mensal",SUM(AA$7:AA61)/VLOOKUP("Total Acumulado",$J:$K,2,FALSE),IF($J62="Total Acumulado",Z61+X62+IF(X$7="% Item",-1,0),0%)))</f>
        <v/>
      </c>
      <c r="AA62" s="109" t="str">
        <f ca="1">IF($J62="","",IF($J62="Total Mensal",SUM(AA$7:AA61),IF($J62="Total Acumulado",SUM(AA$7:AA60)+Y62,IFERROR(Z62*$K62,0))))</f>
        <v/>
      </c>
      <c r="AB62" s="112" t="str">
        <f ca="1">IF($J62="","",IF($J62="Total Mensal",SUM(AC$7:AC61)/VLOOKUP("Total Acumulado",$J:$K,2,FALSE),IF($J62="Total Acumulado",AB61+Z62+IF(Z$7="% Item",-1,0),0%)))</f>
        <v/>
      </c>
      <c r="AC62" s="109" t="str">
        <f ca="1">IF($J62="","",IF($J62="Total Mensal",SUM(AC$7:AC61),IF($J62="Total Acumulado",SUM(AC$7:AC60)+AA62,IFERROR(AB62*$K62,0))))</f>
        <v/>
      </c>
      <c r="AD62" s="112" t="str">
        <f ca="1">IF($J62="","",IF($J62="Total Mensal",SUM(AE$7:AE61)/VLOOKUP("Total Acumulado",$J:$K,2,FALSE),IF($J62="Total Acumulado",AD61+AB62+IF(AB$7="% Item",-1,0),0%)))</f>
        <v/>
      </c>
      <c r="AE62" s="109" t="str">
        <f ca="1">IF($J62="","",IF($J62="Total Mensal",SUM(AE$7:AE61),IF($J62="Total Acumulado",SUM(AE$7:AE60)+AC62,IFERROR(AD62*$K62,0))))</f>
        <v/>
      </c>
      <c r="AF62" s="112" t="str">
        <f ca="1">IF($J62="","",IF($J62="Total Mensal",SUM(AG$7:AG61)/VLOOKUP("Total Acumulado",$J:$K,2,FALSE),IF($J62="Total Acumulado",AF61+AD62+IF(AD$7="% Item",-1,0),0%)))</f>
        <v/>
      </c>
      <c r="AG62" s="109" t="str">
        <f ca="1">IF($J62="","",IF($J62="Total Mensal",SUM(AG$7:AG61),IF($J62="Total Acumulado",SUM(AG$7:AG60)+AE62,IFERROR(AF62*$K62,0))))</f>
        <v/>
      </c>
      <c r="AH62" s="112" t="str">
        <f ca="1">IF($J62="","",IF($J62="Total Mensal",SUM(AI$7:AI61)/VLOOKUP("Total Acumulado",$J:$K,2,FALSE),IF($J62="Total Acumulado",AH61+AF62+IF(AF$7="% Item",-1,0),0%)))</f>
        <v/>
      </c>
      <c r="AI62" s="109" t="str">
        <f ca="1">IF($J62="","",IF($J62="Total Mensal",SUM(AI$7:AI61),IF($J62="Total Acumulado",SUM(AI$7:AI60)+AG62,IFERROR(AH62*$K62,0))))</f>
        <v/>
      </c>
      <c r="AJ62" s="112" t="str">
        <f ca="1">IF($J62="","",IF($J62="Total Mensal",SUM(AK$7:AK61)/VLOOKUP("Total Acumulado",$J:$K,2,FALSE),IF($J62="Total Acumulado",AJ61+AH62+IF(AH$7="% Item",-1,0),0%)))</f>
        <v/>
      </c>
      <c r="AK62" s="109" t="str">
        <f ca="1">IF($J62="","",IF($J62="Total Mensal",SUM(AK$7:AK61),IF($J62="Total Acumulado",SUM(AK$7:AK60)+AI62,IFERROR(AJ62*$K62,0))))</f>
        <v/>
      </c>
    </row>
    <row r="63" spans="2:37" x14ac:dyDescent="0.25">
      <c r="B63" s="41" t="str">
        <f ca="1">IFERROR(IF(C62=C59,IF(B62+1&lt;='MAPA DE PREÇOS'!$H$8,B62+1,""),B62),"")</f>
        <v/>
      </c>
      <c r="C63" s="41" t="str">
        <f ca="1">IFERROR(VLOOKUP(B63,'MAPA DE PREÇOS'!B:D,2,FALSE),"")</f>
        <v/>
      </c>
      <c r="D63" s="41" t="str">
        <f ca="1">IFERROR(VLOOKUP(B63,'MAPA DE PREÇOS'!B:D,3,FALSE),"")</f>
        <v/>
      </c>
      <c r="E63" s="82" t="str">
        <f t="shared" ca="1" si="1"/>
        <v/>
      </c>
      <c r="F63" s="82" t="str">
        <f ca="1">IF($B62="","",IF($C63=$C60,INDEX('MAPA DE PREÇOS'!$H:$H,MATCH($B63,'MAPA DE PREÇOS'!$B:$B)-19),IF($C63=$C61,"Código","")))</f>
        <v/>
      </c>
      <c r="G63" s="83" t="str">
        <f ca="1">IF($B62="","",IF($C63=$C60,IF('BASE EDITAL'!$C$2="",INDEX('MAPA DE PREÇOS'!H:H,MATCH(EDITAL!B63,'MAPA DE PREÇOS'!B:B,0)+1),UPPER(INDEX('BASE EDITAL'!$C:$C,EDITAL!B63+1))),IF($C63=$C61,"Especificação do Objeto","")))</f>
        <v/>
      </c>
      <c r="H63" s="84" t="str">
        <f ca="1">IF($B62="","",IF($C63=$C60,INDEX('MAPA DE PREÇOS'!$M:$M,MATCH($B63,'MAPA DE PREÇOS'!$B:$B)-16),IF($C63=$C61,"Unidade","")))</f>
        <v/>
      </c>
      <c r="I63" s="84" t="str">
        <f ca="1">IF($B62="","",IF($C63=$C60,INDEX('MAPA DE PREÇOS'!$M:$M,MATCH($B63,'MAPA DE PREÇOS'!$B:$B)-17),IF($C63=$C61,"Quant.","")))</f>
        <v/>
      </c>
      <c r="J63" s="60" t="str">
        <f ca="1">IF(J62="Total Mensal","Total Acumulado",IF($B62="","",IF($C63=$C60,INDEX('MAPA DE PREÇOS'!$M:$M,MATCH($B63,'MAPA DE PREÇOS'!$B:$B)-19),IF($C63=$C61,"Valor Unit. (R$)",IF(AND($C63&lt;&gt;$C62,$J62&lt;&gt;""),"Total Mensal","")))))</f>
        <v/>
      </c>
      <c r="K63" s="75" t="str">
        <f ca="1">IF(J63="","",IF(J63="Total Mensal","-",IF(J63="Total Acumulado",SUM(K$7:K62),I63*J63)))</f>
        <v/>
      </c>
      <c r="L63" s="112" t="str">
        <f ca="1">IF(J63="","",IF(J63="Total Mensal","-",IF(J63="Total Acumulado",SUM(L$7:L62),K63/SUMIF(J:J,"Total Acumulado",K:K))))</f>
        <v/>
      </c>
      <c r="M63" s="108"/>
      <c r="N63" s="112" t="str">
        <f ca="1">IF($J63="","",IF($J63="Total Mensal",SUM(O$7:O62)/VLOOKUP("Total Acumulado",$J:$K,2,FALSE),IF($J63="Total Acumulado",N62+L63+IF(L$7="% Item",-1,0),0%)))</f>
        <v/>
      </c>
      <c r="O63" s="109" t="str">
        <f ca="1">IF($J63="","",IF($J63="Total Mensal",SUM(O$7:O62),IF($J63="Total Acumulado",SUM(O$7:O61)+M63,IFERROR(N63*$K63,0))))</f>
        <v/>
      </c>
      <c r="P63" s="112" t="str">
        <f ca="1">IF($J63="","",IF($J63="Total Mensal",SUM(Q$7:Q62)/VLOOKUP("Total Acumulado",$J:$K,2,FALSE),IF($J63="Total Acumulado",P62+N63+IF(N$7="% Item",-1,0),0%)))</f>
        <v/>
      </c>
      <c r="Q63" s="109" t="str">
        <f ca="1">IF($J63="","",IF($J63="Total Mensal",SUM(Q$7:Q62),IF($J63="Total Acumulado",SUM(Q$7:Q61)+O63,IFERROR(P63*$K63,0))))</f>
        <v/>
      </c>
      <c r="R63" s="112" t="str">
        <f ca="1">IF($J63="","",IF($J63="Total Mensal",SUM(S$7:S62)/VLOOKUP("Total Acumulado",$J:$K,2,FALSE),IF($J63="Total Acumulado",R62+P63+IF(P$7="% Item",-1,0),0%)))</f>
        <v/>
      </c>
      <c r="S63" s="109" t="str">
        <f ca="1">IF($J63="","",IF($J63="Total Mensal",SUM(S$7:S62),IF($J63="Total Acumulado",SUM(S$7:S61)+Q63,IFERROR(R63*$K63,0))))</f>
        <v/>
      </c>
      <c r="T63" s="112" t="str">
        <f ca="1">IF($J63="","",IF($J63="Total Mensal",SUM(U$7:U62)/VLOOKUP("Total Acumulado",$J:$K,2,FALSE),IF($J63="Total Acumulado",T62+R63+IF(R$7="% Item",-1,0),0%)))</f>
        <v/>
      </c>
      <c r="U63" s="109" t="str">
        <f ca="1">IF($J63="","",IF($J63="Total Mensal",SUM(U$7:U62),IF($J63="Total Acumulado",SUM(U$7:U61)+S63,IFERROR(T63*$K63,0))))</f>
        <v/>
      </c>
      <c r="V63" s="112" t="str">
        <f ca="1">IF($J63="","",IF($J63="Total Mensal",SUM(W$7:W62)/VLOOKUP("Total Acumulado",$J:$K,2,FALSE),IF($J63="Total Acumulado",V62+T63+IF(T$7="% Item",-1,0),0%)))</f>
        <v/>
      </c>
      <c r="W63" s="109" t="str">
        <f ca="1">IF($J63="","",IF($J63="Total Mensal",SUM(W$7:W62),IF($J63="Total Acumulado",SUM(W$7:W61)+U63,IFERROR(V63*$K63,0))))</f>
        <v/>
      </c>
      <c r="X63" s="112" t="str">
        <f ca="1">IF($J63="","",IF($J63="Total Mensal",SUM(Y$7:Y62)/VLOOKUP("Total Acumulado",$J:$K,2,FALSE),IF($J63="Total Acumulado",X62+V63+IF(V$7="% Item",-1,0),0%)))</f>
        <v/>
      </c>
      <c r="Y63" s="109" t="str">
        <f ca="1">IF($J63="","",IF($J63="Total Mensal",SUM(Y$7:Y62),IF($J63="Total Acumulado",SUM(Y$7:Y61)+W63,IFERROR(X63*$K63,0))))</f>
        <v/>
      </c>
      <c r="Z63" s="112" t="str">
        <f ca="1">IF($J63="","",IF($J63="Total Mensal",SUM(AA$7:AA62)/VLOOKUP("Total Acumulado",$J:$K,2,FALSE),IF($J63="Total Acumulado",Z62+X63+IF(X$7="% Item",-1,0),0%)))</f>
        <v/>
      </c>
      <c r="AA63" s="109" t="str">
        <f ca="1">IF($J63="","",IF($J63="Total Mensal",SUM(AA$7:AA62),IF($J63="Total Acumulado",SUM(AA$7:AA61)+Y63,IFERROR(Z63*$K63,0))))</f>
        <v/>
      </c>
      <c r="AB63" s="112" t="str">
        <f ca="1">IF($J63="","",IF($J63="Total Mensal",SUM(AC$7:AC62)/VLOOKUP("Total Acumulado",$J:$K,2,FALSE),IF($J63="Total Acumulado",AB62+Z63+IF(Z$7="% Item",-1,0),0%)))</f>
        <v/>
      </c>
      <c r="AC63" s="109" t="str">
        <f ca="1">IF($J63="","",IF($J63="Total Mensal",SUM(AC$7:AC62),IF($J63="Total Acumulado",SUM(AC$7:AC61)+AA63,IFERROR(AB63*$K63,0))))</f>
        <v/>
      </c>
      <c r="AD63" s="112" t="str">
        <f ca="1">IF($J63="","",IF($J63="Total Mensal",SUM(AE$7:AE62)/VLOOKUP("Total Acumulado",$J:$K,2,FALSE),IF($J63="Total Acumulado",AD62+AB63+IF(AB$7="% Item",-1,0),0%)))</f>
        <v/>
      </c>
      <c r="AE63" s="109" t="str">
        <f ca="1">IF($J63="","",IF($J63="Total Mensal",SUM(AE$7:AE62),IF($J63="Total Acumulado",SUM(AE$7:AE61)+AC63,IFERROR(AD63*$K63,0))))</f>
        <v/>
      </c>
      <c r="AF63" s="112" t="str">
        <f ca="1">IF($J63="","",IF($J63="Total Mensal",SUM(AG$7:AG62)/VLOOKUP("Total Acumulado",$J:$K,2,FALSE),IF($J63="Total Acumulado",AF62+AD63+IF(AD$7="% Item",-1,0),0%)))</f>
        <v/>
      </c>
      <c r="AG63" s="109" t="str">
        <f ca="1">IF($J63="","",IF($J63="Total Mensal",SUM(AG$7:AG62),IF($J63="Total Acumulado",SUM(AG$7:AG61)+AE63,IFERROR(AF63*$K63,0))))</f>
        <v/>
      </c>
      <c r="AH63" s="112" t="str">
        <f ca="1">IF($J63="","",IF($J63="Total Mensal",SUM(AI$7:AI62)/VLOOKUP("Total Acumulado",$J:$K,2,FALSE),IF($J63="Total Acumulado",AH62+AF63+IF(AF$7="% Item",-1,0),0%)))</f>
        <v/>
      </c>
      <c r="AI63" s="109" t="str">
        <f ca="1">IF($J63="","",IF($J63="Total Mensal",SUM(AI$7:AI62),IF($J63="Total Acumulado",SUM(AI$7:AI61)+AG63,IFERROR(AH63*$K63,0))))</f>
        <v/>
      </c>
      <c r="AJ63" s="112" t="str">
        <f ca="1">IF($J63="","",IF($J63="Total Mensal",SUM(AK$7:AK62)/VLOOKUP("Total Acumulado",$J:$K,2,FALSE),IF($J63="Total Acumulado",AJ62+AH63+IF(AH$7="% Item",-1,0),0%)))</f>
        <v/>
      </c>
      <c r="AK63" s="109" t="str">
        <f ca="1">IF($J63="","",IF($J63="Total Mensal",SUM(AK$7:AK62),IF($J63="Total Acumulado",SUM(AK$7:AK61)+AI63,IFERROR(AJ63*$K63,0))))</f>
        <v/>
      </c>
    </row>
    <row r="64" spans="2:37" x14ac:dyDescent="0.25">
      <c r="B64" s="41" t="str">
        <f ca="1">IFERROR(IF(C63=C60,IF(B63+1&lt;='MAPA DE PREÇOS'!$H$8,B63+1,""),B63),"")</f>
        <v/>
      </c>
      <c r="C64" s="41" t="str">
        <f ca="1">IFERROR(VLOOKUP(B64,'MAPA DE PREÇOS'!B:D,2,FALSE),"")</f>
        <v/>
      </c>
      <c r="D64" s="41" t="str">
        <f ca="1">IFERROR(VLOOKUP(B64,'MAPA DE PREÇOS'!B:D,3,FALSE),"")</f>
        <v/>
      </c>
      <c r="E64" s="82" t="str">
        <f t="shared" ca="1" si="1"/>
        <v/>
      </c>
      <c r="F64" s="82" t="str">
        <f ca="1">IF($B63="","",IF($C64=$C61,INDEX('MAPA DE PREÇOS'!$H:$H,MATCH($B64,'MAPA DE PREÇOS'!$B:$B)-19),IF($C64=$C62,"Código","")))</f>
        <v/>
      </c>
      <c r="G64" s="83" t="str">
        <f ca="1">IF($B63="","",IF($C64=$C61,IF('BASE EDITAL'!$C$2="",INDEX('MAPA DE PREÇOS'!H:H,MATCH(EDITAL!B64,'MAPA DE PREÇOS'!B:B,0)+1),UPPER(INDEX('BASE EDITAL'!$C:$C,EDITAL!B64+1))),IF($C64=$C62,"Especificação do Objeto","")))</f>
        <v/>
      </c>
      <c r="H64" s="84" t="str">
        <f ca="1">IF($B63="","",IF($C64=$C61,INDEX('MAPA DE PREÇOS'!$M:$M,MATCH($B64,'MAPA DE PREÇOS'!$B:$B)-16),IF($C64=$C62,"Unidade","")))</f>
        <v/>
      </c>
      <c r="I64" s="84" t="str">
        <f ca="1">IF($B63="","",IF($C64=$C61,INDEX('MAPA DE PREÇOS'!$M:$M,MATCH($B64,'MAPA DE PREÇOS'!$B:$B)-17),IF($C64=$C62,"Quant.","")))</f>
        <v/>
      </c>
      <c r="J64" s="60" t="str">
        <f ca="1">IF(J63="Total Mensal","Total Acumulado",IF($B63="","",IF($C64=$C61,INDEX('MAPA DE PREÇOS'!$M:$M,MATCH($B64,'MAPA DE PREÇOS'!$B:$B)-19),IF($C64=$C62,"Valor Unit. (R$)",IF(AND($C64&lt;&gt;$C63,$J63&lt;&gt;""),"Total Mensal","")))))</f>
        <v/>
      </c>
      <c r="K64" s="75" t="str">
        <f ca="1">IF(J64="","",IF(J64="Total Mensal","-",IF(J64="Total Acumulado",SUM(K$7:K63),I64*J64)))</f>
        <v/>
      </c>
      <c r="L64" s="112" t="str">
        <f ca="1">IF(J64="","",IF(J64="Total Mensal","-",IF(J64="Total Acumulado",SUM(L$7:L63),K64/SUMIF(J:J,"Total Acumulado",K:K))))</f>
        <v/>
      </c>
      <c r="M64" s="108"/>
      <c r="N64" s="112" t="str">
        <f ca="1">IF($J64="","",IF($J64="Total Mensal",SUM(O$7:O63)/VLOOKUP("Total Acumulado",$J:$K,2,FALSE),IF($J64="Total Acumulado",N63+L64+IF(L$7="% Item",-1,0),0%)))</f>
        <v/>
      </c>
      <c r="O64" s="109" t="str">
        <f ca="1">IF($J64="","",IF($J64="Total Mensal",SUM(O$7:O63),IF($J64="Total Acumulado",SUM(O$7:O62)+M64,IFERROR(N64*$K64,0))))</f>
        <v/>
      </c>
      <c r="P64" s="112" t="str">
        <f ca="1">IF($J64="","",IF($J64="Total Mensal",SUM(Q$7:Q63)/VLOOKUP("Total Acumulado",$J:$K,2,FALSE),IF($J64="Total Acumulado",P63+N64+IF(N$7="% Item",-1,0),0%)))</f>
        <v/>
      </c>
      <c r="Q64" s="109" t="str">
        <f ca="1">IF($J64="","",IF($J64="Total Mensal",SUM(Q$7:Q63),IF($J64="Total Acumulado",SUM(Q$7:Q62)+O64,IFERROR(P64*$K64,0))))</f>
        <v/>
      </c>
      <c r="R64" s="112" t="str">
        <f ca="1">IF($J64="","",IF($J64="Total Mensal",SUM(S$7:S63)/VLOOKUP("Total Acumulado",$J:$K,2,FALSE),IF($J64="Total Acumulado",R63+P64+IF(P$7="% Item",-1,0),0%)))</f>
        <v/>
      </c>
      <c r="S64" s="109" t="str">
        <f ca="1">IF($J64="","",IF($J64="Total Mensal",SUM(S$7:S63),IF($J64="Total Acumulado",SUM(S$7:S62)+Q64,IFERROR(R64*$K64,0))))</f>
        <v/>
      </c>
      <c r="T64" s="112" t="str">
        <f ca="1">IF($J64="","",IF($J64="Total Mensal",SUM(U$7:U63)/VLOOKUP("Total Acumulado",$J:$K,2,FALSE),IF($J64="Total Acumulado",T63+R64+IF(R$7="% Item",-1,0),0%)))</f>
        <v/>
      </c>
      <c r="U64" s="109" t="str">
        <f ca="1">IF($J64="","",IF($J64="Total Mensal",SUM(U$7:U63),IF($J64="Total Acumulado",SUM(U$7:U62)+S64,IFERROR(T64*$K64,0))))</f>
        <v/>
      </c>
      <c r="V64" s="112" t="str">
        <f ca="1">IF($J64="","",IF($J64="Total Mensal",SUM(W$7:W63)/VLOOKUP("Total Acumulado",$J:$K,2,FALSE),IF($J64="Total Acumulado",V63+T64+IF(T$7="% Item",-1,0),0%)))</f>
        <v/>
      </c>
      <c r="W64" s="109" t="str">
        <f ca="1">IF($J64="","",IF($J64="Total Mensal",SUM(W$7:W63),IF($J64="Total Acumulado",SUM(W$7:W62)+U64,IFERROR(V64*$K64,0))))</f>
        <v/>
      </c>
      <c r="X64" s="112" t="str">
        <f ca="1">IF($J64="","",IF($J64="Total Mensal",SUM(Y$7:Y63)/VLOOKUP("Total Acumulado",$J:$K,2,FALSE),IF($J64="Total Acumulado",X63+V64+IF(V$7="% Item",-1,0),0%)))</f>
        <v/>
      </c>
      <c r="Y64" s="109" t="str">
        <f ca="1">IF($J64="","",IF($J64="Total Mensal",SUM(Y$7:Y63),IF($J64="Total Acumulado",SUM(Y$7:Y62)+W64,IFERROR(X64*$K64,0))))</f>
        <v/>
      </c>
      <c r="Z64" s="112" t="str">
        <f ca="1">IF($J64="","",IF($J64="Total Mensal",SUM(AA$7:AA63)/VLOOKUP("Total Acumulado",$J:$K,2,FALSE),IF($J64="Total Acumulado",Z63+X64+IF(X$7="% Item",-1,0),0%)))</f>
        <v/>
      </c>
      <c r="AA64" s="109" t="str">
        <f ca="1">IF($J64="","",IF($J64="Total Mensal",SUM(AA$7:AA63),IF($J64="Total Acumulado",SUM(AA$7:AA62)+Y64,IFERROR(Z64*$K64,0))))</f>
        <v/>
      </c>
      <c r="AB64" s="112" t="str">
        <f ca="1">IF($J64="","",IF($J64="Total Mensal",SUM(AC$7:AC63)/VLOOKUP("Total Acumulado",$J:$K,2,FALSE),IF($J64="Total Acumulado",AB63+Z64+IF(Z$7="% Item",-1,0),0%)))</f>
        <v/>
      </c>
      <c r="AC64" s="109" t="str">
        <f ca="1">IF($J64="","",IF($J64="Total Mensal",SUM(AC$7:AC63),IF($J64="Total Acumulado",SUM(AC$7:AC62)+AA64,IFERROR(AB64*$K64,0))))</f>
        <v/>
      </c>
      <c r="AD64" s="112" t="str">
        <f ca="1">IF($J64="","",IF($J64="Total Mensal",SUM(AE$7:AE63)/VLOOKUP("Total Acumulado",$J:$K,2,FALSE),IF($J64="Total Acumulado",AD63+AB64+IF(AB$7="% Item",-1,0),0%)))</f>
        <v/>
      </c>
      <c r="AE64" s="109" t="str">
        <f ca="1">IF($J64="","",IF($J64="Total Mensal",SUM(AE$7:AE63),IF($J64="Total Acumulado",SUM(AE$7:AE62)+AC64,IFERROR(AD64*$K64,0))))</f>
        <v/>
      </c>
      <c r="AF64" s="112" t="str">
        <f ca="1">IF($J64="","",IF($J64="Total Mensal",SUM(AG$7:AG63)/VLOOKUP("Total Acumulado",$J:$K,2,FALSE),IF($J64="Total Acumulado",AF63+AD64+IF(AD$7="% Item",-1,0),0%)))</f>
        <v/>
      </c>
      <c r="AG64" s="109" t="str">
        <f ca="1">IF($J64="","",IF($J64="Total Mensal",SUM(AG$7:AG63),IF($J64="Total Acumulado",SUM(AG$7:AG62)+AE64,IFERROR(AF64*$K64,0))))</f>
        <v/>
      </c>
      <c r="AH64" s="112" t="str">
        <f ca="1">IF($J64="","",IF($J64="Total Mensal",SUM(AI$7:AI63)/VLOOKUP("Total Acumulado",$J:$K,2,FALSE),IF($J64="Total Acumulado",AH63+AF64+IF(AF$7="% Item",-1,0),0%)))</f>
        <v/>
      </c>
      <c r="AI64" s="109" t="str">
        <f ca="1">IF($J64="","",IF($J64="Total Mensal",SUM(AI$7:AI63),IF($J64="Total Acumulado",SUM(AI$7:AI62)+AG64,IFERROR(AH64*$K64,0))))</f>
        <v/>
      </c>
      <c r="AJ64" s="112" t="str">
        <f ca="1">IF($J64="","",IF($J64="Total Mensal",SUM(AK$7:AK63)/VLOOKUP("Total Acumulado",$J:$K,2,FALSE),IF($J64="Total Acumulado",AJ63+AH64+IF(AH$7="% Item",-1,0),0%)))</f>
        <v/>
      </c>
      <c r="AK64" s="109" t="str">
        <f ca="1">IF($J64="","",IF($J64="Total Mensal",SUM(AK$7:AK63),IF($J64="Total Acumulado",SUM(AK$7:AK62)+AI64,IFERROR(AJ64*$K64,0))))</f>
        <v/>
      </c>
    </row>
    <row r="65" spans="2:37" x14ac:dyDescent="0.25">
      <c r="B65" s="41" t="str">
        <f ca="1">IFERROR(IF(C64=C61,IF(B64+1&lt;='MAPA DE PREÇOS'!$H$8,B64+1,""),B64),"")</f>
        <v/>
      </c>
      <c r="C65" s="41" t="str">
        <f ca="1">IFERROR(VLOOKUP(B65,'MAPA DE PREÇOS'!B:D,2,FALSE),"")</f>
        <v/>
      </c>
      <c r="D65" s="41" t="str">
        <f ca="1">IFERROR(VLOOKUP(B65,'MAPA DE PREÇOS'!B:D,3,FALSE),"")</f>
        <v/>
      </c>
      <c r="E65" s="82" t="str">
        <f t="shared" ca="1" si="1"/>
        <v/>
      </c>
      <c r="F65" s="82" t="str">
        <f ca="1">IF($B64="","",IF($C65=$C62,INDEX('MAPA DE PREÇOS'!$H:$H,MATCH($B65,'MAPA DE PREÇOS'!$B:$B)-19),IF($C65=$C63,"Código","")))</f>
        <v/>
      </c>
      <c r="G65" s="83" t="str">
        <f ca="1">IF($B64="","",IF($C65=$C62,IF('BASE EDITAL'!$C$2="",INDEX('MAPA DE PREÇOS'!H:H,MATCH(EDITAL!B65,'MAPA DE PREÇOS'!B:B,0)+1),UPPER(INDEX('BASE EDITAL'!$C:$C,EDITAL!B65+1))),IF($C65=$C63,"Especificação do Objeto","")))</f>
        <v/>
      </c>
      <c r="H65" s="84" t="str">
        <f ca="1">IF($B64="","",IF($C65=$C62,INDEX('MAPA DE PREÇOS'!$M:$M,MATCH($B65,'MAPA DE PREÇOS'!$B:$B)-16),IF($C65=$C63,"Unidade","")))</f>
        <v/>
      </c>
      <c r="I65" s="84" t="str">
        <f ca="1">IF($B64="","",IF($C65=$C62,INDEX('MAPA DE PREÇOS'!$M:$M,MATCH($B65,'MAPA DE PREÇOS'!$B:$B)-17),IF($C65=$C63,"Quant.","")))</f>
        <v/>
      </c>
      <c r="J65" s="60" t="str">
        <f ca="1">IF(J64="Total Mensal","Total Acumulado",IF($B64="","",IF($C65=$C62,INDEX('MAPA DE PREÇOS'!$M:$M,MATCH($B65,'MAPA DE PREÇOS'!$B:$B)-19),IF($C65=$C63,"Valor Unit. (R$)",IF(AND($C65&lt;&gt;$C64,$J64&lt;&gt;""),"Total Mensal","")))))</f>
        <v/>
      </c>
      <c r="K65" s="75" t="str">
        <f ca="1">IF(J65="","",IF(J65="Total Mensal","-",IF(J65="Total Acumulado",SUM(K$7:K64),I65*J65)))</f>
        <v/>
      </c>
      <c r="L65" s="112" t="str">
        <f ca="1">IF(J65="","",IF(J65="Total Mensal","-",IF(J65="Total Acumulado",SUM(L$7:L64),K65/SUMIF(J:J,"Total Acumulado",K:K))))</f>
        <v/>
      </c>
      <c r="M65" s="108"/>
      <c r="N65" s="112" t="str">
        <f ca="1">IF($J65="","",IF($J65="Total Mensal",SUM(O$7:O64)/VLOOKUP("Total Acumulado",$J:$K,2,FALSE),IF($J65="Total Acumulado",N64+L65+IF(L$7="% Item",-1,0),0%)))</f>
        <v/>
      </c>
      <c r="O65" s="109" t="str">
        <f ca="1">IF($J65="","",IF($J65="Total Mensal",SUM(O$7:O64),IF($J65="Total Acumulado",SUM(O$7:O63)+M65,IFERROR(N65*$K65,0))))</f>
        <v/>
      </c>
      <c r="P65" s="112" t="str">
        <f ca="1">IF($J65="","",IF($J65="Total Mensal",SUM(Q$7:Q64)/VLOOKUP("Total Acumulado",$J:$K,2,FALSE),IF($J65="Total Acumulado",P64+N65+IF(N$7="% Item",-1,0),0%)))</f>
        <v/>
      </c>
      <c r="Q65" s="109" t="str">
        <f ca="1">IF($J65="","",IF($J65="Total Mensal",SUM(Q$7:Q64),IF($J65="Total Acumulado",SUM(Q$7:Q63)+O65,IFERROR(P65*$K65,0))))</f>
        <v/>
      </c>
      <c r="R65" s="112" t="str">
        <f ca="1">IF($J65="","",IF($J65="Total Mensal",SUM(S$7:S64)/VLOOKUP("Total Acumulado",$J:$K,2,FALSE),IF($J65="Total Acumulado",R64+P65+IF(P$7="% Item",-1,0),0%)))</f>
        <v/>
      </c>
      <c r="S65" s="109" t="str">
        <f ca="1">IF($J65="","",IF($J65="Total Mensal",SUM(S$7:S64),IF($J65="Total Acumulado",SUM(S$7:S63)+Q65,IFERROR(R65*$K65,0))))</f>
        <v/>
      </c>
      <c r="T65" s="112" t="str">
        <f ca="1">IF($J65="","",IF($J65="Total Mensal",SUM(U$7:U64)/VLOOKUP("Total Acumulado",$J:$K,2,FALSE),IF($J65="Total Acumulado",T64+R65+IF(R$7="% Item",-1,0),0%)))</f>
        <v/>
      </c>
      <c r="U65" s="109" t="str">
        <f ca="1">IF($J65="","",IF($J65="Total Mensal",SUM(U$7:U64),IF($J65="Total Acumulado",SUM(U$7:U63)+S65,IFERROR(T65*$K65,0))))</f>
        <v/>
      </c>
      <c r="V65" s="112" t="str">
        <f ca="1">IF($J65="","",IF($J65="Total Mensal",SUM(W$7:W64)/VLOOKUP("Total Acumulado",$J:$K,2,FALSE),IF($J65="Total Acumulado",V64+T65+IF(T$7="% Item",-1,0),0%)))</f>
        <v/>
      </c>
      <c r="W65" s="109" t="str">
        <f ca="1">IF($J65="","",IF($J65="Total Mensal",SUM(W$7:W64),IF($J65="Total Acumulado",SUM(W$7:W63)+U65,IFERROR(V65*$K65,0))))</f>
        <v/>
      </c>
      <c r="X65" s="112" t="str">
        <f ca="1">IF($J65="","",IF($J65="Total Mensal",SUM(Y$7:Y64)/VLOOKUP("Total Acumulado",$J:$K,2,FALSE),IF($J65="Total Acumulado",X64+V65+IF(V$7="% Item",-1,0),0%)))</f>
        <v/>
      </c>
      <c r="Y65" s="109" t="str">
        <f ca="1">IF($J65="","",IF($J65="Total Mensal",SUM(Y$7:Y64),IF($J65="Total Acumulado",SUM(Y$7:Y63)+W65,IFERROR(X65*$K65,0))))</f>
        <v/>
      </c>
      <c r="Z65" s="112" t="str">
        <f ca="1">IF($J65="","",IF($J65="Total Mensal",SUM(AA$7:AA64)/VLOOKUP("Total Acumulado",$J:$K,2,FALSE),IF($J65="Total Acumulado",Z64+X65+IF(X$7="% Item",-1,0),0%)))</f>
        <v/>
      </c>
      <c r="AA65" s="109" t="str">
        <f ca="1">IF($J65="","",IF($J65="Total Mensal",SUM(AA$7:AA64),IF($J65="Total Acumulado",SUM(AA$7:AA63)+Y65,IFERROR(Z65*$K65,0))))</f>
        <v/>
      </c>
      <c r="AB65" s="112" t="str">
        <f ca="1">IF($J65="","",IF($J65="Total Mensal",SUM(AC$7:AC64)/VLOOKUP("Total Acumulado",$J:$K,2,FALSE),IF($J65="Total Acumulado",AB64+Z65+IF(Z$7="% Item",-1,0),0%)))</f>
        <v/>
      </c>
      <c r="AC65" s="109" t="str">
        <f ca="1">IF($J65="","",IF($J65="Total Mensal",SUM(AC$7:AC64),IF($J65="Total Acumulado",SUM(AC$7:AC63)+AA65,IFERROR(AB65*$K65,0))))</f>
        <v/>
      </c>
      <c r="AD65" s="112" t="str">
        <f ca="1">IF($J65="","",IF($J65="Total Mensal",SUM(AE$7:AE64)/VLOOKUP("Total Acumulado",$J:$K,2,FALSE),IF($J65="Total Acumulado",AD64+AB65+IF(AB$7="% Item",-1,0),0%)))</f>
        <v/>
      </c>
      <c r="AE65" s="109" t="str">
        <f ca="1">IF($J65="","",IF($J65="Total Mensal",SUM(AE$7:AE64),IF($J65="Total Acumulado",SUM(AE$7:AE63)+AC65,IFERROR(AD65*$K65,0))))</f>
        <v/>
      </c>
      <c r="AF65" s="112" t="str">
        <f ca="1">IF($J65="","",IF($J65="Total Mensal",SUM(AG$7:AG64)/VLOOKUP("Total Acumulado",$J:$K,2,FALSE),IF($J65="Total Acumulado",AF64+AD65+IF(AD$7="% Item",-1,0),0%)))</f>
        <v/>
      </c>
      <c r="AG65" s="109" t="str">
        <f ca="1">IF($J65="","",IF($J65="Total Mensal",SUM(AG$7:AG64),IF($J65="Total Acumulado",SUM(AG$7:AG63)+AE65,IFERROR(AF65*$K65,0))))</f>
        <v/>
      </c>
      <c r="AH65" s="112" t="str">
        <f ca="1">IF($J65="","",IF($J65="Total Mensal",SUM(AI$7:AI64)/VLOOKUP("Total Acumulado",$J:$K,2,FALSE),IF($J65="Total Acumulado",AH64+AF65+IF(AF$7="% Item",-1,0),0%)))</f>
        <v/>
      </c>
      <c r="AI65" s="109" t="str">
        <f ca="1">IF($J65="","",IF($J65="Total Mensal",SUM(AI$7:AI64),IF($J65="Total Acumulado",SUM(AI$7:AI63)+AG65,IFERROR(AH65*$K65,0))))</f>
        <v/>
      </c>
      <c r="AJ65" s="112" t="str">
        <f ca="1">IF($J65="","",IF($J65="Total Mensal",SUM(AK$7:AK64)/VLOOKUP("Total Acumulado",$J:$K,2,FALSE),IF($J65="Total Acumulado",AJ64+AH65+IF(AH$7="% Item",-1,0),0%)))</f>
        <v/>
      </c>
      <c r="AK65" s="109" t="str">
        <f ca="1">IF($J65="","",IF($J65="Total Mensal",SUM(AK$7:AK64),IF($J65="Total Acumulado",SUM(AK$7:AK63)+AI65,IFERROR(AJ65*$K65,0))))</f>
        <v/>
      </c>
    </row>
    <row r="66" spans="2:37" x14ac:dyDescent="0.25">
      <c r="B66" s="41" t="str">
        <f ca="1">IFERROR(IF(C65=C62,IF(B65+1&lt;='MAPA DE PREÇOS'!$H$8,B65+1,""),B65),"")</f>
        <v/>
      </c>
      <c r="C66" s="41" t="str">
        <f ca="1">IFERROR(VLOOKUP(B66,'MAPA DE PREÇOS'!B:D,2,FALSE),"")</f>
        <v/>
      </c>
      <c r="D66" s="41" t="str">
        <f ca="1">IFERROR(VLOOKUP(B66,'MAPA DE PREÇOS'!B:D,3,FALSE),"")</f>
        <v/>
      </c>
      <c r="E66" s="82" t="str">
        <f t="shared" ca="1" si="1"/>
        <v/>
      </c>
      <c r="F66" s="82" t="str">
        <f ca="1">IF($B65="","",IF($C66=$C63,INDEX('MAPA DE PREÇOS'!$H:$H,MATCH($B66,'MAPA DE PREÇOS'!$B:$B)-19),IF($C66=$C64,"Código","")))</f>
        <v/>
      </c>
      <c r="G66" s="83" t="str">
        <f ca="1">IF($B65="","",IF($C66=$C63,IF('BASE EDITAL'!$C$2="",INDEX('MAPA DE PREÇOS'!H:H,MATCH(EDITAL!B66,'MAPA DE PREÇOS'!B:B,0)+1),UPPER(INDEX('BASE EDITAL'!$C:$C,EDITAL!B66+1))),IF($C66=$C64,"Especificação do Objeto","")))</f>
        <v/>
      </c>
      <c r="H66" s="84" t="str">
        <f ca="1">IF($B65="","",IF($C66=$C63,INDEX('MAPA DE PREÇOS'!$M:$M,MATCH($B66,'MAPA DE PREÇOS'!$B:$B)-16),IF($C66=$C64,"Unidade","")))</f>
        <v/>
      </c>
      <c r="I66" s="84" t="str">
        <f ca="1">IF($B65="","",IF($C66=$C63,INDEX('MAPA DE PREÇOS'!$M:$M,MATCH($B66,'MAPA DE PREÇOS'!$B:$B)-17),IF($C66=$C64,"Quant.","")))</f>
        <v/>
      </c>
      <c r="J66" s="60" t="str">
        <f ca="1">IF(J65="Total Mensal","Total Acumulado",IF($B65="","",IF($C66=$C63,INDEX('MAPA DE PREÇOS'!$M:$M,MATCH($B66,'MAPA DE PREÇOS'!$B:$B)-19),IF($C66=$C64,"Valor Unit. (R$)",IF(AND($C66&lt;&gt;$C65,$J65&lt;&gt;""),"Total Mensal","")))))</f>
        <v/>
      </c>
      <c r="K66" s="75" t="str">
        <f ca="1">IF(J66="","",IF(J66="Total Mensal","-",IF(J66="Total Acumulado",SUM(K$7:K65),I66*J66)))</f>
        <v/>
      </c>
      <c r="L66" s="112" t="str">
        <f ca="1">IF(J66="","",IF(J66="Total Mensal","-",IF(J66="Total Acumulado",SUM(L$7:L65),K66/SUMIF(J:J,"Total Acumulado",K:K))))</f>
        <v/>
      </c>
      <c r="M66" s="108"/>
      <c r="N66" s="112" t="str">
        <f ca="1">IF($J66="","",IF($J66="Total Mensal",SUM(O$7:O65)/VLOOKUP("Total Acumulado",$J:$K,2,FALSE),IF($J66="Total Acumulado",N65+L66+IF(L$7="% Item",-1,0),0%)))</f>
        <v/>
      </c>
      <c r="O66" s="109" t="str">
        <f ca="1">IF($J66="","",IF($J66="Total Mensal",SUM(O$7:O65),IF($J66="Total Acumulado",SUM(O$7:O64)+M66,IFERROR(N66*$K66,0))))</f>
        <v/>
      </c>
      <c r="P66" s="112" t="str">
        <f ca="1">IF($J66="","",IF($J66="Total Mensal",SUM(Q$7:Q65)/VLOOKUP("Total Acumulado",$J:$K,2,FALSE),IF($J66="Total Acumulado",P65+N66+IF(N$7="% Item",-1,0),0%)))</f>
        <v/>
      </c>
      <c r="Q66" s="109" t="str">
        <f ca="1">IF($J66="","",IF($J66="Total Mensal",SUM(Q$7:Q65),IF($J66="Total Acumulado",SUM(Q$7:Q64)+O66,IFERROR(P66*$K66,0))))</f>
        <v/>
      </c>
      <c r="R66" s="112" t="str">
        <f ca="1">IF($J66="","",IF($J66="Total Mensal",SUM(S$7:S65)/VLOOKUP("Total Acumulado",$J:$K,2,FALSE),IF($J66="Total Acumulado",R65+P66+IF(P$7="% Item",-1,0),0%)))</f>
        <v/>
      </c>
      <c r="S66" s="109" t="str">
        <f ca="1">IF($J66="","",IF($J66="Total Mensal",SUM(S$7:S65),IF($J66="Total Acumulado",SUM(S$7:S64)+Q66,IFERROR(R66*$K66,0))))</f>
        <v/>
      </c>
      <c r="T66" s="112" t="str">
        <f ca="1">IF($J66="","",IF($J66="Total Mensal",SUM(U$7:U65)/VLOOKUP("Total Acumulado",$J:$K,2,FALSE),IF($J66="Total Acumulado",T65+R66+IF(R$7="% Item",-1,0),0%)))</f>
        <v/>
      </c>
      <c r="U66" s="109" t="str">
        <f ca="1">IF($J66="","",IF($J66="Total Mensal",SUM(U$7:U65),IF($J66="Total Acumulado",SUM(U$7:U64)+S66,IFERROR(T66*$K66,0))))</f>
        <v/>
      </c>
      <c r="V66" s="112" t="str">
        <f ca="1">IF($J66="","",IF($J66="Total Mensal",SUM(W$7:W65)/VLOOKUP("Total Acumulado",$J:$K,2,FALSE),IF($J66="Total Acumulado",V65+T66+IF(T$7="% Item",-1,0),0%)))</f>
        <v/>
      </c>
      <c r="W66" s="109" t="str">
        <f ca="1">IF($J66="","",IF($J66="Total Mensal",SUM(W$7:W65),IF($J66="Total Acumulado",SUM(W$7:W64)+U66,IFERROR(V66*$K66,0))))</f>
        <v/>
      </c>
      <c r="X66" s="112" t="str">
        <f ca="1">IF($J66="","",IF($J66="Total Mensal",SUM(Y$7:Y65)/VLOOKUP("Total Acumulado",$J:$K,2,FALSE),IF($J66="Total Acumulado",X65+V66+IF(V$7="% Item",-1,0),0%)))</f>
        <v/>
      </c>
      <c r="Y66" s="109" t="str">
        <f ca="1">IF($J66="","",IF($J66="Total Mensal",SUM(Y$7:Y65),IF($J66="Total Acumulado",SUM(Y$7:Y64)+W66,IFERROR(X66*$K66,0))))</f>
        <v/>
      </c>
      <c r="Z66" s="112" t="str">
        <f ca="1">IF($J66="","",IF($J66="Total Mensal",SUM(AA$7:AA65)/VLOOKUP("Total Acumulado",$J:$K,2,FALSE),IF($J66="Total Acumulado",Z65+X66+IF(X$7="% Item",-1,0),0%)))</f>
        <v/>
      </c>
      <c r="AA66" s="109" t="str">
        <f ca="1">IF($J66="","",IF($J66="Total Mensal",SUM(AA$7:AA65),IF($J66="Total Acumulado",SUM(AA$7:AA64)+Y66,IFERROR(Z66*$K66,0))))</f>
        <v/>
      </c>
      <c r="AB66" s="112" t="str">
        <f ca="1">IF($J66="","",IF($J66="Total Mensal",SUM(AC$7:AC65)/VLOOKUP("Total Acumulado",$J:$K,2,FALSE),IF($J66="Total Acumulado",AB65+Z66+IF(Z$7="% Item",-1,0),0%)))</f>
        <v/>
      </c>
      <c r="AC66" s="109" t="str">
        <f ca="1">IF($J66="","",IF($J66="Total Mensal",SUM(AC$7:AC65),IF($J66="Total Acumulado",SUM(AC$7:AC64)+AA66,IFERROR(AB66*$K66,0))))</f>
        <v/>
      </c>
      <c r="AD66" s="112" t="str">
        <f ca="1">IF($J66="","",IF($J66="Total Mensal",SUM(AE$7:AE65)/VLOOKUP("Total Acumulado",$J:$K,2,FALSE),IF($J66="Total Acumulado",AD65+AB66+IF(AB$7="% Item",-1,0),0%)))</f>
        <v/>
      </c>
      <c r="AE66" s="109" t="str">
        <f ca="1">IF($J66="","",IF($J66="Total Mensal",SUM(AE$7:AE65),IF($J66="Total Acumulado",SUM(AE$7:AE64)+AC66,IFERROR(AD66*$K66,0))))</f>
        <v/>
      </c>
      <c r="AF66" s="112" t="str">
        <f ca="1">IF($J66="","",IF($J66="Total Mensal",SUM(AG$7:AG65)/VLOOKUP("Total Acumulado",$J:$K,2,FALSE),IF($J66="Total Acumulado",AF65+AD66+IF(AD$7="% Item",-1,0),0%)))</f>
        <v/>
      </c>
      <c r="AG66" s="109" t="str">
        <f ca="1">IF($J66="","",IF($J66="Total Mensal",SUM(AG$7:AG65),IF($J66="Total Acumulado",SUM(AG$7:AG64)+AE66,IFERROR(AF66*$K66,0))))</f>
        <v/>
      </c>
      <c r="AH66" s="112" t="str">
        <f ca="1">IF($J66="","",IF($J66="Total Mensal",SUM(AI$7:AI65)/VLOOKUP("Total Acumulado",$J:$K,2,FALSE),IF($J66="Total Acumulado",AH65+AF66+IF(AF$7="% Item",-1,0),0%)))</f>
        <v/>
      </c>
      <c r="AI66" s="109" t="str">
        <f ca="1">IF($J66="","",IF($J66="Total Mensal",SUM(AI$7:AI65),IF($J66="Total Acumulado",SUM(AI$7:AI64)+AG66,IFERROR(AH66*$K66,0))))</f>
        <v/>
      </c>
      <c r="AJ66" s="112" t="str">
        <f ca="1">IF($J66="","",IF($J66="Total Mensal",SUM(AK$7:AK65)/VLOOKUP("Total Acumulado",$J:$K,2,FALSE),IF($J66="Total Acumulado",AJ65+AH66+IF(AH$7="% Item",-1,0),0%)))</f>
        <v/>
      </c>
      <c r="AK66" s="109" t="str">
        <f ca="1">IF($J66="","",IF($J66="Total Mensal",SUM(AK$7:AK65),IF($J66="Total Acumulado",SUM(AK$7:AK64)+AI66,IFERROR(AJ66*$K66,0))))</f>
        <v/>
      </c>
    </row>
    <row r="67" spans="2:37" x14ac:dyDescent="0.25">
      <c r="B67" s="41" t="str">
        <f ca="1">IFERROR(IF(C66=C63,IF(B66+1&lt;='MAPA DE PREÇOS'!$H$8,B66+1,""),B66),"")</f>
        <v/>
      </c>
      <c r="C67" s="41" t="str">
        <f ca="1">IFERROR(VLOOKUP(B67,'MAPA DE PREÇOS'!B:D,2,FALSE),"")</f>
        <v/>
      </c>
      <c r="D67" s="41" t="str">
        <f ca="1">IFERROR(VLOOKUP(B67,'MAPA DE PREÇOS'!B:D,3,FALSE),"")</f>
        <v/>
      </c>
      <c r="E67" s="82" t="str">
        <f t="shared" ca="1" si="1"/>
        <v/>
      </c>
      <c r="F67" s="82" t="str">
        <f ca="1">IF($B66="","",IF($C67=$C64,INDEX('MAPA DE PREÇOS'!$H:$H,MATCH($B67,'MAPA DE PREÇOS'!$B:$B)-19),IF($C67=$C65,"Código","")))</f>
        <v/>
      </c>
      <c r="G67" s="83" t="str">
        <f ca="1">IF($B66="","",IF($C67=$C64,IF('BASE EDITAL'!$C$2="",INDEX('MAPA DE PREÇOS'!H:H,MATCH(EDITAL!B67,'MAPA DE PREÇOS'!B:B,0)+1),UPPER(INDEX('BASE EDITAL'!$C:$C,EDITAL!B67+1))),IF($C67=$C65,"Especificação do Objeto","")))</f>
        <v/>
      </c>
      <c r="H67" s="84" t="str">
        <f ca="1">IF($B66="","",IF($C67=$C64,INDEX('MAPA DE PREÇOS'!$M:$M,MATCH($B67,'MAPA DE PREÇOS'!$B:$B)-16),IF($C67=$C65,"Unidade","")))</f>
        <v/>
      </c>
      <c r="I67" s="84" t="str">
        <f ca="1">IF($B66="","",IF($C67=$C64,INDEX('MAPA DE PREÇOS'!$M:$M,MATCH($B67,'MAPA DE PREÇOS'!$B:$B)-17),IF($C67=$C65,"Quant.","")))</f>
        <v/>
      </c>
      <c r="J67" s="60" t="str">
        <f ca="1">IF(J66="Total Mensal","Total Acumulado",IF($B66="","",IF($C67=$C64,INDEX('MAPA DE PREÇOS'!$M:$M,MATCH($B67,'MAPA DE PREÇOS'!$B:$B)-19),IF($C67=$C65,"Valor Unit. (R$)",IF(AND($C67&lt;&gt;$C66,$J66&lt;&gt;""),"Total Mensal","")))))</f>
        <v/>
      </c>
      <c r="K67" s="75" t="str">
        <f ca="1">IF(J67="","",IF(J67="Total Mensal","-",IF(J67="Total Acumulado",SUM(K$7:K66),I67*J67)))</f>
        <v/>
      </c>
      <c r="L67" s="112" t="str">
        <f ca="1">IF(J67="","",IF(J67="Total Mensal","-",IF(J67="Total Acumulado",SUM(L$7:L66),K67/SUMIF(J:J,"Total Acumulado",K:K))))</f>
        <v/>
      </c>
      <c r="M67" s="108"/>
      <c r="N67" s="112" t="str">
        <f ca="1">IF($J67="","",IF($J67="Total Mensal",SUM(O$7:O66)/VLOOKUP("Total Acumulado",$J:$K,2,FALSE),IF($J67="Total Acumulado",N66+L67+IF(L$7="% Item",-1,0),0%)))</f>
        <v/>
      </c>
      <c r="O67" s="109" t="str">
        <f ca="1">IF($J67="","",IF($J67="Total Mensal",SUM(O$7:O66),IF($J67="Total Acumulado",SUM(O$7:O65)+M67,IFERROR(N67*$K67,0))))</f>
        <v/>
      </c>
      <c r="P67" s="112" t="str">
        <f ca="1">IF($J67="","",IF($J67="Total Mensal",SUM(Q$7:Q66)/VLOOKUP("Total Acumulado",$J:$K,2,FALSE),IF($J67="Total Acumulado",P66+N67+IF(N$7="% Item",-1,0),0%)))</f>
        <v/>
      </c>
      <c r="Q67" s="109" t="str">
        <f ca="1">IF($J67="","",IF($J67="Total Mensal",SUM(Q$7:Q66),IF($J67="Total Acumulado",SUM(Q$7:Q65)+O67,IFERROR(P67*$K67,0))))</f>
        <v/>
      </c>
      <c r="R67" s="112" t="str">
        <f ca="1">IF($J67="","",IF($J67="Total Mensal",SUM(S$7:S66)/VLOOKUP("Total Acumulado",$J:$K,2,FALSE),IF($J67="Total Acumulado",R66+P67+IF(P$7="% Item",-1,0),0%)))</f>
        <v/>
      </c>
      <c r="S67" s="109" t="str">
        <f ca="1">IF($J67="","",IF($J67="Total Mensal",SUM(S$7:S66),IF($J67="Total Acumulado",SUM(S$7:S65)+Q67,IFERROR(R67*$K67,0))))</f>
        <v/>
      </c>
      <c r="T67" s="112" t="str">
        <f ca="1">IF($J67="","",IF($J67="Total Mensal",SUM(U$7:U66)/VLOOKUP("Total Acumulado",$J:$K,2,FALSE),IF($J67="Total Acumulado",T66+R67+IF(R$7="% Item",-1,0),0%)))</f>
        <v/>
      </c>
      <c r="U67" s="109" t="str">
        <f ca="1">IF($J67="","",IF($J67="Total Mensal",SUM(U$7:U66),IF($J67="Total Acumulado",SUM(U$7:U65)+S67,IFERROR(T67*$K67,0))))</f>
        <v/>
      </c>
      <c r="V67" s="112" t="str">
        <f ca="1">IF($J67="","",IF($J67="Total Mensal",SUM(W$7:W66)/VLOOKUP("Total Acumulado",$J:$K,2,FALSE),IF($J67="Total Acumulado",V66+T67+IF(T$7="% Item",-1,0),0%)))</f>
        <v/>
      </c>
      <c r="W67" s="109" t="str">
        <f ca="1">IF($J67="","",IF($J67="Total Mensal",SUM(W$7:W66),IF($J67="Total Acumulado",SUM(W$7:W65)+U67,IFERROR(V67*$K67,0))))</f>
        <v/>
      </c>
      <c r="X67" s="112" t="str">
        <f ca="1">IF($J67="","",IF($J67="Total Mensal",SUM(Y$7:Y66)/VLOOKUP("Total Acumulado",$J:$K,2,FALSE),IF($J67="Total Acumulado",X66+V67+IF(V$7="% Item",-1,0),0%)))</f>
        <v/>
      </c>
      <c r="Y67" s="109" t="str">
        <f ca="1">IF($J67="","",IF($J67="Total Mensal",SUM(Y$7:Y66),IF($J67="Total Acumulado",SUM(Y$7:Y65)+W67,IFERROR(X67*$K67,0))))</f>
        <v/>
      </c>
      <c r="Z67" s="112" t="str">
        <f ca="1">IF($J67="","",IF($J67="Total Mensal",SUM(AA$7:AA66)/VLOOKUP("Total Acumulado",$J:$K,2,FALSE),IF($J67="Total Acumulado",Z66+X67+IF(X$7="% Item",-1,0),0%)))</f>
        <v/>
      </c>
      <c r="AA67" s="109" t="str">
        <f ca="1">IF($J67="","",IF($J67="Total Mensal",SUM(AA$7:AA66),IF($J67="Total Acumulado",SUM(AA$7:AA65)+Y67,IFERROR(Z67*$K67,0))))</f>
        <v/>
      </c>
      <c r="AB67" s="112" t="str">
        <f ca="1">IF($J67="","",IF($J67="Total Mensal",SUM(AC$7:AC66)/VLOOKUP("Total Acumulado",$J:$K,2,FALSE),IF($J67="Total Acumulado",AB66+Z67+IF(Z$7="% Item",-1,0),0%)))</f>
        <v/>
      </c>
      <c r="AC67" s="109" t="str">
        <f ca="1">IF($J67="","",IF($J67="Total Mensal",SUM(AC$7:AC66),IF($J67="Total Acumulado",SUM(AC$7:AC65)+AA67,IFERROR(AB67*$K67,0))))</f>
        <v/>
      </c>
      <c r="AD67" s="112" t="str">
        <f ca="1">IF($J67="","",IF($J67="Total Mensal",SUM(AE$7:AE66)/VLOOKUP("Total Acumulado",$J:$K,2,FALSE),IF($J67="Total Acumulado",AD66+AB67+IF(AB$7="% Item",-1,0),0%)))</f>
        <v/>
      </c>
      <c r="AE67" s="109" t="str">
        <f ca="1">IF($J67="","",IF($J67="Total Mensal",SUM(AE$7:AE66),IF($J67="Total Acumulado",SUM(AE$7:AE65)+AC67,IFERROR(AD67*$K67,0))))</f>
        <v/>
      </c>
      <c r="AF67" s="112" t="str">
        <f ca="1">IF($J67="","",IF($J67="Total Mensal",SUM(AG$7:AG66)/VLOOKUP("Total Acumulado",$J:$K,2,FALSE),IF($J67="Total Acumulado",AF66+AD67+IF(AD$7="% Item",-1,0),0%)))</f>
        <v/>
      </c>
      <c r="AG67" s="109" t="str">
        <f ca="1">IF($J67="","",IF($J67="Total Mensal",SUM(AG$7:AG66),IF($J67="Total Acumulado",SUM(AG$7:AG65)+AE67,IFERROR(AF67*$K67,0))))</f>
        <v/>
      </c>
      <c r="AH67" s="112" t="str">
        <f ca="1">IF($J67="","",IF($J67="Total Mensal",SUM(AI$7:AI66)/VLOOKUP("Total Acumulado",$J:$K,2,FALSE),IF($J67="Total Acumulado",AH66+AF67+IF(AF$7="% Item",-1,0),0%)))</f>
        <v/>
      </c>
      <c r="AI67" s="109" t="str">
        <f ca="1">IF($J67="","",IF($J67="Total Mensal",SUM(AI$7:AI66),IF($J67="Total Acumulado",SUM(AI$7:AI65)+AG67,IFERROR(AH67*$K67,0))))</f>
        <v/>
      </c>
      <c r="AJ67" s="112" t="str">
        <f ca="1">IF($J67="","",IF($J67="Total Mensal",SUM(AK$7:AK66)/VLOOKUP("Total Acumulado",$J:$K,2,FALSE),IF($J67="Total Acumulado",AJ66+AH67+IF(AH$7="% Item",-1,0),0%)))</f>
        <v/>
      </c>
      <c r="AK67" s="109" t="str">
        <f ca="1">IF($J67="","",IF($J67="Total Mensal",SUM(AK$7:AK66),IF($J67="Total Acumulado",SUM(AK$7:AK65)+AI67,IFERROR(AJ67*$K67,0))))</f>
        <v/>
      </c>
    </row>
    <row r="68" spans="2:37" x14ac:dyDescent="0.25">
      <c r="B68" s="41" t="str">
        <f ca="1">IFERROR(IF(C67=C64,IF(B67+1&lt;='MAPA DE PREÇOS'!$H$8,B67+1,""),B67),"")</f>
        <v/>
      </c>
      <c r="C68" s="41" t="str">
        <f ca="1">IFERROR(VLOOKUP(B68,'MAPA DE PREÇOS'!B:D,2,FALSE),"")</f>
        <v/>
      </c>
      <c r="D68" s="41" t="str">
        <f ca="1">IFERROR(VLOOKUP(B68,'MAPA DE PREÇOS'!B:D,3,FALSE),"")</f>
        <v/>
      </c>
      <c r="E68" s="82" t="str">
        <f t="shared" ca="1" si="1"/>
        <v/>
      </c>
      <c r="F68" s="82" t="str">
        <f ca="1">IF($B67="","",IF($C68=$C65,INDEX('MAPA DE PREÇOS'!$H:$H,MATCH($B68,'MAPA DE PREÇOS'!$B:$B)-19),IF($C68=$C66,"Código","")))</f>
        <v/>
      </c>
      <c r="G68" s="83" t="str">
        <f t="array" aca="1" ref="G68" ca="1">IF($B67="","",IF($C68=$C65,UPPER(INDEX('BASE EDITAL'!$C:$C,CRONOGRAMA!B68+1)),IF($C68=$C66,"Especificação do Objeto","")))</f>
        <v/>
      </c>
      <c r="H68" s="84" t="str">
        <f ca="1">IF($B67="","",IF($C68=$C65,INDEX('MAPA DE PREÇOS'!$M:$M,MATCH($B68,'MAPA DE PREÇOS'!$B:$B)-16),IF($C68=$C66,"Unidade","")))</f>
        <v/>
      </c>
      <c r="I68" s="84" t="str">
        <f ca="1">IF($B67="","",IF($C68=$C65,INDEX('MAPA DE PREÇOS'!$M:$M,MATCH($B68,'MAPA DE PREÇOS'!$B:$B)-17),IF($C68=$C66,"Quant.","")))</f>
        <v/>
      </c>
      <c r="J68" s="60" t="str">
        <f ca="1">IF(J67="Mensal","Total Acumulado",IF($B67="","",IF($C68=$C65,INDEX('MAPA DE PREÇOS'!$M:$M,MATCH($B68,'MAPA DE PREÇOS'!$B:$B)-19),IF($C68=$C66,"Valor Unit. (R$)",IF(AND($C68&lt;&gt;$C67,$J67&lt;&gt;""),"Mensal","")))))</f>
        <v/>
      </c>
      <c r="K68" s="75" t="str">
        <f ca="1">IF(J68="","",IF(J68="Mensal","-",IF(J68="Total Acumulado",SUM(K$7:K67),I68*J68)))</f>
        <v/>
      </c>
      <c r="L68" s="108" t="str">
        <f ca="1">IF(J68="","",IF(J68="Mensal","-",IF(J68="Total Acumulado",SUM(L$7:L67),K68/SUMIF(J:J,"Total Acumulado",K:K))))</f>
        <v/>
      </c>
      <c r="M68" s="108"/>
      <c r="N68" s="108" t="str">
        <f ca="1">IF($J68="","",IF($J68="Mensal",SUM(O$7:O67)/VLOOKUP("Total Acumulado",$J:$K,2,FALSE),IF($J68="Total Acumulado",N67+L68+IF(L$7="% Item",-1,0),"%")))</f>
        <v/>
      </c>
      <c r="O68" s="109" t="str">
        <f ca="1">IF($J68="","",IF($J68="Mensal",SUM(O$7:O67),IF($J68="Total Acumulado",SUM(O$7:O66)+M68,IFERROR(N68*$K68,"Inf % ao lado"))))</f>
        <v/>
      </c>
      <c r="P68" s="108" t="str">
        <f ca="1">IF($J68="","",IF($J68="Mensal",SUM(Q$7:Q67)/VLOOKUP("Total Acumulado",$J:$K,2,FALSE),IF($J68="Total Acumulado",P67+N68+IF(N$7="% Item",-1,0),"%")))</f>
        <v/>
      </c>
      <c r="Q68" s="109" t="str">
        <f ca="1">IF($J68="","",IF($J68="Mensal",SUM(Q$7:Q67),IF($J68="Total Acumulado",SUM(Q$7:Q66)+O68,IFERROR(P68*$K68,"Inf % ao lado"))))</f>
        <v/>
      </c>
      <c r="R68" s="108" t="str">
        <f ca="1">IF($J68="","",IF($J68="Mensal",SUM(S$7:S67)/VLOOKUP("Total Acumulado",$J:$K,2,FALSE),IF($J68="Total Acumulado",R67+P68+IF(P$7="% Item",-1,0),"%")))</f>
        <v/>
      </c>
      <c r="S68" s="109" t="str">
        <f ca="1">IF($J68="","",IF($J68="Mensal",SUM(S$7:S67),IF($J68="Total Acumulado",SUM(S$7:S66)+Q68,IFERROR(R68*$K68,"Inf % ao lado"))))</f>
        <v/>
      </c>
      <c r="T68" s="108" t="str">
        <f ca="1">IF($J68="","",IF($J68="Mensal",SUM(U$7:U67)/VLOOKUP("Total Acumulado",$J:$K,2,FALSE),IF($J68="Total Acumulado",T67+R68+IF(R$7="% Item",-1,0),"%")))</f>
        <v/>
      </c>
      <c r="U68" s="109" t="str">
        <f ca="1">IF($J68="","",IF($J68="Mensal",SUM(U$7:U67),IF($J68="Total Acumulado",SUM(U$7:U66)+S68,IFERROR(T68*$K68,"Inf % ao lado"))))</f>
        <v/>
      </c>
      <c r="V68" s="108" t="str">
        <f ca="1">IF($J68="","",IF($J68="Mensal",SUM(W$7:W67)/VLOOKUP("Total Acumulado",$J:$K,2,FALSE),IF($J68="Total Acumulado",V67+T68+IF(T$7="% Item",-1,0),"%")))</f>
        <v/>
      </c>
      <c r="W68" s="109" t="str">
        <f ca="1">IF($J68="","",IF($J68="Mensal",SUM(W$7:W67),IF($J68="Total Acumulado",SUM(W$7:W66)+U68,IFERROR(V68*$K68,"Inf % ao lado"))))</f>
        <v/>
      </c>
      <c r="X68" s="108" t="str">
        <f ca="1">IF($J68="","",IF($J68="Mensal",SUM(Y$7:Y67)/VLOOKUP("Total Acumulado",$J:$K,2,FALSE),IF($J68="Total Acumulado",X67+V68+IF(V$7="% Item",-1,0),"%")))</f>
        <v/>
      </c>
      <c r="Y68" s="109" t="str">
        <f ca="1">IF($J68="","",IF($J68="Mensal",SUM(Y$7:Y67),IF($J68="Total Acumulado",SUM(Y$7:Y66)+W68,IFERROR(X68*$K68,"Inf % ao lado"))))</f>
        <v/>
      </c>
      <c r="Z68" s="108" t="str">
        <f ca="1">IF($J68="","",IF($J68="Mensal",SUM(AA$7:AA67)/VLOOKUP("Total Acumulado",$J:$K,2,FALSE),IF($J68="Total Acumulado",Z67+X68+IF(X$7="% Item",-1,0),"%")))</f>
        <v/>
      </c>
      <c r="AA68" s="109" t="str">
        <f ca="1">IF($J68="","",IF($J68="Mensal",SUM(AA$7:AA67),IF($J68="Total Acumulado",SUM(AA$7:AA66)+Y68,IFERROR(Z68*$K68,"Inf % ao lado"))))</f>
        <v/>
      </c>
      <c r="AB68" s="108" t="str">
        <f ca="1">IF($J68="","",IF($J68="Mensal",SUM(AC$7:AC67)/VLOOKUP("Total Acumulado",$J:$K,2,FALSE),IF($J68="Total Acumulado",AB67+Z68+IF(Z$7="% Item",-1,0),"%")))</f>
        <v/>
      </c>
      <c r="AC68" s="109" t="str">
        <f ca="1">IF($J68="","",IF($J68="Mensal",SUM(AC$7:AC67),IF($J68="Total Acumulado",SUM(AC$7:AC66)+AA68,IFERROR(AB68*$K68,"Inf % ao lado"))))</f>
        <v/>
      </c>
      <c r="AD68" s="108" t="str">
        <f ca="1">IF($J68="","",IF($J68="Mensal",SUM(AE$7:AE67)/VLOOKUP("Total Acumulado",$J:$K,2,FALSE),IF($J68="Total Acumulado",AD67+AB68+IF(AB$7="% Item",-1,0),"%")))</f>
        <v/>
      </c>
      <c r="AE68" s="109" t="str">
        <f ca="1">IF($J68="","",IF($J68="Mensal",SUM(AE$7:AE67),IF($J68="Total Acumulado",SUM(AE$7:AE66)+AC68,IFERROR(AD68*$K68,"Inf % ao lado"))))</f>
        <v/>
      </c>
      <c r="AF68" s="108" t="str">
        <f ca="1">IF($J68="","",IF($J68="Mensal",SUM(AG$7:AG67)/VLOOKUP("Total Acumulado",$J:$K,2,FALSE),IF($J68="Total Acumulado",AF67+AD68+IF(AD$7="% Item",-1,0),"%")))</f>
        <v/>
      </c>
      <c r="AG68" s="109" t="str">
        <f ca="1">IF($J68="","",IF($J68="Mensal",SUM(AG$7:AG67),IF($J68="Total Acumulado",SUM(AG$7:AG66)+AE68,IFERROR(AF68*$K68,"Inf % ao lado"))))</f>
        <v/>
      </c>
      <c r="AH68" s="108" t="str">
        <f ca="1">IF($J68="","",IF($J68="Mensal",SUM(AI$7:AI67)/VLOOKUP("Total Acumulado",$J:$K,2,FALSE),IF($J68="Total Acumulado",AH67+AF68+IF(AF$7="% Item",-1,0),"%")))</f>
        <v/>
      </c>
      <c r="AI68" s="109" t="str">
        <f ca="1">IF($J68="","",IF($J68="Mensal",SUM(AI$7:AI67),IF($J68="Total Acumulado",SUM(AI$7:AI66)+AG68,IFERROR(AH68*$K68,"Inf % ao lado"))))</f>
        <v/>
      </c>
      <c r="AJ68" s="108" t="str">
        <f ca="1">IF($J68="","",IF($J68="Mensal",SUM(AK$7:AK67)/VLOOKUP("Total Acumulado",$J:$K,2,FALSE),IF($J68="Total Acumulado",AJ67+AH68+IF(AH$7="% Item",-1,0),"%")))</f>
        <v/>
      </c>
      <c r="AK68" s="109" t="str">
        <f ca="1">IF($J68="","",IF($J68="Mensal",SUM(AK$7:AK67),IF($J68="Total Acumulado",SUM(AK$7:AK66)+AI68,IFERROR(AJ68*$K68,"Inf % ao lado"))))</f>
        <v/>
      </c>
    </row>
  </sheetData>
  <sheetProtection sheet="1" objects="1" scenarios="1" formatCells="0" formatColumns="0" insertColumns="0" insertRows="0" deleteColumns="0"/>
  <mergeCells count="15">
    <mergeCell ref="AB7:AC7"/>
    <mergeCell ref="AD7:AE7"/>
    <mergeCell ref="AF7:AG7"/>
    <mergeCell ref="AH7:AI7"/>
    <mergeCell ref="AJ7:AK7"/>
    <mergeCell ref="R7:S7"/>
    <mergeCell ref="T7:U7"/>
    <mergeCell ref="V7:W7"/>
    <mergeCell ref="X7:Y7"/>
    <mergeCell ref="Z7:AA7"/>
    <mergeCell ref="E2:L2"/>
    <mergeCell ref="E3:L3"/>
    <mergeCell ref="E5:L5"/>
    <mergeCell ref="N7:O7"/>
    <mergeCell ref="P7:Q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47" t="s">
        <v>305</v>
      </c>
      <c r="F2" s="248"/>
      <c r="G2" s="248"/>
      <c r="H2" s="248"/>
      <c r="I2" s="248"/>
      <c r="J2" s="248"/>
      <c r="K2" s="248"/>
      <c r="L2" s="248"/>
      <c r="M2" s="248"/>
      <c r="N2" s="248"/>
      <c r="O2" s="248"/>
      <c r="P2" s="249"/>
    </row>
    <row r="3" spans="1:21" ht="21" x14ac:dyDescent="0.35">
      <c r="A3" s="138"/>
      <c r="E3" s="250" t="str">
        <f>IFERROR('MAPA DE PREÇOS'!H5:J5,"")</f>
        <v/>
      </c>
      <c r="F3" s="251"/>
      <c r="G3" s="251"/>
      <c r="H3" s="251"/>
      <c r="I3" s="251"/>
      <c r="J3" s="251"/>
      <c r="K3" s="251"/>
      <c r="L3" s="251"/>
      <c r="M3" s="251"/>
      <c r="N3" s="251"/>
      <c r="O3" s="251"/>
      <c r="P3" s="252"/>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t="str">
        <f ca="1">IFERROR(INDEX('MAPA DE PREÇOS'!M:M,MATCH(B6,'MAPA DE PREÇOS'!B:B,0)+19)/(SUMPRODUCT(EDITAL!I:I,EDITAL!J:J)),"")</f>
        <v/>
      </c>
      <c r="D6" s="42" t="str">
        <f ca="1">IFERROR(IF(C6=C5,IF(D5="","",D5+0.000000001),C6),"")</f>
        <v/>
      </c>
      <c r="E6" s="41" t="str">
        <f t="shared" ref="E6:E37" ca="1" si="0">IFERROR(INDEX(B:B,MATCH(LARGE(D:D,ROW()-5),D:D,0)),"")</f>
        <v/>
      </c>
      <c r="F6" s="41" t="str">
        <f ca="1">IFERROR(VLOOKUP($E6,'MAPA DE PREÇOS'!$B:$D,2,FALSE),"")</f>
        <v/>
      </c>
      <c r="G6" s="41" t="str">
        <f ca="1">IFERROR(VLOOKUP($E6,'MAPA DE PREÇOS'!$B:$D,3,FALSE),"")</f>
        <v/>
      </c>
      <c r="H6" s="41" t="str">
        <f t="array" aca="1" ref="H6" ca="1">IFERROR(IF(E6="","",INDEX('MAPA DE PREÇOS'!H:H,0+MATCH(ABC!E6,'MAPA DE PREÇOS'!B:B,0))),"")</f>
        <v/>
      </c>
      <c r="I6" t="str">
        <f ca="1">IF(E6="","",INDEX('MAPA DE PREÇOS'!H:H,MATCH(ABC!E6,'MAPA DE PREÇOS'!B:B,0)+1))</f>
        <v/>
      </c>
      <c r="J6" s="41" t="str">
        <f ca="1">IFERROR(IF(E6="","",INDEX('MAPA DE PREÇOS'!M:M,3+MATCH(ABC!E6,'MAPA DE PREÇOS'!B:B,0))),"")</f>
        <v/>
      </c>
      <c r="K6" s="52" t="str">
        <f t="array" aca="1" ref="K6" ca="1">IFERROR(IF(E6="","",INDEX('MAPA DE PREÇOS'!M:M,2+MATCH(ABC!E6,'MAPA DE PREÇOS'!B:B,0))),"")</f>
        <v/>
      </c>
      <c r="L6" s="53" t="str">
        <f t="array" aca="1" ref="L6" ca="1">IFERROR(IF(AND(E5&lt;&gt;"",E6=""),"TOTAL ESTIMADO",INDEX('MAPA DE PREÇOS'!M:M,0+MATCH(ABC!E6,'MAPA DE PREÇOS'!B:B,0))),"")</f>
        <v>TOTAL ESTIMADO</v>
      </c>
      <c r="M6" s="54">
        <f ca="1">IFERROR(IF(AND(E5&lt;&gt;"",E6=""),SUM($M$5:M5),INDEX('MAPA DE PREÇOS'!M:M,19+MATCH(ABC!E6,'MAPA DE PREÇOS'!B:B,0))),"")</f>
        <v>0</v>
      </c>
      <c r="N6" s="90" t="str">
        <f t="shared" ref="N6:N37" ca="1" si="1">IFERROR(VLOOKUP(E6,$B:$C,2),"")</f>
        <v/>
      </c>
      <c r="O6" s="90" t="str">
        <f ca="1">N6</f>
        <v/>
      </c>
      <c r="P6" s="54" t="str">
        <f ca="1">IF(O6="","",IF(OR(N6&gt;=$S$6,O6&lt;=$S$6),"A",IF(O6&lt;=SUM($S$6:$S$7),"B","C")))</f>
        <v/>
      </c>
      <c r="R6" s="156" t="s">
        <v>310</v>
      </c>
      <c r="S6" s="157">
        <v>0.8</v>
      </c>
      <c r="T6" s="156">
        <f ca="1">COUNTIF($P$6:$P$107,$R6)</f>
        <v>0</v>
      </c>
      <c r="U6" s="158">
        <f ca="1">SUMIFS($M$6:$M$107,$P$6:$P$107,$R6)</f>
        <v>0</v>
      </c>
    </row>
    <row r="7" spans="1:21" x14ac:dyDescent="0.25">
      <c r="B7" s="41">
        <v>2</v>
      </c>
      <c r="C7" s="42" t="str">
        <f ca="1">IFERROR(INDEX('MAPA DE PREÇOS'!M:M,MATCH(B7,'MAPA DE PREÇOS'!B:B,0)+19)/(SUMPRODUCT(EDITAL!I:I,EDITAL!J:J)),"")</f>
        <v/>
      </c>
      <c r="D7" s="42" t="str">
        <f t="shared" ref="D7:D70" ca="1" si="2">IFERROR(IF(C7=C6,IF(D6="","",D6+0.000000001),C7),"")</f>
        <v/>
      </c>
      <c r="E7" s="41" t="str">
        <f t="shared" ca="1" si="0"/>
        <v/>
      </c>
      <c r="F7" s="41" t="str">
        <f ca="1">IFERROR(VLOOKUP($E7,'MAPA DE PREÇOS'!$B:$D,2,FALSE),"")</f>
        <v/>
      </c>
      <c r="G7" s="41" t="str">
        <f ca="1">IFERROR(VLOOKUP($E7,'MAPA DE PREÇOS'!$B:$D,3,FALSE),"")</f>
        <v/>
      </c>
      <c r="H7" s="41" t="str">
        <f t="array" aca="1" ref="H7" ca="1">IFERROR(IF(E7="","",INDEX('MAPA DE PREÇOS'!H:H,0+MATCH(ABC!E7,'MAPA DE PREÇOS'!B:B,0))),"")</f>
        <v/>
      </c>
      <c r="I7" t="str">
        <f ca="1">IF(E7="","",INDEX('MAPA DE PREÇOS'!H:H,MATCH(ABC!E7,'MAPA DE PREÇOS'!B:B,0)+1))</f>
        <v/>
      </c>
      <c r="J7" s="41" t="str">
        <f ca="1">IFERROR(IF(E7="","",INDEX('MAPA DE PREÇOS'!M:M,3+MATCH(ABC!E7,'MAPA DE PREÇOS'!B:B,0))),"")</f>
        <v/>
      </c>
      <c r="K7" s="52" t="str">
        <f t="array" aca="1" ref="K7" ca="1">IFERROR(IF(E7="","",INDEX('MAPA DE PREÇOS'!M:M,2+MATCH(ABC!E7,'MAPA DE PREÇOS'!B:B,0))),"")</f>
        <v/>
      </c>
      <c r="L7" s="53" t="str">
        <f t="array" aca="1" ref="L7" ca="1">IFERROR(IF(AND(E6&lt;&gt;"",E7=""),"TOTAL ESTIMADO",INDEX('MAPA DE PREÇOS'!M:M,0+MATCH(ABC!E7,'MAPA DE PREÇOS'!B:B,0))),"")</f>
        <v/>
      </c>
      <c r="M7" s="54" t="str">
        <f ca="1">IFERROR(IF(AND(E6&lt;&gt;"",E7=""),SUM($M$5:M6),INDEX('MAPA DE PREÇOS'!M:M,19+MATCH(ABC!E7,'MAPA DE PREÇOS'!B:B,0))),"")</f>
        <v/>
      </c>
      <c r="N7" s="90" t="str">
        <f t="shared" ca="1" si="1"/>
        <v/>
      </c>
      <c r="O7" s="90" t="str">
        <f ca="1">IFERROR(N7+O6,"")</f>
        <v/>
      </c>
      <c r="P7" s="54" t="str">
        <f t="shared" ref="P7:P70" ca="1" si="3">IF(O7="","",IF(OR(N7&gt;=$S$6,O7&lt;=$S$6),"A",IF(O7&lt;=SUM($S$6:$S$7),"B","C")))</f>
        <v/>
      </c>
      <c r="R7" s="159" t="s">
        <v>311</v>
      </c>
      <c r="S7" s="160">
        <v>0.15</v>
      </c>
      <c r="T7" s="159">
        <f ca="1">COUNTIF($P$6:$P$107,$R7)</f>
        <v>0</v>
      </c>
      <c r="U7" s="161">
        <f ca="1">SUMIFS($M$6:$M$107,$P$6:$P$107,$R7)</f>
        <v>0</v>
      </c>
    </row>
    <row r="8" spans="1:21" x14ac:dyDescent="0.25">
      <c r="B8" s="41">
        <v>3</v>
      </c>
      <c r="C8" s="42" t="str">
        <f ca="1">IFERROR(INDEX('MAPA DE PREÇOS'!M:M,MATCH(B8,'MAPA DE PREÇOS'!B:B,0)+19)/(SUMPRODUCT(EDITAL!I:I,EDITAL!J:J)),"")</f>
        <v/>
      </c>
      <c r="D8" s="42" t="str">
        <f t="shared" ca="1" si="2"/>
        <v/>
      </c>
      <c r="E8" s="41" t="str">
        <f t="shared" ca="1" si="0"/>
        <v/>
      </c>
      <c r="F8" s="41" t="str">
        <f ca="1">IFERROR(VLOOKUP($E8,'MAPA DE PREÇOS'!$B:$D,2,FALSE),"")</f>
        <v/>
      </c>
      <c r="G8" s="41" t="str">
        <f ca="1">IFERROR(VLOOKUP($E8,'MAPA DE PREÇOS'!$B:$D,3,FALSE),"")</f>
        <v/>
      </c>
      <c r="H8" s="41" t="str">
        <f t="array" aca="1" ref="H8" ca="1">IFERROR(IF(E8="","",INDEX('MAPA DE PREÇOS'!H:H,0+MATCH(ABC!E8,'MAPA DE PREÇOS'!B:B,0))),"")</f>
        <v/>
      </c>
      <c r="I8" t="str">
        <f ca="1">IF(E8="","",INDEX('MAPA DE PREÇOS'!H:H,MATCH(ABC!E8,'MAPA DE PREÇOS'!B:B,0)+1))</f>
        <v/>
      </c>
      <c r="J8" s="41" t="str">
        <f ca="1">IFERROR(IF(E8="","",INDEX('MAPA DE PREÇOS'!M:M,3+MATCH(ABC!E8,'MAPA DE PREÇOS'!B:B,0))),"")</f>
        <v/>
      </c>
      <c r="K8" s="52" t="str">
        <f t="array" aca="1" ref="K8" ca="1">IFERROR(IF(E8="","",INDEX('MAPA DE PREÇOS'!M:M,2+MATCH(ABC!E8,'MAPA DE PREÇOS'!B:B,0))),"")</f>
        <v/>
      </c>
      <c r="L8" s="53" t="str">
        <f t="array" aca="1" ref="L8" ca="1">IFERROR(IF(AND(E7&lt;&gt;"",E8=""),"TOTAL ESTIMADO",INDEX('MAPA DE PREÇOS'!M:M,0+MATCH(ABC!E8,'MAPA DE PREÇOS'!B:B,0))),"")</f>
        <v/>
      </c>
      <c r="M8" s="54" t="str">
        <f ca="1">IFERROR(IF(AND(E7&lt;&gt;"",E8=""),SUM($M$5:M7),INDEX('MAPA DE PREÇOS'!M:M,19+MATCH(ABC!E8,'MAPA DE PREÇOS'!B:B,0))),"")</f>
        <v/>
      </c>
      <c r="N8" s="90" t="str">
        <f t="shared" ca="1" si="1"/>
        <v/>
      </c>
      <c r="O8" s="90" t="str">
        <f t="shared" ref="O8:O71" ca="1" si="4">IFERROR(N8+O7,"")</f>
        <v/>
      </c>
      <c r="P8" s="54" t="str">
        <f t="shared" ca="1" si="3"/>
        <v/>
      </c>
      <c r="R8" s="153" t="s">
        <v>312</v>
      </c>
      <c r="S8" s="154">
        <v>0.05</v>
      </c>
      <c r="T8" s="153">
        <f ca="1">COUNTIF($P$6:$P$107,$R8)</f>
        <v>0</v>
      </c>
      <c r="U8" s="155">
        <f ca="1">SUMIFS($M$6:$M$107,$P$6:$P$107,$R8)</f>
        <v>0</v>
      </c>
    </row>
    <row r="9" spans="1:21" x14ac:dyDescent="0.25">
      <c r="B9" s="41">
        <v>4</v>
      </c>
      <c r="C9" s="42" t="str">
        <f ca="1">IFERROR(INDEX('MAPA DE PREÇOS'!M:M,MATCH(B9,'MAPA DE PREÇOS'!B:B,0)+19)/(SUMPRODUCT(EDITAL!I:I,EDITAL!J:J)),"")</f>
        <v/>
      </c>
      <c r="D9" s="42" t="str">
        <f t="shared" ca="1" si="2"/>
        <v/>
      </c>
      <c r="E9" s="41" t="str">
        <f t="shared" ca="1" si="0"/>
        <v/>
      </c>
      <c r="F9" s="41" t="str">
        <f ca="1">IFERROR(VLOOKUP($E9,'MAPA DE PREÇOS'!$B:$D,2,FALSE),"")</f>
        <v/>
      </c>
      <c r="G9" s="41" t="str">
        <f ca="1">IFERROR(VLOOKUP($E9,'MAPA DE PREÇOS'!$B:$D,3,FALSE),"")</f>
        <v/>
      </c>
      <c r="H9" s="41" t="str">
        <f t="array" aca="1" ref="H9" ca="1">IFERROR(IF(E9="","",INDEX('MAPA DE PREÇOS'!H:H,0+MATCH(ABC!E9,'MAPA DE PREÇOS'!B:B,0))),"")</f>
        <v/>
      </c>
      <c r="I9" t="str">
        <f ca="1">IF(E9="","",INDEX('MAPA DE PREÇOS'!H:H,MATCH(ABC!E9,'MAPA DE PREÇOS'!B:B,0)+1))</f>
        <v/>
      </c>
      <c r="J9" s="41" t="str">
        <f ca="1">IFERROR(IF(E9="","",INDEX('MAPA DE PREÇOS'!M:M,3+MATCH(ABC!E9,'MAPA DE PREÇOS'!B:B,0))),"")</f>
        <v/>
      </c>
      <c r="K9" s="52" t="str">
        <f t="array" aca="1" ref="K9" ca="1">IFERROR(IF(E9="","",INDEX('MAPA DE PREÇOS'!M:M,2+MATCH(ABC!E9,'MAPA DE PREÇOS'!B:B,0))),"")</f>
        <v/>
      </c>
      <c r="L9" s="53" t="str">
        <f t="array" aca="1" ref="L9" ca="1">IFERROR(IF(AND(E8&lt;&gt;"",E9=""),"TOTAL ESTIMADO",INDEX('MAPA DE PREÇOS'!M:M,0+MATCH(ABC!E9,'MAPA DE PREÇOS'!B:B,0))),"")</f>
        <v/>
      </c>
      <c r="M9" s="54" t="str">
        <f ca="1">IFERROR(IF(AND(E8&lt;&gt;"",E9=""),SUM($M$5:M8),INDEX('MAPA DE PREÇOS'!M:M,19+MATCH(ABC!E9,'MAPA DE PREÇOS'!B:B,0))),"")</f>
        <v/>
      </c>
      <c r="N9" s="90" t="str">
        <f t="shared" ca="1" si="1"/>
        <v/>
      </c>
      <c r="O9" s="90" t="str">
        <f t="shared" ca="1" si="4"/>
        <v/>
      </c>
      <c r="P9" s="54" t="str">
        <f t="shared" ca="1" si="3"/>
        <v/>
      </c>
    </row>
    <row r="10" spans="1:21" x14ac:dyDescent="0.25">
      <c r="B10" s="41">
        <v>5</v>
      </c>
      <c r="C10" s="42" t="str">
        <f ca="1">IFERROR(INDEX('MAPA DE PREÇOS'!M:M,MATCH(B10,'MAPA DE PREÇOS'!B:B,0)+19)/(SUMPRODUCT(EDITAL!I:I,EDITAL!J:J)),"")</f>
        <v/>
      </c>
      <c r="D10" s="42" t="str">
        <f t="shared" ca="1" si="2"/>
        <v/>
      </c>
      <c r="E10" s="41" t="str">
        <f t="shared" ca="1" si="0"/>
        <v/>
      </c>
      <c r="F10" s="41" t="str">
        <f ca="1">IFERROR(VLOOKUP($E10,'MAPA DE PREÇOS'!$B:$D,2,FALSE),"")</f>
        <v/>
      </c>
      <c r="G10" s="41" t="str">
        <f ca="1">IFERROR(VLOOKUP($E10,'MAPA DE PREÇOS'!$B:$D,3,FALSE),"")</f>
        <v/>
      </c>
      <c r="H10" s="41" t="str">
        <f t="array" aca="1" ref="H10" ca="1">IFERROR(IF(E10="","",INDEX('MAPA DE PREÇOS'!H:H,0+MATCH(ABC!E10,'MAPA DE PREÇOS'!B:B,0))),"")</f>
        <v/>
      </c>
      <c r="I10" t="str">
        <f ca="1">IF(E10="","",INDEX('MAPA DE PREÇOS'!H:H,MATCH(ABC!E10,'MAPA DE PREÇOS'!B:B,0)+1))</f>
        <v/>
      </c>
      <c r="J10" s="41" t="str">
        <f ca="1">IFERROR(IF(E10="","",INDEX('MAPA DE PREÇOS'!M:M,3+MATCH(ABC!E10,'MAPA DE PREÇOS'!B:B,0))),"")</f>
        <v/>
      </c>
      <c r="K10" s="52" t="str">
        <f t="array" aca="1" ref="K10" ca="1">IFERROR(IF(E10="","",INDEX('MAPA DE PREÇOS'!M:M,2+MATCH(ABC!E10,'MAPA DE PREÇOS'!B:B,0))),"")</f>
        <v/>
      </c>
      <c r="L10" s="53" t="str">
        <f t="array" aca="1" ref="L10" ca="1">IFERROR(IF(AND(E9&lt;&gt;"",E10=""),"TOTAL ESTIMADO",INDEX('MAPA DE PREÇOS'!M:M,0+MATCH(ABC!E10,'MAPA DE PREÇOS'!B:B,0))),"")</f>
        <v/>
      </c>
      <c r="M10" s="54" t="str">
        <f ca="1">IFERROR(IF(AND(E9&lt;&gt;"",E10=""),SUM($M$5:M9),INDEX('MAPA DE PREÇOS'!M:M,19+MATCH(ABC!E10,'MAPA DE PREÇOS'!B:B,0))),"")</f>
        <v/>
      </c>
      <c r="N10" s="90" t="str">
        <f t="shared" ca="1" si="1"/>
        <v/>
      </c>
      <c r="O10" s="90" t="str">
        <f t="shared" ca="1" si="4"/>
        <v/>
      </c>
      <c r="P10" s="54" t="str">
        <f t="shared" ca="1" si="3"/>
        <v/>
      </c>
    </row>
    <row r="11" spans="1:21" x14ac:dyDescent="0.25">
      <c r="B11" s="41">
        <v>6</v>
      </c>
      <c r="C11" s="42" t="str">
        <f ca="1">IFERROR(INDEX('MAPA DE PREÇOS'!M:M,MATCH(B11,'MAPA DE PREÇOS'!B:B,0)+19)/(SUMPRODUCT(EDITAL!I:I,EDITAL!J:J)),"")</f>
        <v/>
      </c>
      <c r="D11" s="42" t="str">
        <f t="shared" ca="1" si="2"/>
        <v/>
      </c>
      <c r="E11" s="41" t="str">
        <f t="shared" ca="1" si="0"/>
        <v/>
      </c>
      <c r="F11" s="41" t="str">
        <f ca="1">IFERROR(VLOOKUP($E11,'MAPA DE PREÇOS'!$B:$D,2,FALSE),"")</f>
        <v/>
      </c>
      <c r="G11" s="41" t="str">
        <f ca="1">IFERROR(VLOOKUP($E11,'MAPA DE PREÇOS'!$B:$D,3,FALSE),"")</f>
        <v/>
      </c>
      <c r="H11" s="41" t="str">
        <f t="array" aca="1" ref="H11" ca="1">IFERROR(IF(E11="","",INDEX('MAPA DE PREÇOS'!H:H,0+MATCH(ABC!E11,'MAPA DE PREÇOS'!B:B,0))),"")</f>
        <v/>
      </c>
      <c r="I11" t="str">
        <f ca="1">IF(E11="","",INDEX('MAPA DE PREÇOS'!H:H,MATCH(ABC!E11,'MAPA DE PREÇOS'!B:B,0)+1))</f>
        <v/>
      </c>
      <c r="J11" s="41" t="str">
        <f ca="1">IFERROR(IF(E11="","",INDEX('MAPA DE PREÇOS'!M:M,3+MATCH(ABC!E11,'MAPA DE PREÇOS'!B:B,0))),"")</f>
        <v/>
      </c>
      <c r="K11" s="52" t="str">
        <f t="array" aca="1" ref="K11" ca="1">IFERROR(IF(E11="","",INDEX('MAPA DE PREÇOS'!M:M,2+MATCH(ABC!E11,'MAPA DE PREÇOS'!B:B,0))),"")</f>
        <v/>
      </c>
      <c r="L11" s="53" t="str">
        <f t="array" aca="1" ref="L11" ca="1">IFERROR(IF(AND(E10&lt;&gt;"",E11=""),"TOTAL ESTIMADO",INDEX('MAPA DE PREÇOS'!M:M,0+MATCH(ABC!E11,'MAPA DE PREÇOS'!B:B,0))),"")</f>
        <v/>
      </c>
      <c r="M11" s="54" t="str">
        <f ca="1">IFERROR(IF(AND(E10&lt;&gt;"",E11=""),SUM($M$5:M10),INDEX('MAPA DE PREÇOS'!M:M,19+MATCH(ABC!E11,'MAPA DE PREÇOS'!B:B,0))),"")</f>
        <v/>
      </c>
      <c r="N11" s="90" t="str">
        <f t="shared" ca="1" si="1"/>
        <v/>
      </c>
      <c r="O11" s="90" t="str">
        <f t="shared" ca="1" si="4"/>
        <v/>
      </c>
      <c r="P11" s="54" t="str">
        <f t="shared" ca="1" si="3"/>
        <v/>
      </c>
    </row>
    <row r="12" spans="1:21" x14ac:dyDescent="0.25">
      <c r="B12" s="41">
        <v>7</v>
      </c>
      <c r="C12" s="42" t="str">
        <f ca="1">IFERROR(INDEX('MAPA DE PREÇOS'!M:M,MATCH(B12,'MAPA DE PREÇOS'!B:B,0)+19)/(SUMPRODUCT(EDITAL!I:I,EDITAL!J:J)),"")</f>
        <v/>
      </c>
      <c r="D12" s="42" t="str">
        <f t="shared" ca="1" si="2"/>
        <v/>
      </c>
      <c r="E12" s="41" t="str">
        <f t="shared" ca="1" si="0"/>
        <v/>
      </c>
      <c r="F12" s="41" t="str">
        <f ca="1">IFERROR(VLOOKUP($E12,'MAPA DE PREÇOS'!$B:$D,2,FALSE),"")</f>
        <v/>
      </c>
      <c r="G12" s="41" t="str">
        <f ca="1">IFERROR(VLOOKUP($E12,'MAPA DE PREÇOS'!$B:$D,3,FALSE),"")</f>
        <v/>
      </c>
      <c r="H12" s="41" t="str">
        <f t="array" aca="1" ref="H12" ca="1">IFERROR(IF(E12="","",INDEX('MAPA DE PREÇOS'!H:H,0+MATCH(ABC!E12,'MAPA DE PREÇOS'!B:B,0))),"")</f>
        <v/>
      </c>
      <c r="I12" t="str">
        <f ca="1">IF(E12="","",INDEX('MAPA DE PREÇOS'!H:H,MATCH(ABC!E12,'MAPA DE PREÇOS'!B:B,0)+1))</f>
        <v/>
      </c>
      <c r="J12" s="41" t="str">
        <f ca="1">IFERROR(IF(E12="","",INDEX('MAPA DE PREÇOS'!M:M,3+MATCH(ABC!E12,'MAPA DE PREÇOS'!B:B,0))),"")</f>
        <v/>
      </c>
      <c r="K12" s="52" t="str">
        <f t="array" aca="1" ref="K12" ca="1">IFERROR(IF(E12="","",INDEX('MAPA DE PREÇOS'!M:M,2+MATCH(ABC!E12,'MAPA DE PREÇOS'!B:B,0))),"")</f>
        <v/>
      </c>
      <c r="L12" s="53" t="str">
        <f t="array" aca="1" ref="L12" ca="1">IFERROR(IF(AND(E11&lt;&gt;"",E12=""),"TOTAL ESTIMADO",INDEX('MAPA DE PREÇOS'!M:M,0+MATCH(ABC!E12,'MAPA DE PREÇOS'!B:B,0))),"")</f>
        <v/>
      </c>
      <c r="M12" s="54" t="str">
        <f ca="1">IFERROR(IF(AND(E11&lt;&gt;"",E12=""),SUM($M$5:M11),INDEX('MAPA DE PREÇOS'!M:M,19+MATCH(ABC!E12,'MAPA DE PREÇOS'!B:B,0))),"")</f>
        <v/>
      </c>
      <c r="N12" s="90" t="str">
        <f t="shared" ca="1" si="1"/>
        <v/>
      </c>
      <c r="O12" s="90" t="str">
        <f t="shared" ca="1" si="4"/>
        <v/>
      </c>
      <c r="P12" s="54" t="str">
        <f t="shared" ca="1" si="3"/>
        <v/>
      </c>
    </row>
    <row r="13" spans="1:21" x14ac:dyDescent="0.25">
      <c r="B13" s="41">
        <v>8</v>
      </c>
      <c r="C13" s="42" t="str">
        <f ca="1">IFERROR(INDEX('MAPA DE PREÇOS'!M:M,MATCH(B13,'MAPA DE PREÇOS'!B:B,0)+19)/(SUMPRODUCT(EDITAL!I:I,EDITAL!J:J)),"")</f>
        <v/>
      </c>
      <c r="D13" s="42" t="str">
        <f t="shared" ca="1" si="2"/>
        <v/>
      </c>
      <c r="E13" s="41" t="str">
        <f t="shared" ca="1" si="0"/>
        <v/>
      </c>
      <c r="F13" s="41" t="str">
        <f ca="1">IFERROR(VLOOKUP($E13,'MAPA DE PREÇOS'!$B:$D,2,FALSE),"")</f>
        <v/>
      </c>
      <c r="G13" s="41" t="str">
        <f ca="1">IFERROR(VLOOKUP($E13,'MAPA DE PREÇOS'!$B:$D,3,FALSE),"")</f>
        <v/>
      </c>
      <c r="H13" s="41" t="str">
        <f t="array" aca="1" ref="H13" ca="1">IFERROR(IF(E13="","",INDEX('MAPA DE PREÇOS'!H:H,0+MATCH(ABC!E13,'MAPA DE PREÇOS'!B:B,0))),"")</f>
        <v/>
      </c>
      <c r="I13" t="str">
        <f ca="1">IF(E13="","",INDEX('MAPA DE PREÇOS'!H:H,MATCH(ABC!E13,'MAPA DE PREÇOS'!B:B,0)+1))</f>
        <v/>
      </c>
      <c r="J13" s="41" t="str">
        <f ca="1">IFERROR(IF(E13="","",INDEX('MAPA DE PREÇOS'!M:M,3+MATCH(ABC!E13,'MAPA DE PREÇOS'!B:B,0))),"")</f>
        <v/>
      </c>
      <c r="K13" s="52" t="str">
        <f t="array" aca="1" ref="K13" ca="1">IFERROR(IF(E13="","",INDEX('MAPA DE PREÇOS'!M:M,2+MATCH(ABC!E13,'MAPA DE PREÇOS'!B:B,0))),"")</f>
        <v/>
      </c>
      <c r="L13" s="53" t="str">
        <f t="array" aca="1" ref="L13" ca="1">IFERROR(IF(AND(E12&lt;&gt;"",E13=""),"TOTAL ESTIMADO",INDEX('MAPA DE PREÇOS'!M:M,0+MATCH(ABC!E13,'MAPA DE PREÇOS'!B:B,0))),"")</f>
        <v/>
      </c>
      <c r="M13" s="54" t="str">
        <f ca="1">IFERROR(IF(AND(E12&lt;&gt;"",E13=""),SUM($M$5:M12),INDEX('MAPA DE PREÇOS'!M:M,19+MATCH(ABC!E13,'MAPA DE PREÇOS'!B:B,0))),"")</f>
        <v/>
      </c>
      <c r="N13" s="90" t="str">
        <f t="shared" ca="1" si="1"/>
        <v/>
      </c>
      <c r="O13" s="90" t="str">
        <f t="shared" ca="1" si="4"/>
        <v/>
      </c>
      <c r="P13" s="54" t="str">
        <f t="shared" ca="1" si="3"/>
        <v/>
      </c>
    </row>
    <row r="14" spans="1:21" x14ac:dyDescent="0.25">
      <c r="B14" s="41">
        <v>9</v>
      </c>
      <c r="C14" s="42" t="str">
        <f ca="1">IFERROR(INDEX('MAPA DE PREÇOS'!M:M,MATCH(B14,'MAPA DE PREÇOS'!B:B,0)+19)/(SUMPRODUCT(EDITAL!I:I,EDITAL!J:J)),"")</f>
        <v/>
      </c>
      <c r="D14" s="42" t="str">
        <f t="shared" ca="1" si="2"/>
        <v/>
      </c>
      <c r="E14" s="41" t="str">
        <f t="shared" ca="1" si="0"/>
        <v/>
      </c>
      <c r="F14" s="41" t="str">
        <f ca="1">IFERROR(VLOOKUP($E14,'MAPA DE PREÇOS'!$B:$D,2,FALSE),"")</f>
        <v/>
      </c>
      <c r="G14" s="41" t="str">
        <f ca="1">IFERROR(VLOOKUP($E14,'MAPA DE PREÇOS'!$B:$D,3,FALSE),"")</f>
        <v/>
      </c>
      <c r="H14" s="41" t="str">
        <f t="array" aca="1" ref="H14" ca="1">IFERROR(IF(E14="","",INDEX('MAPA DE PREÇOS'!H:H,0+MATCH(ABC!E14,'MAPA DE PREÇOS'!B:B,0))),"")</f>
        <v/>
      </c>
      <c r="I14" t="str">
        <f ca="1">IF(E14="","",INDEX('MAPA DE PREÇOS'!H:H,MATCH(ABC!E14,'MAPA DE PREÇOS'!B:B,0)+1))</f>
        <v/>
      </c>
      <c r="J14" s="41" t="str">
        <f ca="1">IFERROR(IF(E14="","",INDEX('MAPA DE PREÇOS'!M:M,3+MATCH(ABC!E14,'MAPA DE PREÇOS'!B:B,0))),"")</f>
        <v/>
      </c>
      <c r="K14" s="52" t="str">
        <f t="array" aca="1" ref="K14" ca="1">IFERROR(IF(E14="","",INDEX('MAPA DE PREÇOS'!M:M,2+MATCH(ABC!E14,'MAPA DE PREÇOS'!B:B,0))),"")</f>
        <v/>
      </c>
      <c r="L14" s="53" t="str">
        <f t="array" aca="1" ref="L14" ca="1">IFERROR(IF(AND(E13&lt;&gt;"",E14=""),"TOTAL ESTIMADO",INDEX('MAPA DE PREÇOS'!M:M,0+MATCH(ABC!E14,'MAPA DE PREÇOS'!B:B,0))),"")</f>
        <v/>
      </c>
      <c r="M14" s="54" t="str">
        <f ca="1">IFERROR(IF(AND(E13&lt;&gt;"",E14=""),SUM($M$5:M13),INDEX('MAPA DE PREÇOS'!M:M,19+MATCH(ABC!E14,'MAPA DE PREÇOS'!B:B,0))),"")</f>
        <v/>
      </c>
      <c r="N14" s="90" t="str">
        <f t="shared" ca="1" si="1"/>
        <v/>
      </c>
      <c r="O14" s="90" t="str">
        <f t="shared" ca="1" si="4"/>
        <v/>
      </c>
      <c r="P14" s="54" t="str">
        <f t="shared" ca="1" si="3"/>
        <v/>
      </c>
    </row>
    <row r="15" spans="1:21" x14ac:dyDescent="0.25">
      <c r="B15" s="41">
        <v>10</v>
      </c>
      <c r="C15" s="42" t="str">
        <f ca="1">IFERROR(INDEX('MAPA DE PREÇOS'!M:M,MATCH(B15,'MAPA DE PREÇOS'!B:B,0)+19)/(SUMPRODUCT(EDITAL!I:I,EDITAL!J:J)),"")</f>
        <v/>
      </c>
      <c r="D15" s="42" t="str">
        <f t="shared" ca="1" si="2"/>
        <v/>
      </c>
      <c r="E15" s="41" t="str">
        <f t="shared" ca="1" si="0"/>
        <v/>
      </c>
      <c r="F15" s="41" t="str">
        <f ca="1">IFERROR(VLOOKUP($E15,'MAPA DE PREÇOS'!$B:$D,2,FALSE),"")</f>
        <v/>
      </c>
      <c r="G15" s="41" t="str">
        <f ca="1">IFERROR(VLOOKUP($E15,'MAPA DE PREÇOS'!$B:$D,3,FALSE),"")</f>
        <v/>
      </c>
      <c r="H15" s="41" t="str">
        <f t="array" aca="1" ref="H15" ca="1">IFERROR(IF(E15="","",INDEX('MAPA DE PREÇOS'!H:H,0+MATCH(ABC!E15,'MAPA DE PREÇOS'!B:B,0))),"")</f>
        <v/>
      </c>
      <c r="I15" t="str">
        <f ca="1">IF(E15="","",INDEX('MAPA DE PREÇOS'!H:H,MATCH(ABC!E15,'MAPA DE PREÇOS'!B:B,0)+1))</f>
        <v/>
      </c>
      <c r="J15" s="41" t="str">
        <f ca="1">IFERROR(IF(E15="","",INDEX('MAPA DE PREÇOS'!M:M,3+MATCH(ABC!E15,'MAPA DE PREÇOS'!B:B,0))),"")</f>
        <v/>
      </c>
      <c r="K15" s="52" t="str">
        <f t="array" aca="1" ref="K15" ca="1">IFERROR(IF(E15="","",INDEX('MAPA DE PREÇOS'!M:M,2+MATCH(ABC!E15,'MAPA DE PREÇOS'!B:B,0))),"")</f>
        <v/>
      </c>
      <c r="L15" s="53" t="str">
        <f t="array" aca="1" ref="L15" ca="1">IFERROR(IF(AND(E14&lt;&gt;"",E15=""),"TOTAL ESTIMADO",INDEX('MAPA DE PREÇOS'!M:M,0+MATCH(ABC!E15,'MAPA DE PREÇOS'!B:B,0))),"")</f>
        <v/>
      </c>
      <c r="M15" s="54" t="str">
        <f ca="1">IFERROR(IF(AND(E14&lt;&gt;"",E15=""),SUM($M$5:M14),INDEX('MAPA DE PREÇOS'!M:M,19+MATCH(ABC!E15,'MAPA DE PREÇOS'!B:B,0))),"")</f>
        <v/>
      </c>
      <c r="N15" s="90" t="str">
        <f t="shared" ca="1" si="1"/>
        <v/>
      </c>
      <c r="O15" s="90" t="str">
        <f t="shared" ca="1" si="4"/>
        <v/>
      </c>
      <c r="P15" s="54" t="str">
        <f t="shared" ca="1" si="3"/>
        <v/>
      </c>
    </row>
    <row r="16" spans="1:21" x14ac:dyDescent="0.25">
      <c r="B16" s="41">
        <v>11</v>
      </c>
      <c r="C16" s="42" t="str">
        <f ca="1">IFERROR(INDEX('MAPA DE PREÇOS'!M:M,MATCH(B16,'MAPA DE PREÇOS'!B:B,0)+19)/(SUMPRODUCT(EDITAL!I:I,EDITAL!J:J)),"")</f>
        <v/>
      </c>
      <c r="D16" s="42" t="str">
        <f t="shared" ca="1" si="2"/>
        <v/>
      </c>
      <c r="E16" s="41" t="str">
        <f t="shared" ca="1" si="0"/>
        <v/>
      </c>
      <c r="F16" s="41" t="str">
        <f ca="1">IFERROR(VLOOKUP($E16,'MAPA DE PREÇOS'!$B:$D,2,FALSE),"")</f>
        <v/>
      </c>
      <c r="G16" s="41" t="str">
        <f ca="1">IFERROR(VLOOKUP($E16,'MAPA DE PREÇOS'!$B:$D,3,FALSE),"")</f>
        <v/>
      </c>
      <c r="H16" s="41" t="str">
        <f t="array" aca="1" ref="H16" ca="1">IFERROR(IF(E16="","",INDEX('MAPA DE PREÇOS'!H:H,0+MATCH(ABC!E16,'MAPA DE PREÇOS'!B:B,0))),"")</f>
        <v/>
      </c>
      <c r="I16" t="str">
        <f ca="1">IF(E16="","",INDEX('MAPA DE PREÇOS'!H:H,MATCH(ABC!E16,'MAPA DE PREÇOS'!B:B,0)+1))</f>
        <v/>
      </c>
      <c r="J16" s="41" t="str">
        <f ca="1">IFERROR(IF(E16="","",INDEX('MAPA DE PREÇOS'!M:M,3+MATCH(ABC!E16,'MAPA DE PREÇOS'!B:B,0))),"")</f>
        <v/>
      </c>
      <c r="K16" s="52" t="str">
        <f t="array" aca="1" ref="K16" ca="1">IFERROR(IF(E16="","",INDEX('MAPA DE PREÇOS'!M:M,2+MATCH(ABC!E16,'MAPA DE PREÇOS'!B:B,0))),"")</f>
        <v/>
      </c>
      <c r="L16" s="53" t="str">
        <f t="array" aca="1" ref="L16" ca="1">IFERROR(IF(AND(E15&lt;&gt;"",E16=""),"TOTAL ESTIMADO",INDEX('MAPA DE PREÇOS'!M:M,0+MATCH(ABC!E16,'MAPA DE PREÇOS'!B:B,0))),"")</f>
        <v/>
      </c>
      <c r="M16" s="54" t="str">
        <f ca="1">IFERROR(IF(AND(E15&lt;&gt;"",E16=""),SUM($M$5:M15),INDEX('MAPA DE PREÇOS'!M:M,19+MATCH(ABC!E16,'MAPA DE PREÇOS'!B:B,0))),"")</f>
        <v/>
      </c>
      <c r="N16" s="90" t="str">
        <f t="shared" ca="1" si="1"/>
        <v/>
      </c>
      <c r="O16" s="90" t="str">
        <f t="shared" ca="1" si="4"/>
        <v/>
      </c>
      <c r="P16" s="54" t="str">
        <f t="shared" ca="1" si="3"/>
        <v/>
      </c>
    </row>
    <row r="17" spans="2:16" x14ac:dyDescent="0.25">
      <c r="B17" s="41">
        <v>12</v>
      </c>
      <c r="C17" s="42" t="str">
        <f ca="1">IFERROR(INDEX('MAPA DE PREÇOS'!M:M,MATCH(B17,'MAPA DE PREÇOS'!B:B,0)+19)/(SUMPRODUCT(EDITAL!I:I,EDITAL!J:J)),"")</f>
        <v/>
      </c>
      <c r="D17" s="42" t="str">
        <f t="shared" ca="1" si="2"/>
        <v/>
      </c>
      <c r="E17" s="41" t="str">
        <f t="shared" ca="1" si="0"/>
        <v/>
      </c>
      <c r="F17" s="41" t="str">
        <f ca="1">IFERROR(VLOOKUP($E17,'MAPA DE PREÇOS'!$B:$D,2,FALSE),"")</f>
        <v/>
      </c>
      <c r="G17" s="41" t="str">
        <f ca="1">IFERROR(VLOOKUP($E17,'MAPA DE PREÇOS'!$B:$D,3,FALSE),"")</f>
        <v/>
      </c>
      <c r="H17" s="41" t="str">
        <f t="array" aca="1" ref="H17" ca="1">IFERROR(IF(E17="","",INDEX('MAPA DE PREÇOS'!H:H,0+MATCH(ABC!E17,'MAPA DE PREÇOS'!B:B,0))),"")</f>
        <v/>
      </c>
      <c r="I17" t="str">
        <f ca="1">IF(E17="","",INDEX('MAPA DE PREÇOS'!H:H,MATCH(ABC!E17,'MAPA DE PREÇOS'!B:B,0)+1))</f>
        <v/>
      </c>
      <c r="J17" s="41" t="str">
        <f ca="1">IFERROR(IF(E17="","",INDEX('MAPA DE PREÇOS'!M:M,3+MATCH(ABC!E17,'MAPA DE PREÇOS'!B:B,0))),"")</f>
        <v/>
      </c>
      <c r="K17" s="52" t="str">
        <f t="array" aca="1" ref="K17" ca="1">IFERROR(IF(E17="","",INDEX('MAPA DE PREÇOS'!M:M,2+MATCH(ABC!E17,'MAPA DE PREÇOS'!B:B,0))),"")</f>
        <v/>
      </c>
      <c r="L17" s="53" t="str">
        <f t="array" aca="1" ref="L17" ca="1">IFERROR(IF(AND(E16&lt;&gt;"",E17=""),"TOTAL ESTIMADO",INDEX('MAPA DE PREÇOS'!M:M,0+MATCH(ABC!E17,'MAPA DE PREÇOS'!B:B,0))),"")</f>
        <v/>
      </c>
      <c r="M17" s="54" t="str">
        <f ca="1">IFERROR(IF(AND(E16&lt;&gt;"",E17=""),SUM($M$5:M16),INDEX('MAPA DE PREÇOS'!M:M,19+MATCH(ABC!E17,'MAPA DE PREÇOS'!B:B,0))),"")</f>
        <v/>
      </c>
      <c r="N17" s="90" t="str">
        <f t="shared" ca="1" si="1"/>
        <v/>
      </c>
      <c r="O17" s="90" t="str">
        <f t="shared" ca="1" si="4"/>
        <v/>
      </c>
      <c r="P17" s="54" t="str">
        <f t="shared" ca="1" si="3"/>
        <v/>
      </c>
    </row>
    <row r="18" spans="2:16" x14ac:dyDescent="0.25">
      <c r="B18" s="41">
        <v>13</v>
      </c>
      <c r="C18" s="42" t="str">
        <f ca="1">IFERROR(INDEX('MAPA DE PREÇOS'!M:M,MATCH(B18,'MAPA DE PREÇOS'!B:B,0)+19)/(SUMPRODUCT(EDITAL!I:I,EDITAL!J:J)),"")</f>
        <v/>
      </c>
      <c r="D18" s="42" t="str">
        <f t="shared" ca="1" si="2"/>
        <v/>
      </c>
      <c r="E18" s="41" t="str">
        <f t="shared" ca="1" si="0"/>
        <v/>
      </c>
      <c r="F18" s="41" t="str">
        <f ca="1">IFERROR(VLOOKUP($E18,'MAPA DE PREÇOS'!$B:$D,2,FALSE),"")</f>
        <v/>
      </c>
      <c r="G18" s="41" t="str">
        <f ca="1">IFERROR(VLOOKUP($E18,'MAPA DE PREÇOS'!$B:$D,3,FALSE),"")</f>
        <v/>
      </c>
      <c r="H18" s="41" t="str">
        <f t="array" aca="1" ref="H18" ca="1">IFERROR(IF(E18="","",INDEX('MAPA DE PREÇOS'!H:H,0+MATCH(ABC!E18,'MAPA DE PREÇOS'!B:B,0))),"")</f>
        <v/>
      </c>
      <c r="I18" t="str">
        <f ca="1">IF(E18="","",INDEX('MAPA DE PREÇOS'!H:H,MATCH(ABC!E18,'MAPA DE PREÇOS'!B:B,0)+1))</f>
        <v/>
      </c>
      <c r="J18" s="41" t="str">
        <f ca="1">IFERROR(IF(E18="","",INDEX('MAPA DE PREÇOS'!M:M,3+MATCH(ABC!E18,'MAPA DE PREÇOS'!B:B,0))),"")</f>
        <v/>
      </c>
      <c r="K18" s="52" t="str">
        <f t="array" aca="1" ref="K18" ca="1">IFERROR(IF(E18="","",INDEX('MAPA DE PREÇOS'!M:M,2+MATCH(ABC!E18,'MAPA DE PREÇOS'!B:B,0))),"")</f>
        <v/>
      </c>
      <c r="L18" s="53" t="str">
        <f t="array" aca="1" ref="L18" ca="1">IFERROR(IF(AND(E17&lt;&gt;"",E18=""),"TOTAL ESTIMADO",INDEX('MAPA DE PREÇOS'!M:M,0+MATCH(ABC!E18,'MAPA DE PREÇOS'!B:B,0))),"")</f>
        <v/>
      </c>
      <c r="M18" s="54" t="str">
        <f ca="1">IFERROR(IF(AND(E17&lt;&gt;"",E18=""),SUM($M$5:M17),INDEX('MAPA DE PREÇOS'!M:M,19+MATCH(ABC!E18,'MAPA DE PREÇOS'!B:B,0))),"")</f>
        <v/>
      </c>
      <c r="N18" s="90" t="str">
        <f t="shared" ca="1" si="1"/>
        <v/>
      </c>
      <c r="O18" s="90" t="str">
        <f t="shared" ca="1" si="4"/>
        <v/>
      </c>
      <c r="P18" s="54" t="str">
        <f t="shared" ca="1" si="3"/>
        <v/>
      </c>
    </row>
    <row r="19" spans="2:16" x14ac:dyDescent="0.25">
      <c r="B19" s="41">
        <v>14</v>
      </c>
      <c r="C19" s="42" t="str">
        <f ca="1">IFERROR(INDEX('MAPA DE PREÇOS'!M:M,MATCH(B19,'MAPA DE PREÇOS'!B:B,0)+19)/(SUMPRODUCT(EDITAL!I:I,EDITAL!J:J)),"")</f>
        <v/>
      </c>
      <c r="D19" s="42" t="str">
        <f t="shared" ca="1" si="2"/>
        <v/>
      </c>
      <c r="E19" s="41" t="str">
        <f t="shared" ca="1" si="0"/>
        <v/>
      </c>
      <c r="F19" s="41" t="str">
        <f ca="1">IFERROR(VLOOKUP($E19,'MAPA DE PREÇOS'!$B:$D,2,FALSE),"")</f>
        <v/>
      </c>
      <c r="G19" s="41" t="str">
        <f ca="1">IFERROR(VLOOKUP($E19,'MAPA DE PREÇOS'!$B:$D,3,FALSE),"")</f>
        <v/>
      </c>
      <c r="H19" s="41" t="str">
        <f t="array" aca="1" ref="H19" ca="1">IFERROR(IF(E19="","",INDEX('MAPA DE PREÇOS'!H:H,0+MATCH(ABC!E19,'MAPA DE PREÇOS'!B:B,0))),"")</f>
        <v/>
      </c>
      <c r="I19" t="str">
        <f ca="1">IF(E19="","",INDEX('MAPA DE PREÇOS'!H:H,MATCH(ABC!E19,'MAPA DE PREÇOS'!B:B,0)+1))</f>
        <v/>
      </c>
      <c r="J19" s="41" t="str">
        <f ca="1">IFERROR(IF(E19="","",INDEX('MAPA DE PREÇOS'!M:M,3+MATCH(ABC!E19,'MAPA DE PREÇOS'!B:B,0))),"")</f>
        <v/>
      </c>
      <c r="K19" s="52" t="str">
        <f t="array" aca="1" ref="K19" ca="1">IFERROR(IF(E19="","",INDEX('MAPA DE PREÇOS'!M:M,2+MATCH(ABC!E19,'MAPA DE PREÇOS'!B:B,0))),"")</f>
        <v/>
      </c>
      <c r="L19" s="53" t="str">
        <f t="array" aca="1" ref="L19" ca="1">IFERROR(IF(AND(E18&lt;&gt;"",E19=""),"TOTAL ESTIMADO",INDEX('MAPA DE PREÇOS'!M:M,0+MATCH(ABC!E19,'MAPA DE PREÇOS'!B:B,0))),"")</f>
        <v/>
      </c>
      <c r="M19" s="54" t="str">
        <f ca="1">IFERROR(IF(AND(E18&lt;&gt;"",E19=""),SUM($M$5:M18),INDEX('MAPA DE PREÇOS'!M:M,19+MATCH(ABC!E19,'MAPA DE PREÇOS'!B:B,0))),"")</f>
        <v/>
      </c>
      <c r="N19" s="90" t="str">
        <f t="shared" ca="1" si="1"/>
        <v/>
      </c>
      <c r="O19" s="90" t="str">
        <f t="shared" ca="1" si="4"/>
        <v/>
      </c>
      <c r="P19" s="54" t="str">
        <f t="shared" ca="1" si="3"/>
        <v/>
      </c>
    </row>
    <row r="20" spans="2:16" x14ac:dyDescent="0.25">
      <c r="B20" s="41">
        <v>15</v>
      </c>
      <c r="C20" s="42" t="str">
        <f ca="1">IFERROR(INDEX('MAPA DE PREÇOS'!M:M,MATCH(B20,'MAPA DE PREÇOS'!B:B,0)+19)/(SUMPRODUCT(EDITAL!I:I,EDITAL!J:J)),"")</f>
        <v/>
      </c>
      <c r="D20" s="42" t="str">
        <f t="shared" ca="1" si="2"/>
        <v/>
      </c>
      <c r="E20" s="41" t="str">
        <f t="shared" ca="1" si="0"/>
        <v/>
      </c>
      <c r="F20" s="41" t="str">
        <f ca="1">IFERROR(VLOOKUP($E20,'MAPA DE PREÇOS'!$B:$D,2,FALSE),"")</f>
        <v/>
      </c>
      <c r="G20" s="41" t="str">
        <f ca="1">IFERROR(VLOOKUP($E20,'MAPA DE PREÇOS'!$B:$D,3,FALSE),"")</f>
        <v/>
      </c>
      <c r="H20" s="41" t="str">
        <f t="array" aca="1" ref="H20" ca="1">IFERROR(IF(E20="","",INDEX('MAPA DE PREÇOS'!H:H,0+MATCH(ABC!E20,'MAPA DE PREÇOS'!B:B,0))),"")</f>
        <v/>
      </c>
      <c r="I20" t="str">
        <f ca="1">IF(E20="","",INDEX('MAPA DE PREÇOS'!H:H,MATCH(ABC!E20,'MAPA DE PREÇOS'!B:B,0)+1))</f>
        <v/>
      </c>
      <c r="J20" s="41" t="str">
        <f ca="1">IFERROR(IF(E20="","",INDEX('MAPA DE PREÇOS'!M:M,3+MATCH(ABC!E20,'MAPA DE PREÇOS'!B:B,0))),"")</f>
        <v/>
      </c>
      <c r="K20" s="52" t="str">
        <f t="array" aca="1" ref="K20" ca="1">IFERROR(IF(E20="","",INDEX('MAPA DE PREÇOS'!M:M,2+MATCH(ABC!E20,'MAPA DE PREÇOS'!B:B,0))),"")</f>
        <v/>
      </c>
      <c r="L20" s="53" t="str">
        <f t="array" aca="1" ref="L20" ca="1">IFERROR(IF(AND(E19&lt;&gt;"",E20=""),"TOTAL ESTIMADO",INDEX('MAPA DE PREÇOS'!M:M,0+MATCH(ABC!E20,'MAPA DE PREÇOS'!B:B,0))),"")</f>
        <v/>
      </c>
      <c r="M20" s="54" t="str">
        <f ca="1">IFERROR(IF(AND(E19&lt;&gt;"",E20=""),SUM($M$5:M19),INDEX('MAPA DE PREÇOS'!M:M,19+MATCH(ABC!E20,'MAPA DE PREÇOS'!B:B,0))),"")</f>
        <v/>
      </c>
      <c r="N20" s="90" t="str">
        <f t="shared" ca="1" si="1"/>
        <v/>
      </c>
      <c r="O20" s="90" t="str">
        <f t="shared" ca="1" si="4"/>
        <v/>
      </c>
      <c r="P20" s="54" t="str">
        <f t="shared" ca="1" si="3"/>
        <v/>
      </c>
    </row>
    <row r="21" spans="2:16" x14ac:dyDescent="0.25">
      <c r="B21" s="41">
        <v>16</v>
      </c>
      <c r="C21" s="42" t="str">
        <f ca="1">IFERROR(INDEX('MAPA DE PREÇOS'!M:M,MATCH(B21,'MAPA DE PREÇOS'!B:B,0)+19)/(SUMPRODUCT(EDITAL!I:I,EDITAL!J:J)),"")</f>
        <v/>
      </c>
      <c r="D21" s="42" t="str">
        <f t="shared" ca="1" si="2"/>
        <v/>
      </c>
      <c r="E21" s="41" t="str">
        <f t="shared" ca="1" si="0"/>
        <v/>
      </c>
      <c r="F21" s="41" t="str">
        <f ca="1">IFERROR(VLOOKUP($E21,'MAPA DE PREÇOS'!$B:$D,2,FALSE),"")</f>
        <v/>
      </c>
      <c r="G21" s="41" t="str">
        <f ca="1">IFERROR(VLOOKUP($E21,'MAPA DE PREÇOS'!$B:$D,3,FALSE),"")</f>
        <v/>
      </c>
      <c r="H21" s="41" t="str">
        <f t="array" aca="1" ref="H21" ca="1">IFERROR(IF(E21="","",INDEX('MAPA DE PREÇOS'!H:H,0+MATCH(ABC!E21,'MAPA DE PREÇOS'!B:B,0))),"")</f>
        <v/>
      </c>
      <c r="I21" t="str">
        <f ca="1">IF(E21="","",INDEX('MAPA DE PREÇOS'!H:H,MATCH(ABC!E21,'MAPA DE PREÇOS'!B:B,0)+1))</f>
        <v/>
      </c>
      <c r="J21" s="41" t="str">
        <f ca="1">IFERROR(IF(E21="","",INDEX('MAPA DE PREÇOS'!M:M,3+MATCH(ABC!E21,'MAPA DE PREÇOS'!B:B,0))),"")</f>
        <v/>
      </c>
      <c r="K21" s="52" t="str">
        <f t="array" aca="1" ref="K21" ca="1">IFERROR(IF(E21="","",INDEX('MAPA DE PREÇOS'!M:M,2+MATCH(ABC!E21,'MAPA DE PREÇOS'!B:B,0))),"")</f>
        <v/>
      </c>
      <c r="L21" s="53" t="str">
        <f t="array" aca="1" ref="L21" ca="1">IFERROR(IF(AND(E20&lt;&gt;"",E21=""),"TOTAL ESTIMADO",INDEX('MAPA DE PREÇOS'!M:M,0+MATCH(ABC!E21,'MAPA DE PREÇOS'!B:B,0))),"")</f>
        <v/>
      </c>
      <c r="M21" s="54" t="str">
        <f ca="1">IFERROR(IF(AND(E20&lt;&gt;"",E21=""),SUM($M$5:M20),INDEX('MAPA DE PREÇOS'!M:M,19+MATCH(ABC!E21,'MAPA DE PREÇOS'!B:B,0))),"")</f>
        <v/>
      </c>
      <c r="N21" s="90" t="str">
        <f t="shared" ca="1" si="1"/>
        <v/>
      </c>
      <c r="O21" s="90" t="str">
        <f t="shared" ca="1" si="4"/>
        <v/>
      </c>
      <c r="P21" s="54" t="str">
        <f t="shared" ca="1" si="3"/>
        <v/>
      </c>
    </row>
    <row r="22" spans="2:16" x14ac:dyDescent="0.25">
      <c r="B22" s="41">
        <v>17</v>
      </c>
      <c r="C22" s="42" t="str">
        <f ca="1">IFERROR(INDEX('MAPA DE PREÇOS'!M:M,MATCH(B22,'MAPA DE PREÇOS'!B:B,0)+19)/(SUMPRODUCT(EDITAL!I:I,EDITAL!J:J)),"")</f>
        <v/>
      </c>
      <c r="D22" s="42" t="str">
        <f t="shared" ca="1" si="2"/>
        <v/>
      </c>
      <c r="E22" s="41" t="str">
        <f t="shared" ca="1" si="0"/>
        <v/>
      </c>
      <c r="F22" s="41" t="str">
        <f ca="1">IFERROR(VLOOKUP($E22,'MAPA DE PREÇOS'!$B:$D,2,FALSE),"")</f>
        <v/>
      </c>
      <c r="G22" s="41" t="str">
        <f ca="1">IFERROR(VLOOKUP($E22,'MAPA DE PREÇOS'!$B:$D,3,FALSE),"")</f>
        <v/>
      </c>
      <c r="H22" s="41" t="str">
        <f t="array" aca="1" ref="H22" ca="1">IFERROR(IF(E22="","",INDEX('MAPA DE PREÇOS'!H:H,0+MATCH(ABC!E22,'MAPA DE PREÇOS'!B:B,0))),"")</f>
        <v/>
      </c>
      <c r="I22" t="str">
        <f ca="1">IF(E22="","",INDEX('MAPA DE PREÇOS'!H:H,MATCH(ABC!E22,'MAPA DE PREÇOS'!B:B,0)+1))</f>
        <v/>
      </c>
      <c r="J22" s="41" t="str">
        <f ca="1">IFERROR(IF(E22="","",INDEX('MAPA DE PREÇOS'!M:M,3+MATCH(ABC!E22,'MAPA DE PREÇOS'!B:B,0))),"")</f>
        <v/>
      </c>
      <c r="K22" s="52" t="str">
        <f t="array" aca="1" ref="K22" ca="1">IFERROR(IF(E22="","",INDEX('MAPA DE PREÇOS'!M:M,2+MATCH(ABC!E22,'MAPA DE PREÇOS'!B:B,0))),"")</f>
        <v/>
      </c>
      <c r="L22" s="53" t="str">
        <f t="array" aca="1" ref="L22" ca="1">IFERROR(IF(AND(E21&lt;&gt;"",E22=""),"TOTAL ESTIMADO",INDEX('MAPA DE PREÇOS'!M:M,0+MATCH(ABC!E22,'MAPA DE PREÇOS'!B:B,0))),"")</f>
        <v/>
      </c>
      <c r="M22" s="54" t="str">
        <f ca="1">IFERROR(IF(AND(E21&lt;&gt;"",E22=""),SUM($M$5:M21),INDEX('MAPA DE PREÇOS'!M:M,19+MATCH(ABC!E22,'MAPA DE PREÇOS'!B:B,0))),"")</f>
        <v/>
      </c>
      <c r="N22" s="90" t="str">
        <f t="shared" ca="1" si="1"/>
        <v/>
      </c>
      <c r="O22" s="90" t="str">
        <f t="shared" ca="1" si="4"/>
        <v/>
      </c>
      <c r="P22" s="54" t="str">
        <f t="shared" ca="1" si="3"/>
        <v/>
      </c>
    </row>
    <row r="23" spans="2:16" x14ac:dyDescent="0.25">
      <c r="B23" s="41">
        <v>18</v>
      </c>
      <c r="C23" s="42" t="str">
        <f ca="1">IFERROR(INDEX('MAPA DE PREÇOS'!M:M,MATCH(B23,'MAPA DE PREÇOS'!B:B,0)+19)/(SUMPRODUCT(EDITAL!I:I,EDITAL!J:J)),"")</f>
        <v/>
      </c>
      <c r="D23" s="42" t="str">
        <f t="shared" ca="1" si="2"/>
        <v/>
      </c>
      <c r="E23" s="41" t="str">
        <f t="shared" ca="1" si="0"/>
        <v/>
      </c>
      <c r="F23" s="41" t="str">
        <f ca="1">IFERROR(VLOOKUP($E23,'MAPA DE PREÇOS'!$B:$D,2,FALSE),"")</f>
        <v/>
      </c>
      <c r="G23" s="41" t="str">
        <f ca="1">IFERROR(VLOOKUP($E23,'MAPA DE PREÇOS'!$B:$D,3,FALSE),"")</f>
        <v/>
      </c>
      <c r="H23" s="41" t="str">
        <f t="array" aca="1" ref="H23" ca="1">IFERROR(IF(E23="","",INDEX('MAPA DE PREÇOS'!H:H,0+MATCH(ABC!E23,'MAPA DE PREÇOS'!B:B,0))),"")</f>
        <v/>
      </c>
      <c r="I23" t="str">
        <f ca="1">IF(E23="","",INDEX('MAPA DE PREÇOS'!H:H,MATCH(ABC!E23,'MAPA DE PREÇOS'!B:B,0)+1))</f>
        <v/>
      </c>
      <c r="J23" s="41" t="str">
        <f ca="1">IFERROR(IF(E23="","",INDEX('MAPA DE PREÇOS'!M:M,3+MATCH(ABC!E23,'MAPA DE PREÇOS'!B:B,0))),"")</f>
        <v/>
      </c>
      <c r="K23" s="52" t="str">
        <f t="array" aca="1" ref="K23" ca="1">IFERROR(IF(E23="","",INDEX('MAPA DE PREÇOS'!M:M,2+MATCH(ABC!E23,'MAPA DE PREÇOS'!B:B,0))),"")</f>
        <v/>
      </c>
      <c r="L23" s="53" t="str">
        <f t="array" aca="1" ref="L23" ca="1">IFERROR(IF(AND(E22&lt;&gt;"",E23=""),"TOTAL ESTIMADO",INDEX('MAPA DE PREÇOS'!M:M,0+MATCH(ABC!E23,'MAPA DE PREÇOS'!B:B,0))),"")</f>
        <v/>
      </c>
      <c r="M23" s="54" t="str">
        <f ca="1">IFERROR(IF(AND(E22&lt;&gt;"",E23=""),SUM($M$5:M22),INDEX('MAPA DE PREÇOS'!M:M,19+MATCH(ABC!E23,'MAPA DE PREÇOS'!B:B,0))),"")</f>
        <v/>
      </c>
      <c r="N23" s="90" t="str">
        <f t="shared" ca="1" si="1"/>
        <v/>
      </c>
      <c r="O23" s="90" t="str">
        <f t="shared" ca="1" si="4"/>
        <v/>
      </c>
      <c r="P23" s="54" t="str">
        <f t="shared" ca="1" si="3"/>
        <v/>
      </c>
    </row>
    <row r="24" spans="2:16" x14ac:dyDescent="0.25">
      <c r="B24" s="41">
        <v>19</v>
      </c>
      <c r="C24" s="42" t="str">
        <f ca="1">IFERROR(INDEX('MAPA DE PREÇOS'!M:M,MATCH(B24,'MAPA DE PREÇOS'!B:B,0)+19)/(SUMPRODUCT(EDITAL!I:I,EDITAL!J:J)),"")</f>
        <v/>
      </c>
      <c r="D24" s="42" t="str">
        <f t="shared" ca="1" si="2"/>
        <v/>
      </c>
      <c r="E24" s="41" t="str">
        <f t="shared" ca="1" si="0"/>
        <v/>
      </c>
      <c r="F24" s="41" t="str">
        <f ca="1">IFERROR(VLOOKUP($E24,'MAPA DE PREÇOS'!$B:$D,2,FALSE),"")</f>
        <v/>
      </c>
      <c r="G24" s="41" t="str">
        <f ca="1">IFERROR(VLOOKUP($E24,'MAPA DE PREÇOS'!$B:$D,3,FALSE),"")</f>
        <v/>
      </c>
      <c r="H24" s="41" t="str">
        <f t="array" aca="1" ref="H24" ca="1">IFERROR(IF(E24="","",INDEX('MAPA DE PREÇOS'!H:H,0+MATCH(ABC!E24,'MAPA DE PREÇOS'!B:B,0))),"")</f>
        <v/>
      </c>
      <c r="I24" t="str">
        <f ca="1">IF(E24="","",INDEX('MAPA DE PREÇOS'!H:H,MATCH(ABC!E24,'MAPA DE PREÇOS'!B:B,0)+1))</f>
        <v/>
      </c>
      <c r="J24" s="41" t="str">
        <f ca="1">IFERROR(IF(E24="","",INDEX('MAPA DE PREÇOS'!M:M,3+MATCH(ABC!E24,'MAPA DE PREÇOS'!B:B,0))),"")</f>
        <v/>
      </c>
      <c r="K24" s="52" t="str">
        <f t="array" aca="1" ref="K24" ca="1">IFERROR(IF(E24="","",INDEX('MAPA DE PREÇOS'!M:M,2+MATCH(ABC!E24,'MAPA DE PREÇOS'!B:B,0))),"")</f>
        <v/>
      </c>
      <c r="L24" s="53" t="str">
        <f t="array" aca="1" ref="L24" ca="1">IFERROR(IF(AND(E23&lt;&gt;"",E24=""),"TOTAL ESTIMADO",INDEX('MAPA DE PREÇOS'!M:M,0+MATCH(ABC!E24,'MAPA DE PREÇOS'!B:B,0))),"")</f>
        <v/>
      </c>
      <c r="M24" s="54" t="str">
        <f ca="1">IFERROR(IF(AND(E23&lt;&gt;"",E24=""),SUM($M$5:M23),INDEX('MAPA DE PREÇOS'!M:M,19+MATCH(ABC!E24,'MAPA DE PREÇOS'!B:B,0))),"")</f>
        <v/>
      </c>
      <c r="N24" s="90" t="str">
        <f t="shared" ca="1" si="1"/>
        <v/>
      </c>
      <c r="O24" s="90" t="str">
        <f t="shared" ca="1" si="4"/>
        <v/>
      </c>
      <c r="P24" s="54" t="str">
        <f t="shared" ca="1" si="3"/>
        <v/>
      </c>
    </row>
    <row r="25" spans="2:16" x14ac:dyDescent="0.25">
      <c r="B25" s="41">
        <v>20</v>
      </c>
      <c r="C25" s="42" t="str">
        <f ca="1">IFERROR(INDEX('MAPA DE PREÇOS'!M:M,MATCH(B25,'MAPA DE PREÇOS'!B:B,0)+19)/(SUMPRODUCT(EDITAL!I:I,EDITAL!J:J)),"")</f>
        <v/>
      </c>
      <c r="D25" s="42" t="str">
        <f t="shared" ca="1" si="2"/>
        <v/>
      </c>
      <c r="E25" s="41" t="str">
        <f t="shared" ca="1" si="0"/>
        <v/>
      </c>
      <c r="F25" s="41" t="str">
        <f ca="1">IFERROR(VLOOKUP($E25,'MAPA DE PREÇOS'!$B:$D,2,FALSE),"")</f>
        <v/>
      </c>
      <c r="G25" s="41" t="str">
        <f ca="1">IFERROR(VLOOKUP($E25,'MAPA DE PREÇOS'!$B:$D,3,FALSE),"")</f>
        <v/>
      </c>
      <c r="H25" s="41" t="str">
        <f t="array" aca="1" ref="H25" ca="1">IFERROR(IF(E25="","",INDEX('MAPA DE PREÇOS'!H:H,0+MATCH(ABC!E25,'MAPA DE PREÇOS'!B:B,0))),"")</f>
        <v/>
      </c>
      <c r="I25" t="str">
        <f ca="1">IF(E25="","",INDEX('MAPA DE PREÇOS'!H:H,MATCH(ABC!E25,'MAPA DE PREÇOS'!B:B,0)+1))</f>
        <v/>
      </c>
      <c r="J25" s="41" t="str">
        <f ca="1">IFERROR(IF(E25="","",INDEX('MAPA DE PREÇOS'!M:M,3+MATCH(ABC!E25,'MAPA DE PREÇOS'!B:B,0))),"")</f>
        <v/>
      </c>
      <c r="K25" s="52" t="str">
        <f t="array" aca="1" ref="K25" ca="1">IFERROR(IF(E25="","",INDEX('MAPA DE PREÇOS'!M:M,2+MATCH(ABC!E25,'MAPA DE PREÇOS'!B:B,0))),"")</f>
        <v/>
      </c>
      <c r="L25" s="53" t="str">
        <f t="array" aca="1" ref="L25" ca="1">IFERROR(IF(AND(E24&lt;&gt;"",E25=""),"TOTAL ESTIMADO",INDEX('MAPA DE PREÇOS'!M:M,0+MATCH(ABC!E25,'MAPA DE PREÇOS'!B:B,0))),"")</f>
        <v/>
      </c>
      <c r="M25" s="54" t="str">
        <f ca="1">IFERROR(IF(AND(E24&lt;&gt;"",E25=""),SUM($M$5:M24),INDEX('MAPA DE PREÇOS'!M:M,19+MATCH(ABC!E25,'MAPA DE PREÇOS'!B:B,0))),"")</f>
        <v/>
      </c>
      <c r="N25" s="90" t="str">
        <f t="shared" ca="1" si="1"/>
        <v/>
      </c>
      <c r="O25" s="90" t="str">
        <f t="shared" ca="1" si="4"/>
        <v/>
      </c>
      <c r="P25" s="54" t="str">
        <f t="shared" ca="1" si="3"/>
        <v/>
      </c>
    </row>
    <row r="26" spans="2:16" x14ac:dyDescent="0.25">
      <c r="B26" s="41">
        <v>21</v>
      </c>
      <c r="C26" s="42" t="str">
        <f ca="1">IFERROR(INDEX('MAPA DE PREÇOS'!M:M,MATCH(B26,'MAPA DE PREÇOS'!B:B,0)+19)/(SUMPRODUCT(EDITAL!I:I,EDITAL!J:J)),"")</f>
        <v/>
      </c>
      <c r="D26" s="42" t="str">
        <f t="shared" ca="1" si="2"/>
        <v/>
      </c>
      <c r="E26" s="41" t="str">
        <f t="shared" ca="1" si="0"/>
        <v/>
      </c>
      <c r="F26" s="41" t="str">
        <f ca="1">IFERROR(VLOOKUP($E26,'MAPA DE PREÇOS'!$B:$D,2,FALSE),"")</f>
        <v/>
      </c>
      <c r="G26" s="41" t="str">
        <f ca="1">IFERROR(VLOOKUP($E26,'MAPA DE PREÇOS'!$B:$D,3,FALSE),"")</f>
        <v/>
      </c>
      <c r="H26" s="41" t="str">
        <f t="array" aca="1" ref="H26" ca="1">IFERROR(IF(E26="","",INDEX('MAPA DE PREÇOS'!H:H,0+MATCH(ABC!E26,'MAPA DE PREÇOS'!B:B,0))),"")</f>
        <v/>
      </c>
      <c r="I26" t="str">
        <f ca="1">IF(E26="","",INDEX('MAPA DE PREÇOS'!H:H,MATCH(ABC!E26,'MAPA DE PREÇOS'!B:B,0)+1))</f>
        <v/>
      </c>
      <c r="J26" s="41" t="str">
        <f ca="1">IFERROR(IF(E26="","",INDEX('MAPA DE PREÇOS'!M:M,3+MATCH(ABC!E26,'MAPA DE PREÇOS'!B:B,0))),"")</f>
        <v/>
      </c>
      <c r="K26" s="52" t="str">
        <f t="array" aca="1" ref="K26" ca="1">IFERROR(IF(E26="","",INDEX('MAPA DE PREÇOS'!M:M,2+MATCH(ABC!E26,'MAPA DE PREÇOS'!B:B,0))),"")</f>
        <v/>
      </c>
      <c r="L26" s="53" t="str">
        <f t="array" aca="1" ref="L26" ca="1">IFERROR(IF(AND(E25&lt;&gt;"",E26=""),"TOTAL ESTIMADO",INDEX('MAPA DE PREÇOS'!M:M,0+MATCH(ABC!E26,'MAPA DE PREÇOS'!B:B,0))),"")</f>
        <v/>
      </c>
      <c r="M26" s="54" t="str">
        <f ca="1">IFERROR(IF(AND(E25&lt;&gt;"",E26=""),SUM($M$5:M25),INDEX('MAPA DE PREÇOS'!M:M,19+MATCH(ABC!E26,'MAPA DE PREÇOS'!B:B,0))),"")</f>
        <v/>
      </c>
      <c r="N26" s="90" t="str">
        <f t="shared" ca="1" si="1"/>
        <v/>
      </c>
      <c r="O26" s="90" t="str">
        <f t="shared" ca="1" si="4"/>
        <v/>
      </c>
      <c r="P26" s="54" t="str">
        <f t="shared" ca="1" si="3"/>
        <v/>
      </c>
    </row>
    <row r="27" spans="2:16" x14ac:dyDescent="0.25">
      <c r="B27" s="41">
        <v>22</v>
      </c>
      <c r="C27" s="42" t="str">
        <f ca="1">IFERROR(INDEX('MAPA DE PREÇOS'!M:M,MATCH(B27,'MAPA DE PREÇOS'!B:B,0)+19)/(SUMPRODUCT(EDITAL!I:I,EDITAL!J:J)),"")</f>
        <v/>
      </c>
      <c r="D27" s="42" t="str">
        <f t="shared" ca="1" si="2"/>
        <v/>
      </c>
      <c r="E27" s="41" t="str">
        <f t="shared" ca="1" si="0"/>
        <v/>
      </c>
      <c r="F27" s="41" t="str">
        <f ca="1">IFERROR(VLOOKUP($E27,'MAPA DE PREÇOS'!$B:$D,2,FALSE),"")</f>
        <v/>
      </c>
      <c r="G27" s="41" t="str">
        <f ca="1">IFERROR(VLOOKUP($E27,'MAPA DE PREÇOS'!$B:$D,3,FALSE),"")</f>
        <v/>
      </c>
      <c r="H27" s="41" t="str">
        <f t="array" aca="1" ref="H27" ca="1">IFERROR(IF(E27="","",INDEX('MAPA DE PREÇOS'!H:H,0+MATCH(ABC!E27,'MAPA DE PREÇOS'!B:B,0))),"")</f>
        <v/>
      </c>
      <c r="I27" t="str">
        <f ca="1">IF(E27="","",INDEX('MAPA DE PREÇOS'!H:H,MATCH(ABC!E27,'MAPA DE PREÇOS'!B:B,0)+1))</f>
        <v/>
      </c>
      <c r="J27" s="41" t="str">
        <f ca="1">IFERROR(IF(E27="","",INDEX('MAPA DE PREÇOS'!M:M,3+MATCH(ABC!E27,'MAPA DE PREÇOS'!B:B,0))),"")</f>
        <v/>
      </c>
      <c r="K27" s="52" t="str">
        <f t="array" aca="1" ref="K27" ca="1">IFERROR(IF(E27="","",INDEX('MAPA DE PREÇOS'!M:M,2+MATCH(ABC!E27,'MAPA DE PREÇOS'!B:B,0))),"")</f>
        <v/>
      </c>
      <c r="L27" s="53" t="str">
        <f t="array" aca="1" ref="L27" ca="1">IFERROR(IF(AND(E26&lt;&gt;"",E27=""),"TOTAL ESTIMADO",INDEX('MAPA DE PREÇOS'!M:M,0+MATCH(ABC!E27,'MAPA DE PREÇOS'!B:B,0))),"")</f>
        <v/>
      </c>
      <c r="M27" s="54" t="str">
        <f ca="1">IFERROR(IF(AND(E26&lt;&gt;"",E27=""),SUM($M$5:M26),INDEX('MAPA DE PREÇOS'!M:M,19+MATCH(ABC!E27,'MAPA DE PREÇOS'!B:B,0))),"")</f>
        <v/>
      </c>
      <c r="N27" s="90" t="str">
        <f t="shared" ca="1" si="1"/>
        <v/>
      </c>
      <c r="O27" s="90" t="str">
        <f t="shared" ca="1" si="4"/>
        <v/>
      </c>
      <c r="P27" s="54" t="str">
        <f t="shared" ca="1" si="3"/>
        <v/>
      </c>
    </row>
    <row r="28" spans="2:16" x14ac:dyDescent="0.25">
      <c r="B28" s="41">
        <v>23</v>
      </c>
      <c r="C28" s="42" t="str">
        <f ca="1">IFERROR(INDEX('MAPA DE PREÇOS'!M:M,MATCH(B28,'MAPA DE PREÇOS'!B:B,0)+19)/(SUMPRODUCT(EDITAL!I:I,EDITAL!J:J)),"")</f>
        <v/>
      </c>
      <c r="D28" s="42" t="str">
        <f t="shared" ca="1" si="2"/>
        <v/>
      </c>
      <c r="E28" s="41" t="str">
        <f t="shared" ca="1" si="0"/>
        <v/>
      </c>
      <c r="F28" s="41" t="str">
        <f ca="1">IFERROR(VLOOKUP($E28,'MAPA DE PREÇOS'!$B:$D,2,FALSE),"")</f>
        <v/>
      </c>
      <c r="G28" s="41" t="str">
        <f ca="1">IFERROR(VLOOKUP($E28,'MAPA DE PREÇOS'!$B:$D,3,FALSE),"")</f>
        <v/>
      </c>
      <c r="H28" s="41" t="str">
        <f t="array" aca="1" ref="H28" ca="1">IFERROR(IF(E28="","",INDEX('MAPA DE PREÇOS'!H:H,0+MATCH(ABC!E28,'MAPA DE PREÇOS'!B:B,0))),"")</f>
        <v/>
      </c>
      <c r="I28" t="str">
        <f ca="1">IF(E28="","",INDEX('MAPA DE PREÇOS'!H:H,MATCH(ABC!E28,'MAPA DE PREÇOS'!B:B,0)+1))</f>
        <v/>
      </c>
      <c r="J28" s="41" t="str">
        <f ca="1">IFERROR(IF(E28="","",INDEX('MAPA DE PREÇOS'!M:M,3+MATCH(ABC!E28,'MAPA DE PREÇOS'!B:B,0))),"")</f>
        <v/>
      </c>
      <c r="K28" s="52" t="str">
        <f t="array" aca="1" ref="K28" ca="1">IFERROR(IF(E28="","",INDEX('MAPA DE PREÇOS'!M:M,2+MATCH(ABC!E28,'MAPA DE PREÇOS'!B:B,0))),"")</f>
        <v/>
      </c>
      <c r="L28" s="53" t="str">
        <f t="array" aca="1" ref="L28" ca="1">IFERROR(IF(AND(E27&lt;&gt;"",E28=""),"TOTAL ESTIMADO",INDEX('MAPA DE PREÇOS'!M:M,0+MATCH(ABC!E28,'MAPA DE PREÇOS'!B:B,0))),"")</f>
        <v/>
      </c>
      <c r="M28" s="54" t="str">
        <f ca="1">IFERROR(IF(AND(E27&lt;&gt;"",E28=""),SUM($M$5:M27),INDEX('MAPA DE PREÇOS'!M:M,19+MATCH(ABC!E28,'MAPA DE PREÇOS'!B:B,0))),"")</f>
        <v/>
      </c>
      <c r="N28" s="90" t="str">
        <f t="shared" ca="1" si="1"/>
        <v/>
      </c>
      <c r="O28" s="90" t="str">
        <f t="shared" ca="1" si="4"/>
        <v/>
      </c>
      <c r="P28" s="54" t="str">
        <f t="shared" ca="1" si="3"/>
        <v/>
      </c>
    </row>
    <row r="29" spans="2:16" x14ac:dyDescent="0.25">
      <c r="B29" s="41">
        <v>24</v>
      </c>
      <c r="C29" s="42" t="str">
        <f ca="1">IFERROR(INDEX('MAPA DE PREÇOS'!M:M,MATCH(B29,'MAPA DE PREÇOS'!B:B,0)+19)/(SUMPRODUCT(EDITAL!I:I,EDITAL!J:J)),"")</f>
        <v/>
      </c>
      <c r="D29" s="42" t="str">
        <f t="shared" ca="1" si="2"/>
        <v/>
      </c>
      <c r="E29" s="41" t="str">
        <f t="shared" ca="1" si="0"/>
        <v/>
      </c>
      <c r="F29" s="41" t="str">
        <f ca="1">IFERROR(VLOOKUP($E29,'MAPA DE PREÇOS'!$B:$D,2,FALSE),"")</f>
        <v/>
      </c>
      <c r="G29" s="41" t="str">
        <f ca="1">IFERROR(VLOOKUP($E29,'MAPA DE PREÇOS'!$B:$D,3,FALSE),"")</f>
        <v/>
      </c>
      <c r="H29" s="41" t="str">
        <f t="array" aca="1" ref="H29" ca="1">IFERROR(IF(E29="","",INDEX('MAPA DE PREÇOS'!H:H,0+MATCH(ABC!E29,'MAPA DE PREÇOS'!B:B,0))),"")</f>
        <v/>
      </c>
      <c r="I29" t="str">
        <f ca="1">IF(E29="","",INDEX('MAPA DE PREÇOS'!H:H,MATCH(ABC!E29,'MAPA DE PREÇOS'!B:B,0)+1))</f>
        <v/>
      </c>
      <c r="J29" s="41" t="str">
        <f ca="1">IFERROR(IF(E29="","",INDEX('MAPA DE PREÇOS'!M:M,3+MATCH(ABC!E29,'MAPA DE PREÇOS'!B:B,0))),"")</f>
        <v/>
      </c>
      <c r="K29" s="52" t="str">
        <f t="array" aca="1" ref="K29" ca="1">IFERROR(IF(E29="","",INDEX('MAPA DE PREÇOS'!M:M,2+MATCH(ABC!E29,'MAPA DE PREÇOS'!B:B,0))),"")</f>
        <v/>
      </c>
      <c r="L29" s="53" t="str">
        <f t="array" aca="1" ref="L29" ca="1">IFERROR(IF(AND(E28&lt;&gt;"",E29=""),"TOTAL ESTIMADO",INDEX('MAPA DE PREÇOS'!M:M,0+MATCH(ABC!E29,'MAPA DE PREÇOS'!B:B,0))),"")</f>
        <v/>
      </c>
      <c r="M29" s="54" t="str">
        <f ca="1">IFERROR(IF(AND(E28&lt;&gt;"",E29=""),SUM($M$5:M28),INDEX('MAPA DE PREÇOS'!M:M,19+MATCH(ABC!E29,'MAPA DE PREÇOS'!B:B,0))),"")</f>
        <v/>
      </c>
      <c r="N29" s="90" t="str">
        <f t="shared" ca="1" si="1"/>
        <v/>
      </c>
      <c r="O29" s="90" t="str">
        <f t="shared" ca="1" si="4"/>
        <v/>
      </c>
      <c r="P29" s="54" t="str">
        <f t="shared" ca="1" si="3"/>
        <v/>
      </c>
    </row>
    <row r="30" spans="2:16" x14ac:dyDescent="0.25">
      <c r="B30" s="41">
        <v>25</v>
      </c>
      <c r="C30" s="42" t="str">
        <f ca="1">IFERROR(INDEX('MAPA DE PREÇOS'!M:M,MATCH(B30,'MAPA DE PREÇOS'!B:B,0)+19)/(SUMPRODUCT(EDITAL!I:I,EDITAL!J:J)),"")</f>
        <v/>
      </c>
      <c r="D30" s="42" t="str">
        <f t="shared" ca="1" si="2"/>
        <v/>
      </c>
      <c r="E30" s="41" t="str">
        <f t="shared" ca="1" si="0"/>
        <v/>
      </c>
      <c r="F30" s="41" t="str">
        <f ca="1">IFERROR(VLOOKUP($E30,'MAPA DE PREÇOS'!$B:$D,2,FALSE),"")</f>
        <v/>
      </c>
      <c r="G30" s="41" t="str">
        <f ca="1">IFERROR(VLOOKUP($E30,'MAPA DE PREÇOS'!$B:$D,3,FALSE),"")</f>
        <v/>
      </c>
      <c r="H30" s="41" t="str">
        <f t="array" aca="1" ref="H30" ca="1">IFERROR(IF(E30="","",INDEX('MAPA DE PREÇOS'!H:H,0+MATCH(ABC!E30,'MAPA DE PREÇOS'!B:B,0))),"")</f>
        <v/>
      </c>
      <c r="I30" t="str">
        <f ca="1">IF(E30="","",INDEX('MAPA DE PREÇOS'!H:H,MATCH(ABC!E30,'MAPA DE PREÇOS'!B:B,0)+1))</f>
        <v/>
      </c>
      <c r="J30" s="41" t="str">
        <f ca="1">IFERROR(IF(E30="","",INDEX('MAPA DE PREÇOS'!M:M,3+MATCH(ABC!E30,'MAPA DE PREÇOS'!B:B,0))),"")</f>
        <v/>
      </c>
      <c r="K30" s="52" t="str">
        <f t="array" aca="1" ref="K30" ca="1">IFERROR(IF(E30="","",INDEX('MAPA DE PREÇOS'!M:M,2+MATCH(ABC!E30,'MAPA DE PREÇOS'!B:B,0))),"")</f>
        <v/>
      </c>
      <c r="L30" s="53" t="str">
        <f t="array" aca="1" ref="L30" ca="1">IFERROR(IF(AND(E29&lt;&gt;"",E30=""),"TOTAL ESTIMADO",INDEX('MAPA DE PREÇOS'!M:M,0+MATCH(ABC!E30,'MAPA DE PREÇOS'!B:B,0))),"")</f>
        <v/>
      </c>
      <c r="M30" s="54" t="str">
        <f ca="1">IFERROR(IF(AND(E29&lt;&gt;"",E30=""),SUM($M$5:M29),INDEX('MAPA DE PREÇOS'!M:M,19+MATCH(ABC!E30,'MAPA DE PREÇOS'!B:B,0))),"")</f>
        <v/>
      </c>
      <c r="N30" s="90" t="str">
        <f t="shared" ca="1" si="1"/>
        <v/>
      </c>
      <c r="O30" s="90" t="str">
        <f t="shared" ca="1" si="4"/>
        <v/>
      </c>
      <c r="P30" s="54" t="str">
        <f t="shared" ca="1" si="3"/>
        <v/>
      </c>
    </row>
    <row r="31" spans="2:16" x14ac:dyDescent="0.25">
      <c r="B31" s="41">
        <v>26</v>
      </c>
      <c r="C31" s="42" t="str">
        <f ca="1">IFERROR(INDEX('MAPA DE PREÇOS'!M:M,MATCH(B31,'MAPA DE PREÇOS'!B:B,0)+19)/(SUMPRODUCT(EDITAL!I:I,EDITAL!J:J)),"")</f>
        <v/>
      </c>
      <c r="D31" s="42" t="str">
        <f t="shared" ca="1" si="2"/>
        <v/>
      </c>
      <c r="E31" s="41" t="str">
        <f t="shared" ca="1" si="0"/>
        <v/>
      </c>
      <c r="F31" s="41" t="str">
        <f ca="1">IFERROR(VLOOKUP($E31,'MAPA DE PREÇOS'!$B:$D,2,FALSE),"")</f>
        <v/>
      </c>
      <c r="G31" s="41" t="str">
        <f ca="1">IFERROR(VLOOKUP($E31,'MAPA DE PREÇOS'!$B:$D,3,FALSE),"")</f>
        <v/>
      </c>
      <c r="H31" s="41" t="str">
        <f t="array" aca="1" ref="H31" ca="1">IFERROR(IF(E31="","",INDEX('MAPA DE PREÇOS'!H:H,0+MATCH(ABC!E31,'MAPA DE PREÇOS'!B:B,0))),"")</f>
        <v/>
      </c>
      <c r="I31" t="str">
        <f ca="1">IF(E31="","",INDEX('MAPA DE PREÇOS'!H:H,MATCH(ABC!E31,'MAPA DE PREÇOS'!B:B,0)+1))</f>
        <v/>
      </c>
      <c r="J31" s="41" t="str">
        <f ca="1">IFERROR(IF(E31="","",INDEX('MAPA DE PREÇOS'!M:M,3+MATCH(ABC!E31,'MAPA DE PREÇOS'!B:B,0))),"")</f>
        <v/>
      </c>
      <c r="K31" s="52" t="str">
        <f t="array" aca="1" ref="K31" ca="1">IFERROR(IF(E31="","",INDEX('MAPA DE PREÇOS'!M:M,2+MATCH(ABC!E31,'MAPA DE PREÇOS'!B:B,0))),"")</f>
        <v/>
      </c>
      <c r="L31" s="53" t="str">
        <f t="array" aca="1" ref="L31" ca="1">IFERROR(IF(AND(E30&lt;&gt;"",E31=""),"TOTAL ESTIMADO",INDEX('MAPA DE PREÇOS'!M:M,0+MATCH(ABC!E31,'MAPA DE PREÇOS'!B:B,0))),"")</f>
        <v/>
      </c>
      <c r="M31" s="54" t="str">
        <f ca="1">IFERROR(IF(AND(E30&lt;&gt;"",E31=""),SUM($M$5:M30),INDEX('MAPA DE PREÇOS'!M:M,19+MATCH(ABC!E31,'MAPA DE PREÇOS'!B:B,0))),"")</f>
        <v/>
      </c>
      <c r="N31" s="90" t="str">
        <f t="shared" ca="1" si="1"/>
        <v/>
      </c>
      <c r="O31" s="90" t="str">
        <f t="shared" ca="1" si="4"/>
        <v/>
      </c>
      <c r="P31" s="54" t="str">
        <f t="shared" ca="1" si="3"/>
        <v/>
      </c>
    </row>
    <row r="32" spans="2:16" x14ac:dyDescent="0.25">
      <c r="B32" s="41">
        <v>27</v>
      </c>
      <c r="C32" s="42" t="str">
        <f ca="1">IFERROR(INDEX('MAPA DE PREÇOS'!M:M,MATCH(B32,'MAPA DE PREÇOS'!B:B,0)+19)/(SUMPRODUCT(EDITAL!I:I,EDITAL!J:J)),"")</f>
        <v/>
      </c>
      <c r="D32" s="42" t="str">
        <f t="shared" ca="1" si="2"/>
        <v/>
      </c>
      <c r="E32" s="41" t="str">
        <f t="shared" ca="1" si="0"/>
        <v/>
      </c>
      <c r="F32" s="41" t="str">
        <f ca="1">IFERROR(VLOOKUP($E32,'MAPA DE PREÇOS'!$B:$D,2,FALSE),"")</f>
        <v/>
      </c>
      <c r="G32" s="41" t="str">
        <f ca="1">IFERROR(VLOOKUP($E32,'MAPA DE PREÇOS'!$B:$D,3,FALSE),"")</f>
        <v/>
      </c>
      <c r="H32" s="41" t="str">
        <f t="array" aca="1" ref="H32" ca="1">IFERROR(IF(E32="","",INDEX('MAPA DE PREÇOS'!H:H,0+MATCH(ABC!E32,'MAPA DE PREÇOS'!B:B,0))),"")</f>
        <v/>
      </c>
      <c r="I32" t="str">
        <f ca="1">IF(E32="","",INDEX('MAPA DE PREÇOS'!H:H,MATCH(ABC!E32,'MAPA DE PREÇOS'!B:B,0)+1))</f>
        <v/>
      </c>
      <c r="J32" s="41" t="str">
        <f ca="1">IFERROR(IF(E32="","",INDEX('MAPA DE PREÇOS'!M:M,3+MATCH(ABC!E32,'MAPA DE PREÇOS'!B:B,0))),"")</f>
        <v/>
      </c>
      <c r="K32" s="52" t="str">
        <f t="array" aca="1" ref="K32" ca="1">IFERROR(IF(E32="","",INDEX('MAPA DE PREÇOS'!M:M,2+MATCH(ABC!E32,'MAPA DE PREÇOS'!B:B,0))),"")</f>
        <v/>
      </c>
      <c r="L32" s="53" t="str">
        <f t="array" aca="1" ref="L32" ca="1">IFERROR(IF(AND(E31&lt;&gt;"",E32=""),"TOTAL ESTIMADO",INDEX('MAPA DE PREÇOS'!M:M,0+MATCH(ABC!E32,'MAPA DE PREÇOS'!B:B,0))),"")</f>
        <v/>
      </c>
      <c r="M32" s="54" t="str">
        <f ca="1">IFERROR(IF(AND(E31&lt;&gt;"",E32=""),SUM($M$5:M31),INDEX('MAPA DE PREÇOS'!M:M,19+MATCH(ABC!E32,'MAPA DE PREÇOS'!B:B,0))),"")</f>
        <v/>
      </c>
      <c r="N32" s="90" t="str">
        <f t="shared" ca="1" si="1"/>
        <v/>
      </c>
      <c r="O32" s="90" t="str">
        <f t="shared" ca="1" si="4"/>
        <v/>
      </c>
      <c r="P32" s="54" t="str">
        <f t="shared" ca="1" si="3"/>
        <v/>
      </c>
    </row>
    <row r="33" spans="2:16" x14ac:dyDescent="0.25">
      <c r="B33" s="41">
        <v>28</v>
      </c>
      <c r="C33" s="42" t="str">
        <f ca="1">IFERROR(INDEX('MAPA DE PREÇOS'!M:M,MATCH(B33,'MAPA DE PREÇOS'!B:B,0)+19)/(SUMPRODUCT(EDITAL!I:I,EDITAL!J:J)),"")</f>
        <v/>
      </c>
      <c r="D33" s="42" t="str">
        <f t="shared" ca="1" si="2"/>
        <v/>
      </c>
      <c r="E33" s="41" t="str">
        <f t="shared" ca="1" si="0"/>
        <v/>
      </c>
      <c r="F33" s="41" t="str">
        <f ca="1">IFERROR(VLOOKUP($E33,'MAPA DE PREÇOS'!$B:$D,2,FALSE),"")</f>
        <v/>
      </c>
      <c r="G33" s="41" t="str">
        <f ca="1">IFERROR(VLOOKUP($E33,'MAPA DE PREÇOS'!$B:$D,3,FALSE),"")</f>
        <v/>
      </c>
      <c r="H33" s="41" t="str">
        <f t="array" aca="1" ref="H33" ca="1">IFERROR(IF(E33="","",INDEX('MAPA DE PREÇOS'!H:H,0+MATCH(ABC!E33,'MAPA DE PREÇOS'!B:B,0))),"")</f>
        <v/>
      </c>
      <c r="I33" t="str">
        <f ca="1">IF(E33="","",INDEX('MAPA DE PREÇOS'!H:H,MATCH(ABC!E33,'MAPA DE PREÇOS'!B:B,0)+1))</f>
        <v/>
      </c>
      <c r="J33" s="41" t="str">
        <f ca="1">IFERROR(IF(E33="","",INDEX('MAPA DE PREÇOS'!M:M,3+MATCH(ABC!E33,'MAPA DE PREÇOS'!B:B,0))),"")</f>
        <v/>
      </c>
      <c r="K33" s="52" t="str">
        <f t="array" aca="1" ref="K33" ca="1">IFERROR(IF(E33="","",INDEX('MAPA DE PREÇOS'!M:M,2+MATCH(ABC!E33,'MAPA DE PREÇOS'!B:B,0))),"")</f>
        <v/>
      </c>
      <c r="L33" s="53" t="str">
        <f t="array" aca="1" ref="L33" ca="1">IFERROR(IF(AND(E32&lt;&gt;"",E33=""),"TOTAL ESTIMADO",INDEX('MAPA DE PREÇOS'!M:M,0+MATCH(ABC!E33,'MAPA DE PREÇOS'!B:B,0))),"")</f>
        <v/>
      </c>
      <c r="M33" s="54" t="str">
        <f ca="1">IFERROR(IF(AND(E32&lt;&gt;"",E33=""),SUM($M$5:M32),INDEX('MAPA DE PREÇOS'!M:M,19+MATCH(ABC!E33,'MAPA DE PREÇOS'!B:B,0))),"")</f>
        <v/>
      </c>
      <c r="N33" s="90" t="str">
        <f t="shared" ca="1" si="1"/>
        <v/>
      </c>
      <c r="O33" s="90" t="str">
        <f t="shared" ca="1" si="4"/>
        <v/>
      </c>
      <c r="P33" s="54" t="str">
        <f t="shared" ca="1" si="3"/>
        <v/>
      </c>
    </row>
    <row r="34" spans="2:16" x14ac:dyDescent="0.25">
      <c r="B34" s="41">
        <v>29</v>
      </c>
      <c r="C34" s="42" t="str">
        <f ca="1">IFERROR(INDEX('MAPA DE PREÇOS'!M:M,MATCH(B34,'MAPA DE PREÇOS'!B:B,0)+19)/(SUMPRODUCT(EDITAL!I:I,EDITAL!J:J)),"")</f>
        <v/>
      </c>
      <c r="D34" s="42" t="str">
        <f t="shared" ca="1" si="2"/>
        <v/>
      </c>
      <c r="E34" s="41" t="str">
        <f t="shared" ca="1" si="0"/>
        <v/>
      </c>
      <c r="F34" s="41" t="str">
        <f ca="1">IFERROR(VLOOKUP($E34,'MAPA DE PREÇOS'!$B:$D,2,FALSE),"")</f>
        <v/>
      </c>
      <c r="G34" s="41" t="str">
        <f ca="1">IFERROR(VLOOKUP($E34,'MAPA DE PREÇOS'!$B:$D,3,FALSE),"")</f>
        <v/>
      </c>
      <c r="H34" s="41" t="str">
        <f t="array" aca="1" ref="H34" ca="1">IFERROR(IF(E34="","",INDEX('MAPA DE PREÇOS'!H:H,0+MATCH(ABC!E34,'MAPA DE PREÇOS'!B:B,0))),"")</f>
        <v/>
      </c>
      <c r="I34" t="str">
        <f ca="1">IF(E34="","",INDEX('MAPA DE PREÇOS'!H:H,MATCH(ABC!E34,'MAPA DE PREÇOS'!B:B,0)+1))</f>
        <v/>
      </c>
      <c r="J34" s="41" t="str">
        <f ca="1">IFERROR(IF(E34="","",INDEX('MAPA DE PREÇOS'!M:M,3+MATCH(ABC!E34,'MAPA DE PREÇOS'!B:B,0))),"")</f>
        <v/>
      </c>
      <c r="K34" s="52" t="str">
        <f t="array" aca="1" ref="K34" ca="1">IFERROR(IF(E34="","",INDEX('MAPA DE PREÇOS'!M:M,2+MATCH(ABC!E34,'MAPA DE PREÇOS'!B:B,0))),"")</f>
        <v/>
      </c>
      <c r="L34" s="53" t="str">
        <f t="array" aca="1" ref="L34" ca="1">IFERROR(IF(AND(E33&lt;&gt;"",E34=""),"TOTAL ESTIMADO",INDEX('MAPA DE PREÇOS'!M:M,0+MATCH(ABC!E34,'MAPA DE PREÇOS'!B:B,0))),"")</f>
        <v/>
      </c>
      <c r="M34" s="54" t="str">
        <f ca="1">IFERROR(IF(AND(E33&lt;&gt;"",E34=""),SUM($M$5:M33),INDEX('MAPA DE PREÇOS'!M:M,19+MATCH(ABC!E34,'MAPA DE PREÇOS'!B:B,0))),"")</f>
        <v/>
      </c>
      <c r="N34" s="90" t="str">
        <f t="shared" ca="1" si="1"/>
        <v/>
      </c>
      <c r="O34" s="90" t="str">
        <f t="shared" ca="1" si="4"/>
        <v/>
      </c>
      <c r="P34" s="54" t="str">
        <f t="shared" ca="1" si="3"/>
        <v/>
      </c>
    </row>
    <row r="35" spans="2:16" x14ac:dyDescent="0.25">
      <c r="B35" s="41">
        <v>30</v>
      </c>
      <c r="C35" s="42" t="str">
        <f ca="1">IFERROR(INDEX('MAPA DE PREÇOS'!M:M,MATCH(B35,'MAPA DE PREÇOS'!B:B,0)+19)/(SUMPRODUCT(EDITAL!I:I,EDITAL!J:J)),"")</f>
        <v/>
      </c>
      <c r="D35" s="42" t="str">
        <f t="shared" ca="1" si="2"/>
        <v/>
      </c>
      <c r="E35" s="41" t="str">
        <f t="shared" ca="1" si="0"/>
        <v/>
      </c>
      <c r="F35" s="41" t="str">
        <f ca="1">IFERROR(VLOOKUP($E35,'MAPA DE PREÇOS'!$B:$D,2,FALSE),"")</f>
        <v/>
      </c>
      <c r="G35" s="41" t="str">
        <f ca="1">IFERROR(VLOOKUP($E35,'MAPA DE PREÇOS'!$B:$D,3,FALSE),"")</f>
        <v/>
      </c>
      <c r="H35" s="41" t="str">
        <f t="array" aca="1" ref="H35" ca="1">IFERROR(IF(E35="","",INDEX('MAPA DE PREÇOS'!H:H,0+MATCH(ABC!E35,'MAPA DE PREÇOS'!B:B,0))),"")</f>
        <v/>
      </c>
      <c r="I35" t="str">
        <f ca="1">IF(E35="","",INDEX('MAPA DE PREÇOS'!H:H,MATCH(ABC!E35,'MAPA DE PREÇOS'!B:B,0)+1))</f>
        <v/>
      </c>
      <c r="J35" s="41" t="str">
        <f ca="1">IFERROR(IF(E35="","",INDEX('MAPA DE PREÇOS'!M:M,3+MATCH(ABC!E35,'MAPA DE PREÇOS'!B:B,0))),"")</f>
        <v/>
      </c>
      <c r="K35" s="52" t="str">
        <f t="array" aca="1" ref="K35" ca="1">IFERROR(IF(E35="","",INDEX('MAPA DE PREÇOS'!M:M,2+MATCH(ABC!E35,'MAPA DE PREÇOS'!B:B,0))),"")</f>
        <v/>
      </c>
      <c r="L35" s="53" t="str">
        <f t="array" aca="1" ref="L35" ca="1">IFERROR(IF(AND(E34&lt;&gt;"",E35=""),"TOTAL ESTIMADO",INDEX('MAPA DE PREÇOS'!M:M,0+MATCH(ABC!E35,'MAPA DE PREÇOS'!B:B,0))),"")</f>
        <v/>
      </c>
      <c r="M35" s="54" t="str">
        <f ca="1">IFERROR(IF(AND(E34&lt;&gt;"",E35=""),SUM($M$5:M34),INDEX('MAPA DE PREÇOS'!M:M,19+MATCH(ABC!E35,'MAPA DE PREÇOS'!B:B,0))),"")</f>
        <v/>
      </c>
      <c r="N35" s="90" t="str">
        <f t="shared" ca="1" si="1"/>
        <v/>
      </c>
      <c r="O35" s="90" t="str">
        <f t="shared" ca="1" si="4"/>
        <v/>
      </c>
      <c r="P35" s="54" t="str">
        <f t="shared" ca="1" si="3"/>
        <v/>
      </c>
    </row>
    <row r="36" spans="2:16" x14ac:dyDescent="0.25">
      <c r="B36" s="41">
        <v>31</v>
      </c>
      <c r="C36" s="42" t="str">
        <f ca="1">IFERROR(INDEX('MAPA DE PREÇOS'!M:M,MATCH(B36,'MAPA DE PREÇOS'!B:B,0)+19)/(SUMPRODUCT(EDITAL!I:I,EDITAL!J:J)),"")</f>
        <v/>
      </c>
      <c r="D36" s="42" t="str">
        <f t="shared" ca="1" si="2"/>
        <v/>
      </c>
      <c r="E36" s="41" t="str">
        <f t="shared" ca="1" si="0"/>
        <v/>
      </c>
      <c r="F36" s="41" t="str">
        <f ca="1">IFERROR(VLOOKUP($E36,'MAPA DE PREÇOS'!$B:$D,2,FALSE),"")</f>
        <v/>
      </c>
      <c r="G36" s="41" t="str">
        <f ca="1">IFERROR(VLOOKUP($E36,'MAPA DE PREÇOS'!$B:$D,3,FALSE),"")</f>
        <v/>
      </c>
      <c r="H36" s="41" t="str">
        <f t="array" aca="1" ref="H36" ca="1">IFERROR(IF(E36="","",INDEX('MAPA DE PREÇOS'!H:H,0+MATCH(ABC!E36,'MAPA DE PREÇOS'!B:B,0))),"")</f>
        <v/>
      </c>
      <c r="I36" t="str">
        <f ca="1">IF(E36="","",INDEX('MAPA DE PREÇOS'!H:H,MATCH(ABC!E36,'MAPA DE PREÇOS'!B:B,0)+1))</f>
        <v/>
      </c>
      <c r="J36" s="41" t="str">
        <f ca="1">IFERROR(IF(E36="","",INDEX('MAPA DE PREÇOS'!M:M,3+MATCH(ABC!E36,'MAPA DE PREÇOS'!B:B,0))),"")</f>
        <v/>
      </c>
      <c r="K36" s="52" t="str">
        <f t="array" aca="1" ref="K36" ca="1">IFERROR(IF(E36="","",INDEX('MAPA DE PREÇOS'!M:M,2+MATCH(ABC!E36,'MAPA DE PREÇOS'!B:B,0))),"")</f>
        <v/>
      </c>
      <c r="L36" s="53" t="str">
        <f t="array" aca="1" ref="L36" ca="1">IFERROR(IF(AND(E35&lt;&gt;"",E36=""),"TOTAL ESTIMADO",INDEX('MAPA DE PREÇOS'!M:M,0+MATCH(ABC!E36,'MAPA DE PREÇOS'!B:B,0))),"")</f>
        <v/>
      </c>
      <c r="M36" s="54" t="str">
        <f ca="1">IFERROR(IF(AND(E35&lt;&gt;"",E36=""),SUM($M$5:M35),INDEX('MAPA DE PREÇOS'!M:M,19+MATCH(ABC!E36,'MAPA DE PREÇOS'!B:B,0))),"")</f>
        <v/>
      </c>
      <c r="N36" s="90" t="str">
        <f t="shared" ca="1" si="1"/>
        <v/>
      </c>
      <c r="O36" s="90" t="str">
        <f t="shared" ca="1" si="4"/>
        <v/>
      </c>
      <c r="P36" s="54" t="str">
        <f t="shared" ca="1" si="3"/>
        <v/>
      </c>
    </row>
    <row r="37" spans="2:16" x14ac:dyDescent="0.25">
      <c r="B37" s="41">
        <v>32</v>
      </c>
      <c r="C37" s="42" t="str">
        <f ca="1">IFERROR(INDEX('MAPA DE PREÇOS'!M:M,MATCH(B37,'MAPA DE PREÇOS'!B:B,0)+19)/(SUMPRODUCT(EDITAL!I:I,EDITAL!J:J)),"")</f>
        <v/>
      </c>
      <c r="D37" s="42" t="str">
        <f t="shared" ca="1" si="2"/>
        <v/>
      </c>
      <c r="E37" s="41" t="str">
        <f t="shared" ca="1" si="0"/>
        <v/>
      </c>
      <c r="F37" s="41" t="str">
        <f ca="1">IFERROR(VLOOKUP($E37,'MAPA DE PREÇOS'!$B:$D,2,FALSE),"")</f>
        <v/>
      </c>
      <c r="G37" s="41" t="str">
        <f ca="1">IFERROR(VLOOKUP($E37,'MAPA DE PREÇOS'!$B:$D,3,FALSE),"")</f>
        <v/>
      </c>
      <c r="H37" s="41" t="str">
        <f t="array" aca="1" ref="H37" ca="1">IFERROR(IF(E37="","",INDEX('MAPA DE PREÇOS'!H:H,0+MATCH(ABC!E37,'MAPA DE PREÇOS'!B:B,0))),"")</f>
        <v/>
      </c>
      <c r="I37" t="str">
        <f ca="1">IF(E37="","",INDEX('MAPA DE PREÇOS'!H:H,MATCH(ABC!E37,'MAPA DE PREÇOS'!B:B,0)+1))</f>
        <v/>
      </c>
      <c r="J37" s="41" t="str">
        <f ca="1">IFERROR(IF(E37="","",INDEX('MAPA DE PREÇOS'!M:M,3+MATCH(ABC!E37,'MAPA DE PREÇOS'!B:B,0))),"")</f>
        <v/>
      </c>
      <c r="K37" s="52" t="str">
        <f t="array" aca="1" ref="K37" ca="1">IFERROR(IF(E37="","",INDEX('MAPA DE PREÇOS'!M:M,2+MATCH(ABC!E37,'MAPA DE PREÇOS'!B:B,0))),"")</f>
        <v/>
      </c>
      <c r="L37" s="53" t="str">
        <f t="array" aca="1" ref="L37" ca="1">IFERROR(IF(AND(E36&lt;&gt;"",E37=""),"TOTAL ESTIMADO",INDEX('MAPA DE PREÇOS'!M:M,0+MATCH(ABC!E37,'MAPA DE PREÇOS'!B:B,0))),"")</f>
        <v/>
      </c>
      <c r="M37" s="54" t="str">
        <f ca="1">IFERROR(IF(AND(E36&lt;&gt;"",E37=""),SUM($M$5:M36),INDEX('MAPA DE PREÇOS'!M:M,19+MATCH(ABC!E37,'MAPA DE PREÇOS'!B:B,0))),"")</f>
        <v/>
      </c>
      <c r="N37" s="90" t="str">
        <f t="shared" ca="1" si="1"/>
        <v/>
      </c>
      <c r="O37" s="90" t="str">
        <f t="shared" ca="1" si="4"/>
        <v/>
      </c>
      <c r="P37" s="54" t="str">
        <f t="shared" ca="1" si="3"/>
        <v/>
      </c>
    </row>
    <row r="38" spans="2:16" x14ac:dyDescent="0.25">
      <c r="B38" s="41">
        <v>33</v>
      </c>
      <c r="C38" s="42" t="str">
        <f ca="1">IFERROR(INDEX('MAPA DE PREÇOS'!M:M,MATCH(B38,'MAPA DE PREÇOS'!B:B,0)+19)/(SUMPRODUCT(EDITAL!I:I,EDITAL!J:J)),"")</f>
        <v/>
      </c>
      <c r="D38" s="42" t="str">
        <f t="shared" ca="1" si="2"/>
        <v/>
      </c>
      <c r="E38" s="41" t="str">
        <f t="shared" ref="E38:E69" ca="1" si="5">IFERROR(INDEX(B:B,MATCH(LARGE(D:D,ROW()-5),D:D,0)),"")</f>
        <v/>
      </c>
      <c r="F38" s="41" t="str">
        <f ca="1">IFERROR(VLOOKUP($E38,'MAPA DE PREÇOS'!$B:$D,2,FALSE),"")</f>
        <v/>
      </c>
      <c r="G38" s="41" t="str">
        <f ca="1">IFERROR(VLOOKUP($E38,'MAPA DE PREÇOS'!$B:$D,3,FALSE),"")</f>
        <v/>
      </c>
      <c r="H38" s="41" t="str">
        <f t="array" aca="1" ref="H38" ca="1">IFERROR(IF(E38="","",INDEX('MAPA DE PREÇOS'!H:H,0+MATCH(ABC!E38,'MAPA DE PREÇOS'!B:B,0))),"")</f>
        <v/>
      </c>
      <c r="I38" t="str">
        <f ca="1">IF(E38="","",INDEX('MAPA DE PREÇOS'!H:H,MATCH(ABC!E38,'MAPA DE PREÇOS'!B:B,0)+1))</f>
        <v/>
      </c>
      <c r="J38" s="41" t="str">
        <f ca="1">IFERROR(IF(E38="","",INDEX('MAPA DE PREÇOS'!M:M,3+MATCH(ABC!E38,'MAPA DE PREÇOS'!B:B,0))),"")</f>
        <v/>
      </c>
      <c r="K38" s="52" t="str">
        <f t="array" aca="1" ref="K38" ca="1">IFERROR(IF(E38="","",INDEX('MAPA DE PREÇOS'!M:M,2+MATCH(ABC!E38,'MAPA DE PREÇOS'!B:B,0))),"")</f>
        <v/>
      </c>
      <c r="L38" s="53" t="str">
        <f t="array" aca="1" ref="L38" ca="1">IFERROR(IF(AND(E37&lt;&gt;"",E38=""),"TOTAL ESTIMADO",INDEX('MAPA DE PREÇOS'!M:M,0+MATCH(ABC!E38,'MAPA DE PREÇOS'!B:B,0))),"")</f>
        <v/>
      </c>
      <c r="M38" s="54" t="str">
        <f ca="1">IFERROR(IF(AND(E37&lt;&gt;"",E38=""),SUM($M$5:M37),INDEX('MAPA DE PREÇOS'!M:M,19+MATCH(ABC!E38,'MAPA DE PREÇOS'!B:B,0))),"")</f>
        <v/>
      </c>
      <c r="N38" s="90" t="str">
        <f t="shared" ref="N38:N69" ca="1" si="6">IFERROR(VLOOKUP(E38,$B:$C,2),"")</f>
        <v/>
      </c>
      <c r="O38" s="90" t="str">
        <f t="shared" ca="1" si="4"/>
        <v/>
      </c>
      <c r="P38" s="54" t="str">
        <f t="shared" ca="1" si="3"/>
        <v/>
      </c>
    </row>
    <row r="39" spans="2:16" x14ac:dyDescent="0.25">
      <c r="B39" s="41">
        <v>34</v>
      </c>
      <c r="C39" s="42" t="str">
        <f ca="1">IFERROR(INDEX('MAPA DE PREÇOS'!M:M,MATCH(B39,'MAPA DE PREÇOS'!B:B,0)+19)/(SUMPRODUCT(EDITAL!I:I,EDITAL!J:J)),"")</f>
        <v/>
      </c>
      <c r="D39" s="42" t="str">
        <f t="shared" ca="1" si="2"/>
        <v/>
      </c>
      <c r="E39" s="41" t="str">
        <f t="shared" ca="1" si="5"/>
        <v/>
      </c>
      <c r="F39" s="41" t="str">
        <f ca="1">IFERROR(VLOOKUP($E39,'MAPA DE PREÇOS'!$B:$D,2,FALSE),"")</f>
        <v/>
      </c>
      <c r="G39" s="41" t="str">
        <f ca="1">IFERROR(VLOOKUP($E39,'MAPA DE PREÇOS'!$B:$D,3,FALSE),"")</f>
        <v/>
      </c>
      <c r="H39" s="41" t="str">
        <f t="array" aca="1" ref="H39" ca="1">IFERROR(IF(E39="","",INDEX('MAPA DE PREÇOS'!H:H,0+MATCH(ABC!E39,'MAPA DE PREÇOS'!B:B,0))),"")</f>
        <v/>
      </c>
      <c r="I39" t="str">
        <f ca="1">IF(E39="","",INDEX('MAPA DE PREÇOS'!H:H,MATCH(ABC!E39,'MAPA DE PREÇOS'!B:B,0)+1))</f>
        <v/>
      </c>
      <c r="J39" s="41" t="str">
        <f ca="1">IFERROR(IF(E39="","",INDEX('MAPA DE PREÇOS'!M:M,3+MATCH(ABC!E39,'MAPA DE PREÇOS'!B:B,0))),"")</f>
        <v/>
      </c>
      <c r="K39" s="52" t="str">
        <f t="array" aca="1" ref="K39" ca="1">IFERROR(IF(E39="","",INDEX('MAPA DE PREÇOS'!M:M,2+MATCH(ABC!E39,'MAPA DE PREÇOS'!B:B,0))),"")</f>
        <v/>
      </c>
      <c r="L39" s="53" t="str">
        <f t="array" aca="1" ref="L39" ca="1">IFERROR(IF(AND(E38&lt;&gt;"",E39=""),"TOTAL ESTIMADO",INDEX('MAPA DE PREÇOS'!M:M,0+MATCH(ABC!E39,'MAPA DE PREÇOS'!B:B,0))),"")</f>
        <v/>
      </c>
      <c r="M39" s="54" t="str">
        <f ca="1">IFERROR(IF(AND(E38&lt;&gt;"",E39=""),SUM($M$5:M38),INDEX('MAPA DE PREÇOS'!M:M,19+MATCH(ABC!E39,'MAPA DE PREÇOS'!B:B,0))),"")</f>
        <v/>
      </c>
      <c r="N39" s="90" t="str">
        <f t="shared" ca="1" si="6"/>
        <v/>
      </c>
      <c r="O39" s="90" t="str">
        <f t="shared" ca="1" si="4"/>
        <v/>
      </c>
      <c r="P39" s="54" t="str">
        <f t="shared" ca="1" si="3"/>
        <v/>
      </c>
    </row>
    <row r="40" spans="2:16" x14ac:dyDescent="0.25">
      <c r="B40" s="41">
        <v>35</v>
      </c>
      <c r="C40" s="42" t="str">
        <f ca="1">IFERROR(INDEX('MAPA DE PREÇOS'!M:M,MATCH(B40,'MAPA DE PREÇOS'!B:B,0)+19)/(SUMPRODUCT(EDITAL!I:I,EDITAL!J:J)),"")</f>
        <v/>
      </c>
      <c r="D40" s="42" t="str">
        <f t="shared" ca="1" si="2"/>
        <v/>
      </c>
      <c r="E40" s="41" t="str">
        <f t="shared" ca="1" si="5"/>
        <v/>
      </c>
      <c r="F40" s="41" t="str">
        <f ca="1">IFERROR(VLOOKUP($E40,'MAPA DE PREÇOS'!$B:$D,2,FALSE),"")</f>
        <v/>
      </c>
      <c r="G40" s="41" t="str">
        <f ca="1">IFERROR(VLOOKUP($E40,'MAPA DE PREÇOS'!$B:$D,3,FALSE),"")</f>
        <v/>
      </c>
      <c r="H40" s="41" t="str">
        <f t="array" aca="1" ref="H40" ca="1">IFERROR(IF(E40="","",INDEX('MAPA DE PREÇOS'!H:H,0+MATCH(ABC!E40,'MAPA DE PREÇOS'!B:B,0))),"")</f>
        <v/>
      </c>
      <c r="I40" t="str">
        <f ca="1">IF(E40="","",INDEX('MAPA DE PREÇOS'!H:H,MATCH(ABC!E40,'MAPA DE PREÇOS'!B:B,0)+1))</f>
        <v/>
      </c>
      <c r="J40" s="41" t="str">
        <f ca="1">IFERROR(IF(E40="","",INDEX('MAPA DE PREÇOS'!M:M,3+MATCH(ABC!E40,'MAPA DE PREÇOS'!B:B,0))),"")</f>
        <v/>
      </c>
      <c r="K40" s="52" t="str">
        <f t="array" aca="1" ref="K40" ca="1">IFERROR(IF(E40="","",INDEX('MAPA DE PREÇOS'!M:M,2+MATCH(ABC!E40,'MAPA DE PREÇOS'!B:B,0))),"")</f>
        <v/>
      </c>
      <c r="L40" s="53" t="str">
        <f t="array" aca="1" ref="L40" ca="1">IFERROR(IF(AND(E39&lt;&gt;"",E40=""),"TOTAL ESTIMADO",INDEX('MAPA DE PREÇOS'!M:M,0+MATCH(ABC!E40,'MAPA DE PREÇOS'!B:B,0))),"")</f>
        <v/>
      </c>
      <c r="M40" s="54" t="str">
        <f ca="1">IFERROR(IF(AND(E39&lt;&gt;"",E40=""),SUM($M$5:M39),INDEX('MAPA DE PREÇOS'!M:M,19+MATCH(ABC!E40,'MAPA DE PREÇOS'!B:B,0))),"")</f>
        <v/>
      </c>
      <c r="N40" s="90" t="str">
        <f t="shared" ca="1" si="6"/>
        <v/>
      </c>
      <c r="O40" s="90" t="str">
        <f t="shared" ca="1" si="4"/>
        <v/>
      </c>
      <c r="P40" s="54" t="str">
        <f t="shared" ca="1" si="3"/>
        <v/>
      </c>
    </row>
    <row r="41" spans="2:16" x14ac:dyDescent="0.25">
      <c r="B41" s="41">
        <v>36</v>
      </c>
      <c r="C41" s="42" t="str">
        <f ca="1">IFERROR(INDEX('MAPA DE PREÇOS'!M:M,MATCH(B41,'MAPA DE PREÇOS'!B:B,0)+19)/(SUMPRODUCT(EDITAL!I:I,EDITAL!J:J)),"")</f>
        <v/>
      </c>
      <c r="D41" s="42" t="str">
        <f t="shared" ca="1" si="2"/>
        <v/>
      </c>
      <c r="E41" s="41" t="str">
        <f t="shared" ca="1" si="5"/>
        <v/>
      </c>
      <c r="F41" s="41" t="str">
        <f ca="1">IFERROR(VLOOKUP($E41,'MAPA DE PREÇOS'!$B:$D,2,FALSE),"")</f>
        <v/>
      </c>
      <c r="G41" s="41" t="str">
        <f ca="1">IFERROR(VLOOKUP($E41,'MAPA DE PREÇOS'!$B:$D,3,FALSE),"")</f>
        <v/>
      </c>
      <c r="H41" s="41" t="str">
        <f t="array" aca="1" ref="H41" ca="1">IFERROR(IF(E41="","",INDEX('MAPA DE PREÇOS'!H:H,0+MATCH(ABC!E41,'MAPA DE PREÇOS'!B:B,0))),"")</f>
        <v/>
      </c>
      <c r="I41" t="str">
        <f ca="1">IF(E41="","",INDEX('MAPA DE PREÇOS'!H:H,MATCH(ABC!E41,'MAPA DE PREÇOS'!B:B,0)+1))</f>
        <v/>
      </c>
      <c r="J41" s="41" t="str">
        <f ca="1">IFERROR(IF(E41="","",INDEX('MAPA DE PREÇOS'!M:M,3+MATCH(ABC!E41,'MAPA DE PREÇOS'!B:B,0))),"")</f>
        <v/>
      </c>
      <c r="K41" s="52" t="str">
        <f t="array" aca="1" ref="K41" ca="1">IFERROR(IF(E41="","",INDEX('MAPA DE PREÇOS'!M:M,2+MATCH(ABC!E41,'MAPA DE PREÇOS'!B:B,0))),"")</f>
        <v/>
      </c>
      <c r="L41" s="53" t="str">
        <f t="array" aca="1" ref="L41" ca="1">IFERROR(IF(AND(E40&lt;&gt;"",E41=""),"TOTAL ESTIMADO",INDEX('MAPA DE PREÇOS'!M:M,0+MATCH(ABC!E41,'MAPA DE PREÇOS'!B:B,0))),"")</f>
        <v/>
      </c>
      <c r="M41" s="54" t="str">
        <f ca="1">IFERROR(IF(AND(E40&lt;&gt;"",E41=""),SUM($M$5:M40),INDEX('MAPA DE PREÇOS'!M:M,19+MATCH(ABC!E41,'MAPA DE PREÇOS'!B:B,0))),"")</f>
        <v/>
      </c>
      <c r="N41" s="90" t="str">
        <f t="shared" ca="1" si="6"/>
        <v/>
      </c>
      <c r="O41" s="90" t="str">
        <f t="shared" ca="1" si="4"/>
        <v/>
      </c>
      <c r="P41" s="54" t="str">
        <f t="shared" ca="1" si="3"/>
        <v/>
      </c>
    </row>
    <row r="42" spans="2:16" x14ac:dyDescent="0.25">
      <c r="B42" s="41">
        <v>37</v>
      </c>
      <c r="C42" s="42" t="str">
        <f ca="1">IFERROR(INDEX('MAPA DE PREÇOS'!M:M,MATCH(B42,'MAPA DE PREÇOS'!B:B,0)+19)/(SUMPRODUCT(EDITAL!I:I,EDITAL!J:J)),"")</f>
        <v/>
      </c>
      <c r="D42" s="42" t="str">
        <f t="shared" ca="1" si="2"/>
        <v/>
      </c>
      <c r="E42" s="41" t="str">
        <f t="shared" ca="1" si="5"/>
        <v/>
      </c>
      <c r="F42" s="41" t="str">
        <f ca="1">IFERROR(VLOOKUP($E42,'MAPA DE PREÇOS'!$B:$D,2,FALSE),"")</f>
        <v/>
      </c>
      <c r="G42" s="41" t="str">
        <f ca="1">IFERROR(VLOOKUP($E42,'MAPA DE PREÇOS'!$B:$D,3,FALSE),"")</f>
        <v/>
      </c>
      <c r="H42" s="41" t="str">
        <f t="array" aca="1" ref="H42" ca="1">IFERROR(IF(E42="","",INDEX('MAPA DE PREÇOS'!H:H,0+MATCH(ABC!E42,'MAPA DE PREÇOS'!B:B,0))),"")</f>
        <v/>
      </c>
      <c r="I42" t="str">
        <f ca="1">IF(E42="","",INDEX('MAPA DE PREÇOS'!H:H,MATCH(ABC!E42,'MAPA DE PREÇOS'!B:B,0)+1))</f>
        <v/>
      </c>
      <c r="J42" s="41" t="str">
        <f ca="1">IFERROR(IF(E42="","",INDEX('MAPA DE PREÇOS'!M:M,3+MATCH(ABC!E42,'MAPA DE PREÇOS'!B:B,0))),"")</f>
        <v/>
      </c>
      <c r="K42" s="52" t="str">
        <f t="array" aca="1" ref="K42" ca="1">IFERROR(IF(E42="","",INDEX('MAPA DE PREÇOS'!M:M,2+MATCH(ABC!E42,'MAPA DE PREÇOS'!B:B,0))),"")</f>
        <v/>
      </c>
      <c r="L42" s="53" t="str">
        <f t="array" aca="1" ref="L42" ca="1">IFERROR(IF(AND(E41&lt;&gt;"",E42=""),"TOTAL ESTIMADO",INDEX('MAPA DE PREÇOS'!M:M,0+MATCH(ABC!E42,'MAPA DE PREÇOS'!B:B,0))),"")</f>
        <v/>
      </c>
      <c r="M42" s="54" t="str">
        <f ca="1">IFERROR(IF(AND(E41&lt;&gt;"",E42=""),SUM($M$5:M41),INDEX('MAPA DE PREÇOS'!M:M,19+MATCH(ABC!E42,'MAPA DE PREÇOS'!B:B,0))),"")</f>
        <v/>
      </c>
      <c r="N42" s="90" t="str">
        <f t="shared" ca="1" si="6"/>
        <v/>
      </c>
      <c r="O42" s="90" t="str">
        <f t="shared" ca="1" si="4"/>
        <v/>
      </c>
      <c r="P42" s="54" t="str">
        <f t="shared" ca="1" si="3"/>
        <v/>
      </c>
    </row>
    <row r="43" spans="2:16" x14ac:dyDescent="0.25">
      <c r="B43" s="41">
        <v>38</v>
      </c>
      <c r="C43" s="42" t="str">
        <f ca="1">IFERROR(INDEX('MAPA DE PREÇOS'!M:M,MATCH(B43,'MAPA DE PREÇOS'!B:B,0)+19)/(SUMPRODUCT(EDITAL!I:I,EDITAL!J:J)),"")</f>
        <v/>
      </c>
      <c r="D43" s="42" t="str">
        <f t="shared" ca="1" si="2"/>
        <v/>
      </c>
      <c r="E43" s="41" t="str">
        <f t="shared" ca="1" si="5"/>
        <v/>
      </c>
      <c r="F43" s="41" t="str">
        <f ca="1">IFERROR(VLOOKUP($E43,'MAPA DE PREÇOS'!$B:$D,2,FALSE),"")</f>
        <v/>
      </c>
      <c r="G43" s="41" t="str">
        <f ca="1">IFERROR(VLOOKUP($E43,'MAPA DE PREÇOS'!$B:$D,3,FALSE),"")</f>
        <v/>
      </c>
      <c r="H43" s="41" t="str">
        <f t="array" aca="1" ref="H43" ca="1">IFERROR(IF(E43="","",INDEX('MAPA DE PREÇOS'!H:H,0+MATCH(ABC!E43,'MAPA DE PREÇOS'!B:B,0))),"")</f>
        <v/>
      </c>
      <c r="I43" t="str">
        <f ca="1">IF(E43="","",INDEX('MAPA DE PREÇOS'!H:H,MATCH(ABC!E43,'MAPA DE PREÇOS'!B:B,0)+1))</f>
        <v/>
      </c>
      <c r="J43" s="41" t="str">
        <f ca="1">IFERROR(IF(E43="","",INDEX('MAPA DE PREÇOS'!M:M,3+MATCH(ABC!E43,'MAPA DE PREÇOS'!B:B,0))),"")</f>
        <v/>
      </c>
      <c r="K43" s="52" t="str">
        <f t="array" aca="1" ref="K43" ca="1">IFERROR(IF(E43="","",INDEX('MAPA DE PREÇOS'!M:M,2+MATCH(ABC!E43,'MAPA DE PREÇOS'!B:B,0))),"")</f>
        <v/>
      </c>
      <c r="L43" s="53" t="str">
        <f t="array" aca="1" ref="L43" ca="1">IFERROR(IF(AND(E42&lt;&gt;"",E43=""),"TOTAL ESTIMADO",INDEX('MAPA DE PREÇOS'!M:M,0+MATCH(ABC!E43,'MAPA DE PREÇOS'!B:B,0))),"")</f>
        <v/>
      </c>
      <c r="M43" s="54" t="str">
        <f ca="1">IFERROR(IF(AND(E42&lt;&gt;"",E43=""),SUM($M$5:M42),INDEX('MAPA DE PREÇOS'!M:M,19+MATCH(ABC!E43,'MAPA DE PREÇOS'!B:B,0))),"")</f>
        <v/>
      </c>
      <c r="N43" s="90" t="str">
        <f t="shared" ca="1" si="6"/>
        <v/>
      </c>
      <c r="O43" s="90" t="str">
        <f t="shared" ca="1" si="4"/>
        <v/>
      </c>
      <c r="P43" s="54" t="str">
        <f t="shared" ca="1" si="3"/>
        <v/>
      </c>
    </row>
    <row r="44" spans="2:16" x14ac:dyDescent="0.25">
      <c r="B44" s="41">
        <v>39</v>
      </c>
      <c r="C44" s="42" t="str">
        <f ca="1">IFERROR(INDEX('MAPA DE PREÇOS'!M:M,MATCH(B44,'MAPA DE PREÇOS'!B:B,0)+19)/(SUMPRODUCT(EDITAL!I:I,EDITAL!J:J)),"")</f>
        <v/>
      </c>
      <c r="D44" s="42" t="str">
        <f t="shared" ca="1" si="2"/>
        <v/>
      </c>
      <c r="E44" s="41" t="str">
        <f t="shared" ca="1" si="5"/>
        <v/>
      </c>
      <c r="F44" s="41" t="str">
        <f ca="1">IFERROR(VLOOKUP($E44,'MAPA DE PREÇOS'!$B:$D,2,FALSE),"")</f>
        <v/>
      </c>
      <c r="G44" s="41" t="str">
        <f ca="1">IFERROR(VLOOKUP($E44,'MAPA DE PREÇOS'!$B:$D,3,FALSE),"")</f>
        <v/>
      </c>
      <c r="H44" s="41" t="str">
        <f t="array" aca="1" ref="H44" ca="1">IFERROR(IF(E44="","",INDEX('MAPA DE PREÇOS'!H:H,0+MATCH(ABC!E44,'MAPA DE PREÇOS'!B:B,0))),"")</f>
        <v/>
      </c>
      <c r="I44" t="str">
        <f ca="1">IF(E44="","",INDEX('MAPA DE PREÇOS'!H:H,MATCH(ABC!E44,'MAPA DE PREÇOS'!B:B,0)+1))</f>
        <v/>
      </c>
      <c r="J44" s="41" t="str">
        <f ca="1">IFERROR(IF(E44="","",INDEX('MAPA DE PREÇOS'!M:M,3+MATCH(ABC!E44,'MAPA DE PREÇOS'!B:B,0))),"")</f>
        <v/>
      </c>
      <c r="K44" s="52" t="str">
        <f t="array" aca="1" ref="K44" ca="1">IFERROR(IF(E44="","",INDEX('MAPA DE PREÇOS'!M:M,2+MATCH(ABC!E44,'MAPA DE PREÇOS'!B:B,0))),"")</f>
        <v/>
      </c>
      <c r="L44" s="53" t="str">
        <f t="array" aca="1" ref="L44" ca="1">IFERROR(IF(AND(E43&lt;&gt;"",E44=""),"TOTAL ESTIMADO",INDEX('MAPA DE PREÇOS'!M:M,0+MATCH(ABC!E44,'MAPA DE PREÇOS'!B:B,0))),"")</f>
        <v/>
      </c>
      <c r="M44" s="54" t="str">
        <f ca="1">IFERROR(IF(AND(E43&lt;&gt;"",E44=""),SUM($M$5:M43),INDEX('MAPA DE PREÇOS'!M:M,19+MATCH(ABC!E44,'MAPA DE PREÇOS'!B:B,0))),"")</f>
        <v/>
      </c>
      <c r="N44" s="90" t="str">
        <f t="shared" ca="1" si="6"/>
        <v/>
      </c>
      <c r="O44" s="90" t="str">
        <f t="shared" ca="1" si="4"/>
        <v/>
      </c>
      <c r="P44" s="54" t="str">
        <f t="shared" ca="1" si="3"/>
        <v/>
      </c>
    </row>
    <row r="45" spans="2:16" x14ac:dyDescent="0.25">
      <c r="B45" s="41">
        <v>40</v>
      </c>
      <c r="C45" s="42" t="str">
        <f ca="1">IFERROR(INDEX('MAPA DE PREÇOS'!M:M,MATCH(B45,'MAPA DE PREÇOS'!B:B,0)+19)/(SUMPRODUCT(EDITAL!I:I,EDITAL!J:J)),"")</f>
        <v/>
      </c>
      <c r="D45" s="42" t="str">
        <f t="shared" ca="1" si="2"/>
        <v/>
      </c>
      <c r="E45" s="41" t="str">
        <f t="shared" ca="1" si="5"/>
        <v/>
      </c>
      <c r="F45" s="41" t="str">
        <f ca="1">IFERROR(VLOOKUP($E45,'MAPA DE PREÇOS'!$B:$D,2,FALSE),"")</f>
        <v/>
      </c>
      <c r="G45" s="41" t="str">
        <f ca="1">IFERROR(VLOOKUP($E45,'MAPA DE PREÇOS'!$B:$D,3,FALSE),"")</f>
        <v/>
      </c>
      <c r="H45" s="41" t="str">
        <f t="array" aca="1" ref="H45" ca="1">IFERROR(IF(E45="","",INDEX('MAPA DE PREÇOS'!H:H,0+MATCH(ABC!E45,'MAPA DE PREÇOS'!B:B,0))),"")</f>
        <v/>
      </c>
      <c r="I45" t="str">
        <f ca="1">IF(E45="","",INDEX('MAPA DE PREÇOS'!H:H,MATCH(ABC!E45,'MAPA DE PREÇOS'!B:B,0)+1))</f>
        <v/>
      </c>
      <c r="J45" s="41" t="str">
        <f ca="1">IFERROR(IF(E45="","",INDEX('MAPA DE PREÇOS'!M:M,3+MATCH(ABC!E45,'MAPA DE PREÇOS'!B:B,0))),"")</f>
        <v/>
      </c>
      <c r="K45" s="52" t="str">
        <f t="array" aca="1" ref="K45" ca="1">IFERROR(IF(E45="","",INDEX('MAPA DE PREÇOS'!M:M,2+MATCH(ABC!E45,'MAPA DE PREÇOS'!B:B,0))),"")</f>
        <v/>
      </c>
      <c r="L45" s="53" t="str">
        <f t="array" aca="1" ref="L45" ca="1">IFERROR(IF(AND(E44&lt;&gt;"",E45=""),"TOTAL ESTIMADO",INDEX('MAPA DE PREÇOS'!M:M,0+MATCH(ABC!E45,'MAPA DE PREÇOS'!B:B,0))),"")</f>
        <v/>
      </c>
      <c r="M45" s="54" t="str">
        <f ca="1">IFERROR(IF(AND(E44&lt;&gt;"",E45=""),SUM($M$5:M44),INDEX('MAPA DE PREÇOS'!M:M,19+MATCH(ABC!E45,'MAPA DE PREÇOS'!B:B,0))),"")</f>
        <v/>
      </c>
      <c r="N45" s="90" t="str">
        <f t="shared" ca="1" si="6"/>
        <v/>
      </c>
      <c r="O45" s="90" t="str">
        <f t="shared" ca="1" si="4"/>
        <v/>
      </c>
      <c r="P45" s="54" t="str">
        <f t="shared" ca="1" si="3"/>
        <v/>
      </c>
    </row>
    <row r="46" spans="2:16" x14ac:dyDescent="0.25">
      <c r="B46" s="41">
        <v>41</v>
      </c>
      <c r="C46" s="42" t="str">
        <f ca="1">IFERROR(INDEX('MAPA DE PREÇOS'!M:M,MATCH(B46,'MAPA DE PREÇOS'!B:B,0)+19)/(SUMPRODUCT(EDITAL!I:I,EDITAL!J:J)),"")</f>
        <v/>
      </c>
      <c r="D46" s="42" t="str">
        <f t="shared" ca="1" si="2"/>
        <v/>
      </c>
      <c r="E46" s="41" t="str">
        <f t="shared" ca="1" si="5"/>
        <v/>
      </c>
      <c r="F46" s="41" t="str">
        <f ca="1">IFERROR(VLOOKUP($E46,'MAPA DE PREÇOS'!$B:$D,2,FALSE),"")</f>
        <v/>
      </c>
      <c r="G46" s="41" t="str">
        <f ca="1">IFERROR(VLOOKUP($E46,'MAPA DE PREÇOS'!$B:$D,3,FALSE),"")</f>
        <v/>
      </c>
      <c r="H46" s="41" t="str">
        <f t="array" aca="1" ref="H46" ca="1">IFERROR(IF(E46="","",INDEX('MAPA DE PREÇOS'!H:H,0+MATCH(ABC!E46,'MAPA DE PREÇOS'!B:B,0))),"")</f>
        <v/>
      </c>
      <c r="I46" t="str">
        <f ca="1">IF(E46="","",INDEX('MAPA DE PREÇOS'!H:H,MATCH(ABC!E46,'MAPA DE PREÇOS'!B:B,0)+1))</f>
        <v/>
      </c>
      <c r="J46" s="41" t="str">
        <f ca="1">IFERROR(IF(E46="","",INDEX('MAPA DE PREÇOS'!M:M,3+MATCH(ABC!E46,'MAPA DE PREÇOS'!B:B,0))),"")</f>
        <v/>
      </c>
      <c r="K46" s="52" t="str">
        <f t="array" aca="1" ref="K46" ca="1">IFERROR(IF(E46="","",INDEX('MAPA DE PREÇOS'!M:M,2+MATCH(ABC!E46,'MAPA DE PREÇOS'!B:B,0))),"")</f>
        <v/>
      </c>
      <c r="L46" s="53" t="str">
        <f t="array" aca="1" ref="L46" ca="1">IFERROR(IF(AND(E45&lt;&gt;"",E46=""),"TOTAL ESTIMADO",INDEX('MAPA DE PREÇOS'!M:M,0+MATCH(ABC!E46,'MAPA DE PREÇOS'!B:B,0))),"")</f>
        <v/>
      </c>
      <c r="M46" s="54" t="str">
        <f ca="1">IFERROR(IF(AND(E45&lt;&gt;"",E46=""),SUM($M$5:M45),INDEX('MAPA DE PREÇOS'!M:M,19+MATCH(ABC!E46,'MAPA DE PREÇOS'!B:B,0))),"")</f>
        <v/>
      </c>
      <c r="N46" s="90" t="str">
        <f t="shared" ca="1" si="6"/>
        <v/>
      </c>
      <c r="O46" s="90" t="str">
        <f t="shared" ca="1" si="4"/>
        <v/>
      </c>
      <c r="P46" s="54" t="str">
        <f t="shared" ca="1" si="3"/>
        <v/>
      </c>
    </row>
    <row r="47" spans="2:16" x14ac:dyDescent="0.25">
      <c r="B47" s="41">
        <v>42</v>
      </c>
      <c r="C47" s="42" t="str">
        <f ca="1">IFERROR(INDEX('MAPA DE PREÇOS'!M:M,MATCH(B47,'MAPA DE PREÇOS'!B:B,0)+19)/(SUMPRODUCT(EDITAL!I:I,EDITAL!J:J)),"")</f>
        <v/>
      </c>
      <c r="D47" s="42" t="str">
        <f t="shared" ca="1" si="2"/>
        <v/>
      </c>
      <c r="E47" s="41" t="str">
        <f t="shared" ca="1" si="5"/>
        <v/>
      </c>
      <c r="F47" s="41" t="str">
        <f ca="1">IFERROR(VLOOKUP($E47,'MAPA DE PREÇOS'!$B:$D,2,FALSE),"")</f>
        <v/>
      </c>
      <c r="G47" s="41" t="str">
        <f ca="1">IFERROR(VLOOKUP($E47,'MAPA DE PREÇOS'!$B:$D,3,FALSE),"")</f>
        <v/>
      </c>
      <c r="H47" s="41" t="str">
        <f t="array" aca="1" ref="H47" ca="1">IFERROR(IF(E47="","",INDEX('MAPA DE PREÇOS'!H:H,0+MATCH(ABC!E47,'MAPA DE PREÇOS'!B:B,0))),"")</f>
        <v/>
      </c>
      <c r="I47" t="str">
        <f ca="1">IF(E47="","",INDEX('MAPA DE PREÇOS'!H:H,MATCH(ABC!E47,'MAPA DE PREÇOS'!B:B,0)+1))</f>
        <v/>
      </c>
      <c r="J47" s="41" t="str">
        <f ca="1">IFERROR(IF(E47="","",INDEX('MAPA DE PREÇOS'!M:M,3+MATCH(ABC!E47,'MAPA DE PREÇOS'!B:B,0))),"")</f>
        <v/>
      </c>
      <c r="K47" s="52" t="str">
        <f t="array" aca="1" ref="K47" ca="1">IFERROR(IF(E47="","",INDEX('MAPA DE PREÇOS'!M:M,2+MATCH(ABC!E47,'MAPA DE PREÇOS'!B:B,0))),"")</f>
        <v/>
      </c>
      <c r="L47" s="53" t="str">
        <f t="array" aca="1" ref="L47" ca="1">IFERROR(IF(AND(E46&lt;&gt;"",E47=""),"TOTAL ESTIMADO",INDEX('MAPA DE PREÇOS'!M:M,0+MATCH(ABC!E47,'MAPA DE PREÇOS'!B:B,0))),"")</f>
        <v/>
      </c>
      <c r="M47" s="54" t="str">
        <f ca="1">IFERROR(IF(AND(E46&lt;&gt;"",E47=""),SUM($M$5:M46),INDEX('MAPA DE PREÇOS'!M:M,19+MATCH(ABC!E47,'MAPA DE PREÇOS'!B:B,0))),"")</f>
        <v/>
      </c>
      <c r="N47" s="90" t="str">
        <f t="shared" ca="1" si="6"/>
        <v/>
      </c>
      <c r="O47" s="90" t="str">
        <f t="shared" ca="1" si="4"/>
        <v/>
      </c>
      <c r="P47" s="54" t="str">
        <f t="shared" ca="1" si="3"/>
        <v/>
      </c>
    </row>
    <row r="48" spans="2:16" x14ac:dyDescent="0.25">
      <c r="B48" s="41">
        <v>43</v>
      </c>
      <c r="C48" s="42" t="str">
        <f ca="1">IFERROR(INDEX('MAPA DE PREÇOS'!M:M,MATCH(B48,'MAPA DE PREÇOS'!B:B,0)+19)/(SUMPRODUCT(EDITAL!I:I,EDITAL!J:J)),"")</f>
        <v/>
      </c>
      <c r="D48" s="42" t="str">
        <f t="shared" ca="1" si="2"/>
        <v/>
      </c>
      <c r="E48" s="41" t="str">
        <f t="shared" ca="1" si="5"/>
        <v/>
      </c>
      <c r="F48" s="41" t="str">
        <f ca="1">IFERROR(VLOOKUP($E48,'MAPA DE PREÇOS'!$B:$D,2,FALSE),"")</f>
        <v/>
      </c>
      <c r="G48" s="41" t="str">
        <f ca="1">IFERROR(VLOOKUP($E48,'MAPA DE PREÇOS'!$B:$D,3,FALSE),"")</f>
        <v/>
      </c>
      <c r="H48" s="41" t="str">
        <f t="array" aca="1" ref="H48" ca="1">IFERROR(IF(E48="","",INDEX('MAPA DE PREÇOS'!H:H,0+MATCH(ABC!E48,'MAPA DE PREÇOS'!B:B,0))),"")</f>
        <v/>
      </c>
      <c r="I48" t="str">
        <f ca="1">IF(E48="","",INDEX('MAPA DE PREÇOS'!H:H,MATCH(ABC!E48,'MAPA DE PREÇOS'!B:B,0)+1))</f>
        <v/>
      </c>
      <c r="J48" s="41" t="str">
        <f ca="1">IFERROR(IF(E48="","",INDEX('MAPA DE PREÇOS'!M:M,3+MATCH(ABC!E48,'MAPA DE PREÇOS'!B:B,0))),"")</f>
        <v/>
      </c>
      <c r="K48" s="52" t="str">
        <f t="array" aca="1" ref="K48" ca="1">IFERROR(IF(E48="","",INDEX('MAPA DE PREÇOS'!M:M,2+MATCH(ABC!E48,'MAPA DE PREÇOS'!B:B,0))),"")</f>
        <v/>
      </c>
      <c r="L48" s="53" t="str">
        <f t="array" aca="1" ref="L48" ca="1">IFERROR(IF(AND(E47&lt;&gt;"",E48=""),"TOTAL ESTIMADO",INDEX('MAPA DE PREÇOS'!M:M,0+MATCH(ABC!E48,'MAPA DE PREÇOS'!B:B,0))),"")</f>
        <v/>
      </c>
      <c r="M48" s="54" t="str">
        <f ca="1">IFERROR(IF(AND(E47&lt;&gt;"",E48=""),SUM($M$5:M47),INDEX('MAPA DE PREÇOS'!M:M,19+MATCH(ABC!E48,'MAPA DE PREÇOS'!B:B,0))),"")</f>
        <v/>
      </c>
      <c r="N48" s="90" t="str">
        <f t="shared" ca="1" si="6"/>
        <v/>
      </c>
      <c r="O48" s="90" t="str">
        <f t="shared" ca="1" si="4"/>
        <v/>
      </c>
      <c r="P48" s="54" t="str">
        <f t="shared" ca="1" si="3"/>
        <v/>
      </c>
    </row>
    <row r="49" spans="2:16" x14ac:dyDescent="0.25">
      <c r="B49" s="41">
        <v>44</v>
      </c>
      <c r="C49" s="42" t="str">
        <f ca="1">IFERROR(INDEX('MAPA DE PREÇOS'!M:M,MATCH(B49,'MAPA DE PREÇOS'!B:B,0)+19)/(SUMPRODUCT(EDITAL!I:I,EDITAL!J:J)),"")</f>
        <v/>
      </c>
      <c r="D49" s="42" t="str">
        <f t="shared" ca="1" si="2"/>
        <v/>
      </c>
      <c r="E49" s="41" t="str">
        <f t="shared" ca="1" si="5"/>
        <v/>
      </c>
      <c r="F49" s="41" t="str">
        <f ca="1">IFERROR(VLOOKUP($E49,'MAPA DE PREÇOS'!$B:$D,2,FALSE),"")</f>
        <v/>
      </c>
      <c r="G49" s="41" t="str">
        <f ca="1">IFERROR(VLOOKUP($E49,'MAPA DE PREÇOS'!$B:$D,3,FALSE),"")</f>
        <v/>
      </c>
      <c r="H49" s="41" t="str">
        <f t="array" aca="1" ref="H49" ca="1">IFERROR(IF(E49="","",INDEX('MAPA DE PREÇOS'!H:H,0+MATCH(ABC!E49,'MAPA DE PREÇOS'!B:B,0))),"")</f>
        <v/>
      </c>
      <c r="I49" t="str">
        <f ca="1">IF(E49="","",INDEX('MAPA DE PREÇOS'!H:H,MATCH(ABC!E49,'MAPA DE PREÇOS'!B:B,0)+1))</f>
        <v/>
      </c>
      <c r="J49" s="41" t="str">
        <f ca="1">IFERROR(IF(E49="","",INDEX('MAPA DE PREÇOS'!M:M,3+MATCH(ABC!E49,'MAPA DE PREÇOS'!B:B,0))),"")</f>
        <v/>
      </c>
      <c r="K49" s="52" t="str">
        <f t="array" aca="1" ref="K49" ca="1">IFERROR(IF(E49="","",INDEX('MAPA DE PREÇOS'!M:M,2+MATCH(ABC!E49,'MAPA DE PREÇOS'!B:B,0))),"")</f>
        <v/>
      </c>
      <c r="L49" s="53" t="str">
        <f t="array" aca="1" ref="L49" ca="1">IFERROR(IF(AND(E48&lt;&gt;"",E49=""),"TOTAL ESTIMADO",INDEX('MAPA DE PREÇOS'!M:M,0+MATCH(ABC!E49,'MAPA DE PREÇOS'!B:B,0))),"")</f>
        <v/>
      </c>
      <c r="M49" s="54" t="str">
        <f ca="1">IFERROR(IF(AND(E48&lt;&gt;"",E49=""),SUM($M$5:M48),INDEX('MAPA DE PREÇOS'!M:M,19+MATCH(ABC!E49,'MAPA DE PREÇOS'!B:B,0))),"")</f>
        <v/>
      </c>
      <c r="N49" s="90" t="str">
        <f t="shared" ca="1" si="6"/>
        <v/>
      </c>
      <c r="O49" s="90" t="str">
        <f t="shared" ca="1" si="4"/>
        <v/>
      </c>
      <c r="P49" s="54" t="str">
        <f t="shared" ca="1" si="3"/>
        <v/>
      </c>
    </row>
    <row r="50" spans="2:16" x14ac:dyDescent="0.25">
      <c r="B50" s="41">
        <v>45</v>
      </c>
      <c r="C50" s="42" t="str">
        <f ca="1">IFERROR(INDEX('MAPA DE PREÇOS'!M:M,MATCH(B50,'MAPA DE PREÇOS'!B:B,0)+19)/(SUMPRODUCT(EDITAL!I:I,EDITAL!J:J)),"")</f>
        <v/>
      </c>
      <c r="D50" s="42" t="str">
        <f t="shared" ca="1" si="2"/>
        <v/>
      </c>
      <c r="E50" s="41" t="str">
        <f t="shared" ca="1" si="5"/>
        <v/>
      </c>
      <c r="F50" s="41" t="str">
        <f ca="1">IFERROR(VLOOKUP($E50,'MAPA DE PREÇOS'!$B:$D,2,FALSE),"")</f>
        <v/>
      </c>
      <c r="G50" s="41" t="str">
        <f ca="1">IFERROR(VLOOKUP($E50,'MAPA DE PREÇOS'!$B:$D,3,FALSE),"")</f>
        <v/>
      </c>
      <c r="H50" s="41" t="str">
        <f t="array" aca="1" ref="H50" ca="1">IFERROR(IF(E50="","",INDEX('MAPA DE PREÇOS'!H:H,0+MATCH(ABC!E50,'MAPA DE PREÇOS'!B:B,0))),"")</f>
        <v/>
      </c>
      <c r="I50" t="str">
        <f ca="1">IF(E50="","",INDEX('MAPA DE PREÇOS'!H:H,MATCH(ABC!E50,'MAPA DE PREÇOS'!B:B,0)+1))</f>
        <v/>
      </c>
      <c r="J50" s="41" t="str">
        <f ca="1">IFERROR(IF(E50="","",INDEX('MAPA DE PREÇOS'!M:M,3+MATCH(ABC!E50,'MAPA DE PREÇOS'!B:B,0))),"")</f>
        <v/>
      </c>
      <c r="K50" s="52" t="str">
        <f t="array" aca="1" ref="K50" ca="1">IFERROR(IF(E50="","",INDEX('MAPA DE PREÇOS'!M:M,2+MATCH(ABC!E50,'MAPA DE PREÇOS'!B:B,0))),"")</f>
        <v/>
      </c>
      <c r="L50" s="53" t="str">
        <f t="array" aca="1" ref="L50" ca="1">IFERROR(IF(AND(E49&lt;&gt;"",E50=""),"TOTAL ESTIMADO",INDEX('MAPA DE PREÇOS'!M:M,0+MATCH(ABC!E50,'MAPA DE PREÇOS'!B:B,0))),"")</f>
        <v/>
      </c>
      <c r="M50" s="54" t="str">
        <f ca="1">IFERROR(IF(AND(E49&lt;&gt;"",E50=""),SUM($M$5:M49),INDEX('MAPA DE PREÇOS'!M:M,19+MATCH(ABC!E50,'MAPA DE PREÇOS'!B:B,0))),"")</f>
        <v/>
      </c>
      <c r="N50" s="90" t="str">
        <f t="shared" ca="1" si="6"/>
        <v/>
      </c>
      <c r="O50" s="90" t="str">
        <f t="shared" ca="1" si="4"/>
        <v/>
      </c>
      <c r="P50" s="54" t="str">
        <f t="shared" ca="1" si="3"/>
        <v/>
      </c>
    </row>
    <row r="51" spans="2:16" x14ac:dyDescent="0.25">
      <c r="B51" s="41">
        <v>46</v>
      </c>
      <c r="C51" s="42" t="str">
        <f ca="1">IFERROR(INDEX('MAPA DE PREÇOS'!M:M,MATCH(B51,'MAPA DE PREÇOS'!B:B,0)+19)/(SUMPRODUCT(EDITAL!I:I,EDITAL!J:J)),"")</f>
        <v/>
      </c>
      <c r="D51" s="42" t="str">
        <f t="shared" ca="1" si="2"/>
        <v/>
      </c>
      <c r="E51" s="41" t="str">
        <f t="shared" ca="1" si="5"/>
        <v/>
      </c>
      <c r="F51" s="41" t="str">
        <f ca="1">IFERROR(VLOOKUP($E51,'MAPA DE PREÇOS'!$B:$D,2,FALSE),"")</f>
        <v/>
      </c>
      <c r="G51" s="41" t="str">
        <f ca="1">IFERROR(VLOOKUP($E51,'MAPA DE PREÇOS'!$B:$D,3,FALSE),"")</f>
        <v/>
      </c>
      <c r="H51" s="41" t="str">
        <f t="array" aca="1" ref="H51" ca="1">IFERROR(IF(E51="","",INDEX('MAPA DE PREÇOS'!H:H,0+MATCH(ABC!E51,'MAPA DE PREÇOS'!B:B,0))),"")</f>
        <v/>
      </c>
      <c r="I51" t="str">
        <f ca="1">IF(E51="","",INDEX('MAPA DE PREÇOS'!H:H,MATCH(ABC!E51,'MAPA DE PREÇOS'!B:B,0)+1))</f>
        <v/>
      </c>
      <c r="J51" s="41" t="str">
        <f ca="1">IFERROR(IF(E51="","",INDEX('MAPA DE PREÇOS'!M:M,3+MATCH(ABC!E51,'MAPA DE PREÇOS'!B:B,0))),"")</f>
        <v/>
      </c>
      <c r="K51" s="52" t="str">
        <f t="array" aca="1" ref="K51" ca="1">IFERROR(IF(E51="","",INDEX('MAPA DE PREÇOS'!M:M,2+MATCH(ABC!E51,'MAPA DE PREÇOS'!B:B,0))),"")</f>
        <v/>
      </c>
      <c r="L51" s="53" t="str">
        <f t="array" aca="1" ref="L51" ca="1">IFERROR(IF(AND(E50&lt;&gt;"",E51=""),"TOTAL ESTIMADO",INDEX('MAPA DE PREÇOS'!M:M,0+MATCH(ABC!E51,'MAPA DE PREÇOS'!B:B,0))),"")</f>
        <v/>
      </c>
      <c r="M51" s="54" t="str">
        <f ca="1">IFERROR(IF(AND(E50&lt;&gt;"",E51=""),SUM($M$5:M50),INDEX('MAPA DE PREÇOS'!M:M,19+MATCH(ABC!E51,'MAPA DE PREÇOS'!B:B,0))),"")</f>
        <v/>
      </c>
      <c r="N51" s="90" t="str">
        <f t="shared" ca="1" si="6"/>
        <v/>
      </c>
      <c r="O51" s="90" t="str">
        <f t="shared" ca="1" si="4"/>
        <v/>
      </c>
      <c r="P51" s="54" t="str">
        <f t="shared" ca="1" si="3"/>
        <v/>
      </c>
    </row>
    <row r="52" spans="2:16" x14ac:dyDescent="0.25">
      <c r="B52" s="41">
        <v>47</v>
      </c>
      <c r="C52" s="42" t="str">
        <f ca="1">IFERROR(INDEX('MAPA DE PREÇOS'!M:M,MATCH(B52,'MAPA DE PREÇOS'!B:B,0)+19)/(SUMPRODUCT(EDITAL!I:I,EDITAL!J:J)),"")</f>
        <v/>
      </c>
      <c r="D52" s="42" t="str">
        <f t="shared" ca="1" si="2"/>
        <v/>
      </c>
      <c r="E52" s="41" t="str">
        <f t="shared" ca="1" si="5"/>
        <v/>
      </c>
      <c r="F52" s="41" t="str">
        <f ca="1">IFERROR(VLOOKUP($E52,'MAPA DE PREÇOS'!$B:$D,2,FALSE),"")</f>
        <v/>
      </c>
      <c r="G52" s="41" t="str">
        <f ca="1">IFERROR(VLOOKUP($E52,'MAPA DE PREÇOS'!$B:$D,3,FALSE),"")</f>
        <v/>
      </c>
      <c r="H52" s="41" t="str">
        <f t="array" aca="1" ref="H52" ca="1">IFERROR(IF(E52="","",INDEX('MAPA DE PREÇOS'!H:H,0+MATCH(ABC!E52,'MAPA DE PREÇOS'!B:B,0))),"")</f>
        <v/>
      </c>
      <c r="I52" t="str">
        <f ca="1">IF(E52="","",INDEX('MAPA DE PREÇOS'!H:H,MATCH(ABC!E52,'MAPA DE PREÇOS'!B:B,0)+1))</f>
        <v/>
      </c>
      <c r="J52" s="41" t="str">
        <f ca="1">IFERROR(IF(E52="","",INDEX('MAPA DE PREÇOS'!M:M,3+MATCH(ABC!E52,'MAPA DE PREÇOS'!B:B,0))),"")</f>
        <v/>
      </c>
      <c r="K52" s="52" t="str">
        <f t="array" aca="1" ref="K52" ca="1">IFERROR(IF(E52="","",INDEX('MAPA DE PREÇOS'!M:M,2+MATCH(ABC!E52,'MAPA DE PREÇOS'!B:B,0))),"")</f>
        <v/>
      </c>
      <c r="L52" s="53" t="str">
        <f t="array" aca="1" ref="L52" ca="1">IFERROR(IF(AND(E51&lt;&gt;"",E52=""),"TOTAL ESTIMADO",INDEX('MAPA DE PREÇOS'!M:M,0+MATCH(ABC!E52,'MAPA DE PREÇOS'!B:B,0))),"")</f>
        <v/>
      </c>
      <c r="M52" s="54" t="str">
        <f ca="1">IFERROR(IF(AND(E51&lt;&gt;"",E52=""),SUM($M$5:M51),INDEX('MAPA DE PREÇOS'!M:M,19+MATCH(ABC!E52,'MAPA DE PREÇOS'!B:B,0))),"")</f>
        <v/>
      </c>
      <c r="N52" s="90" t="str">
        <f t="shared" ca="1" si="6"/>
        <v/>
      </c>
      <c r="O52" s="90" t="str">
        <f t="shared" ca="1" si="4"/>
        <v/>
      </c>
      <c r="P52" s="54" t="str">
        <f t="shared" ca="1" si="3"/>
        <v/>
      </c>
    </row>
    <row r="53" spans="2:16" x14ac:dyDescent="0.25">
      <c r="B53" s="41">
        <v>48</v>
      </c>
      <c r="C53" s="42" t="str">
        <f ca="1">IFERROR(INDEX('MAPA DE PREÇOS'!M:M,MATCH(B53,'MAPA DE PREÇOS'!B:B,0)+19)/(SUMPRODUCT(EDITAL!I:I,EDITAL!J:J)),"")</f>
        <v/>
      </c>
      <c r="D53" s="42" t="str">
        <f t="shared" ca="1" si="2"/>
        <v/>
      </c>
      <c r="E53" s="41" t="str">
        <f t="shared" ca="1" si="5"/>
        <v/>
      </c>
      <c r="F53" s="41" t="str">
        <f ca="1">IFERROR(VLOOKUP($E53,'MAPA DE PREÇOS'!$B:$D,2,FALSE),"")</f>
        <v/>
      </c>
      <c r="G53" s="41" t="str">
        <f ca="1">IFERROR(VLOOKUP($E53,'MAPA DE PREÇOS'!$B:$D,3,FALSE),"")</f>
        <v/>
      </c>
      <c r="H53" s="41" t="str">
        <f t="array" aca="1" ref="H53" ca="1">IFERROR(IF(E53="","",INDEX('MAPA DE PREÇOS'!H:H,0+MATCH(ABC!E53,'MAPA DE PREÇOS'!B:B,0))),"")</f>
        <v/>
      </c>
      <c r="I53" t="str">
        <f ca="1">IF(E53="","",INDEX('MAPA DE PREÇOS'!H:H,MATCH(ABC!E53,'MAPA DE PREÇOS'!B:B,0)+1))</f>
        <v/>
      </c>
      <c r="J53" s="41" t="str">
        <f ca="1">IFERROR(IF(E53="","",INDEX('MAPA DE PREÇOS'!M:M,3+MATCH(ABC!E53,'MAPA DE PREÇOS'!B:B,0))),"")</f>
        <v/>
      </c>
      <c r="K53" s="52" t="str">
        <f t="array" aca="1" ref="K53" ca="1">IFERROR(IF(E53="","",INDEX('MAPA DE PREÇOS'!M:M,2+MATCH(ABC!E53,'MAPA DE PREÇOS'!B:B,0))),"")</f>
        <v/>
      </c>
      <c r="L53" s="53" t="str">
        <f t="array" aca="1" ref="L53" ca="1">IFERROR(IF(AND(E52&lt;&gt;"",E53=""),"TOTAL ESTIMADO",INDEX('MAPA DE PREÇOS'!M:M,0+MATCH(ABC!E53,'MAPA DE PREÇOS'!B:B,0))),"")</f>
        <v/>
      </c>
      <c r="M53" s="54" t="str">
        <f ca="1">IFERROR(IF(AND(E52&lt;&gt;"",E53=""),SUM($M$5:M52),INDEX('MAPA DE PREÇOS'!M:M,19+MATCH(ABC!E53,'MAPA DE PREÇOS'!B:B,0))),"")</f>
        <v/>
      </c>
      <c r="N53" s="90" t="str">
        <f t="shared" ca="1" si="6"/>
        <v/>
      </c>
      <c r="O53" s="90" t="str">
        <f t="shared" ca="1" si="4"/>
        <v/>
      </c>
      <c r="P53" s="54" t="str">
        <f t="shared" ca="1" si="3"/>
        <v/>
      </c>
    </row>
    <row r="54" spans="2:16" x14ac:dyDescent="0.25">
      <c r="B54" s="41">
        <v>49</v>
      </c>
      <c r="C54" s="42" t="str">
        <f ca="1">IFERROR(INDEX('MAPA DE PREÇOS'!M:M,MATCH(B54,'MAPA DE PREÇOS'!B:B,0)+19)/(SUMPRODUCT(EDITAL!I:I,EDITAL!J:J)),"")</f>
        <v/>
      </c>
      <c r="D54" s="42" t="str">
        <f t="shared" ca="1" si="2"/>
        <v/>
      </c>
      <c r="E54" s="41" t="str">
        <f t="shared" ca="1" si="5"/>
        <v/>
      </c>
      <c r="F54" s="41" t="str">
        <f ca="1">IFERROR(VLOOKUP($E54,'MAPA DE PREÇOS'!$B:$D,2,FALSE),"")</f>
        <v/>
      </c>
      <c r="G54" s="41" t="str">
        <f ca="1">IFERROR(VLOOKUP($E54,'MAPA DE PREÇOS'!$B:$D,3,FALSE),"")</f>
        <v/>
      </c>
      <c r="H54" s="41" t="str">
        <f t="array" aca="1" ref="H54" ca="1">IFERROR(IF(E54="","",INDEX('MAPA DE PREÇOS'!H:H,0+MATCH(ABC!E54,'MAPA DE PREÇOS'!B:B,0))),"")</f>
        <v/>
      </c>
      <c r="I54" t="str">
        <f ca="1">IF(E54="","",INDEX('MAPA DE PREÇOS'!H:H,MATCH(ABC!E54,'MAPA DE PREÇOS'!B:B,0)+1))</f>
        <v/>
      </c>
      <c r="J54" s="41" t="str">
        <f ca="1">IFERROR(IF(E54="","",INDEX('MAPA DE PREÇOS'!M:M,3+MATCH(ABC!E54,'MAPA DE PREÇOS'!B:B,0))),"")</f>
        <v/>
      </c>
      <c r="K54" s="52" t="str">
        <f t="array" aca="1" ref="K54" ca="1">IFERROR(IF(E54="","",INDEX('MAPA DE PREÇOS'!M:M,2+MATCH(ABC!E54,'MAPA DE PREÇOS'!B:B,0))),"")</f>
        <v/>
      </c>
      <c r="L54" s="53" t="str">
        <f t="array" aca="1" ref="L54" ca="1">IFERROR(IF(AND(E53&lt;&gt;"",E54=""),"TOTAL ESTIMADO",INDEX('MAPA DE PREÇOS'!M:M,0+MATCH(ABC!E54,'MAPA DE PREÇOS'!B:B,0))),"")</f>
        <v/>
      </c>
      <c r="M54" s="54" t="str">
        <f ca="1">IFERROR(IF(AND(E53&lt;&gt;"",E54=""),SUM($M$5:M53),INDEX('MAPA DE PREÇOS'!M:M,19+MATCH(ABC!E54,'MAPA DE PREÇOS'!B:B,0))),"")</f>
        <v/>
      </c>
      <c r="N54" s="90" t="str">
        <f t="shared" ca="1" si="6"/>
        <v/>
      </c>
      <c r="O54" s="90" t="str">
        <f t="shared" ca="1" si="4"/>
        <v/>
      </c>
      <c r="P54" s="54" t="str">
        <f t="shared" ca="1" si="3"/>
        <v/>
      </c>
    </row>
    <row r="55" spans="2:16" x14ac:dyDescent="0.25">
      <c r="B55" s="41">
        <v>50</v>
      </c>
      <c r="C55" s="42" t="str">
        <f ca="1">IFERROR(INDEX('MAPA DE PREÇOS'!M:M,MATCH(B55,'MAPA DE PREÇOS'!B:B,0)+19)/(SUMPRODUCT(EDITAL!I:I,EDITAL!J:J)),"")</f>
        <v/>
      </c>
      <c r="D55" s="42" t="str">
        <f t="shared" ca="1" si="2"/>
        <v/>
      </c>
      <c r="E55" s="41" t="str">
        <f t="shared" ca="1" si="5"/>
        <v/>
      </c>
      <c r="F55" s="41" t="str">
        <f ca="1">IFERROR(VLOOKUP($E55,'MAPA DE PREÇOS'!$B:$D,2,FALSE),"")</f>
        <v/>
      </c>
      <c r="G55" s="41" t="str">
        <f ca="1">IFERROR(VLOOKUP($E55,'MAPA DE PREÇOS'!$B:$D,3,FALSE),"")</f>
        <v/>
      </c>
      <c r="H55" s="41" t="str">
        <f t="array" aca="1" ref="H55" ca="1">IFERROR(IF(E55="","",INDEX('MAPA DE PREÇOS'!H:H,0+MATCH(ABC!E55,'MAPA DE PREÇOS'!B:B,0))),"")</f>
        <v/>
      </c>
      <c r="I55" t="str">
        <f ca="1">IF(E55="","",INDEX('MAPA DE PREÇOS'!H:H,MATCH(ABC!E55,'MAPA DE PREÇOS'!B:B,0)+1))</f>
        <v/>
      </c>
      <c r="J55" s="41" t="str">
        <f ca="1">IFERROR(IF(E55="","",INDEX('MAPA DE PREÇOS'!M:M,3+MATCH(ABC!E55,'MAPA DE PREÇOS'!B:B,0))),"")</f>
        <v/>
      </c>
      <c r="K55" s="52" t="str">
        <f t="array" aca="1" ref="K55" ca="1">IFERROR(IF(E55="","",INDEX('MAPA DE PREÇOS'!M:M,2+MATCH(ABC!E55,'MAPA DE PREÇOS'!B:B,0))),"")</f>
        <v/>
      </c>
      <c r="L55" s="53" t="str">
        <f t="array" aca="1" ref="L55" ca="1">IFERROR(IF(AND(E54&lt;&gt;"",E55=""),"TOTAL ESTIMADO",INDEX('MAPA DE PREÇOS'!M:M,0+MATCH(ABC!E55,'MAPA DE PREÇOS'!B:B,0))),"")</f>
        <v/>
      </c>
      <c r="M55" s="54" t="str">
        <f ca="1">IFERROR(IF(AND(E54&lt;&gt;"",E55=""),SUM($M$5:M54),INDEX('MAPA DE PREÇOS'!M:M,19+MATCH(ABC!E55,'MAPA DE PREÇOS'!B:B,0))),"")</f>
        <v/>
      </c>
      <c r="N55" s="90" t="str">
        <f t="shared" ca="1" si="6"/>
        <v/>
      </c>
      <c r="O55" s="90" t="str">
        <f t="shared" ca="1" si="4"/>
        <v/>
      </c>
      <c r="P55" s="54" t="str">
        <f t="shared" ca="1" si="3"/>
        <v/>
      </c>
    </row>
    <row r="56" spans="2:16" x14ac:dyDescent="0.25">
      <c r="B56" s="41">
        <v>51</v>
      </c>
      <c r="C56" s="42" t="str">
        <f ca="1">IFERROR(INDEX('MAPA DE PREÇOS'!M:M,MATCH(B56,'MAPA DE PREÇOS'!B:B,0)+19)/(SUMPRODUCT(EDITAL!I:I,EDITAL!J:J)),"")</f>
        <v/>
      </c>
      <c r="D56" s="42" t="str">
        <f t="shared" ca="1" si="2"/>
        <v/>
      </c>
      <c r="E56" s="41" t="str">
        <f t="shared" ca="1" si="5"/>
        <v/>
      </c>
      <c r="F56" s="41" t="str">
        <f ca="1">IFERROR(VLOOKUP($E56,'MAPA DE PREÇOS'!$B:$D,2,FALSE),"")</f>
        <v/>
      </c>
      <c r="G56" s="41" t="str">
        <f ca="1">IFERROR(VLOOKUP($E56,'MAPA DE PREÇOS'!$B:$D,3,FALSE),"")</f>
        <v/>
      </c>
      <c r="H56" s="41" t="str">
        <f t="array" aca="1" ref="H56" ca="1">IFERROR(IF(E56="","",INDEX('MAPA DE PREÇOS'!H:H,0+MATCH(ABC!E56,'MAPA DE PREÇOS'!B:B,0))),"")</f>
        <v/>
      </c>
      <c r="I56" t="str">
        <f ca="1">IF(E56="","",INDEX('MAPA DE PREÇOS'!H:H,MATCH(ABC!E56,'MAPA DE PREÇOS'!B:B,0)+1))</f>
        <v/>
      </c>
      <c r="J56" s="41" t="str">
        <f ca="1">IFERROR(IF(E56="","",INDEX('MAPA DE PREÇOS'!M:M,3+MATCH(ABC!E56,'MAPA DE PREÇOS'!B:B,0))),"")</f>
        <v/>
      </c>
      <c r="K56" s="52" t="str">
        <f t="array" aca="1" ref="K56" ca="1">IFERROR(IF(E56="","",INDEX('MAPA DE PREÇOS'!M:M,2+MATCH(ABC!E56,'MAPA DE PREÇOS'!B:B,0))),"")</f>
        <v/>
      </c>
      <c r="L56" s="53" t="str">
        <f t="array" aca="1" ref="L56" ca="1">IFERROR(IF(AND(E55&lt;&gt;"",E56=""),"TOTAL ESTIMADO",INDEX('MAPA DE PREÇOS'!M:M,0+MATCH(ABC!E56,'MAPA DE PREÇOS'!B:B,0))),"")</f>
        <v/>
      </c>
      <c r="M56" s="54" t="str">
        <f ca="1">IFERROR(IF(AND(E55&lt;&gt;"",E56=""),SUM($M$5:M55),INDEX('MAPA DE PREÇOS'!M:M,19+MATCH(ABC!E56,'MAPA DE PREÇOS'!B:B,0))),"")</f>
        <v/>
      </c>
      <c r="N56" s="90" t="str">
        <f t="shared" ca="1" si="6"/>
        <v/>
      </c>
      <c r="O56" s="90" t="str">
        <f t="shared" ca="1" si="4"/>
        <v/>
      </c>
      <c r="P56" s="54" t="str">
        <f t="shared" ca="1" si="3"/>
        <v/>
      </c>
    </row>
    <row r="57" spans="2:16" x14ac:dyDescent="0.25">
      <c r="B57" s="41">
        <v>52</v>
      </c>
      <c r="C57" s="42" t="str">
        <f ca="1">IFERROR(INDEX('MAPA DE PREÇOS'!M:M,MATCH(B57,'MAPA DE PREÇOS'!B:B,0)+19)/(SUMPRODUCT(EDITAL!I:I,EDITAL!J:J)),"")</f>
        <v/>
      </c>
      <c r="D57" s="42" t="str">
        <f t="shared" ca="1" si="2"/>
        <v/>
      </c>
      <c r="E57" s="41" t="str">
        <f t="shared" ca="1" si="5"/>
        <v/>
      </c>
      <c r="F57" s="41" t="str">
        <f ca="1">IFERROR(VLOOKUP($E57,'MAPA DE PREÇOS'!$B:$D,2,FALSE),"")</f>
        <v/>
      </c>
      <c r="G57" s="41" t="str">
        <f ca="1">IFERROR(VLOOKUP($E57,'MAPA DE PREÇOS'!$B:$D,3,FALSE),"")</f>
        <v/>
      </c>
      <c r="H57" s="41" t="str">
        <f t="array" aca="1" ref="H57" ca="1">IFERROR(IF(E57="","",INDEX('MAPA DE PREÇOS'!H:H,0+MATCH(ABC!E57,'MAPA DE PREÇOS'!B:B,0))),"")</f>
        <v/>
      </c>
      <c r="I57" t="str">
        <f ca="1">IF(E57="","",INDEX('MAPA DE PREÇOS'!H:H,MATCH(ABC!E57,'MAPA DE PREÇOS'!B:B,0)+1))</f>
        <v/>
      </c>
      <c r="J57" s="41" t="str">
        <f ca="1">IFERROR(IF(E57="","",INDEX('MAPA DE PREÇOS'!M:M,3+MATCH(ABC!E57,'MAPA DE PREÇOS'!B:B,0))),"")</f>
        <v/>
      </c>
      <c r="K57" s="52" t="str">
        <f t="array" aca="1" ref="K57" ca="1">IFERROR(IF(E57="","",INDEX('MAPA DE PREÇOS'!M:M,2+MATCH(ABC!E57,'MAPA DE PREÇOS'!B:B,0))),"")</f>
        <v/>
      </c>
      <c r="L57" s="53" t="str">
        <f t="array" aca="1" ref="L57" ca="1">IFERROR(IF(AND(E56&lt;&gt;"",E57=""),"TOTAL ESTIMADO",INDEX('MAPA DE PREÇOS'!M:M,0+MATCH(ABC!E57,'MAPA DE PREÇOS'!B:B,0))),"")</f>
        <v/>
      </c>
      <c r="M57" s="54" t="str">
        <f ca="1">IFERROR(IF(AND(E56&lt;&gt;"",E57=""),SUM($M$5:M56),INDEX('MAPA DE PREÇOS'!M:M,19+MATCH(ABC!E57,'MAPA DE PREÇOS'!B:B,0))),"")</f>
        <v/>
      </c>
      <c r="N57" s="90" t="str">
        <f t="shared" ca="1" si="6"/>
        <v/>
      </c>
      <c r="O57" s="90" t="str">
        <f t="shared" ca="1" si="4"/>
        <v/>
      </c>
      <c r="P57" s="54" t="str">
        <f t="shared" ca="1" si="3"/>
        <v/>
      </c>
    </row>
    <row r="58" spans="2:16" x14ac:dyDescent="0.25">
      <c r="B58" s="41">
        <v>53</v>
      </c>
      <c r="C58" s="42" t="str">
        <f ca="1">IFERROR(INDEX('MAPA DE PREÇOS'!M:M,MATCH(B58,'MAPA DE PREÇOS'!B:B,0)+19)/(SUMPRODUCT(EDITAL!I:I,EDITAL!J:J)),"")</f>
        <v/>
      </c>
      <c r="D58" s="42" t="str">
        <f t="shared" ca="1" si="2"/>
        <v/>
      </c>
      <c r="E58" s="41" t="str">
        <f t="shared" ca="1" si="5"/>
        <v/>
      </c>
      <c r="F58" s="41" t="str">
        <f ca="1">IFERROR(VLOOKUP($E58,'MAPA DE PREÇOS'!$B:$D,2,FALSE),"")</f>
        <v/>
      </c>
      <c r="G58" s="41" t="str">
        <f ca="1">IFERROR(VLOOKUP($E58,'MAPA DE PREÇOS'!$B:$D,3,FALSE),"")</f>
        <v/>
      </c>
      <c r="H58" s="41" t="str">
        <f t="array" aca="1" ref="H58" ca="1">IFERROR(IF(E58="","",INDEX('MAPA DE PREÇOS'!H:H,0+MATCH(ABC!E58,'MAPA DE PREÇOS'!B:B,0))),"")</f>
        <v/>
      </c>
      <c r="I58" t="str">
        <f ca="1">IF(E58="","",INDEX('MAPA DE PREÇOS'!H:H,MATCH(ABC!E58,'MAPA DE PREÇOS'!B:B,0)+1))</f>
        <v/>
      </c>
      <c r="J58" s="41" t="str">
        <f ca="1">IFERROR(IF(E58="","",INDEX('MAPA DE PREÇOS'!M:M,3+MATCH(ABC!E58,'MAPA DE PREÇOS'!B:B,0))),"")</f>
        <v/>
      </c>
      <c r="K58" s="52" t="str">
        <f t="array" aca="1" ref="K58" ca="1">IFERROR(IF(E58="","",INDEX('MAPA DE PREÇOS'!M:M,2+MATCH(ABC!E58,'MAPA DE PREÇOS'!B:B,0))),"")</f>
        <v/>
      </c>
      <c r="L58" s="53" t="str">
        <f t="array" aca="1" ref="L58" ca="1">IFERROR(IF(AND(E57&lt;&gt;"",E58=""),"TOTAL ESTIMADO",INDEX('MAPA DE PREÇOS'!M:M,0+MATCH(ABC!E58,'MAPA DE PREÇOS'!B:B,0))),"")</f>
        <v/>
      </c>
      <c r="M58" s="54" t="str">
        <f ca="1">IFERROR(IF(AND(E57&lt;&gt;"",E58=""),SUM($M$5:M57),INDEX('MAPA DE PREÇOS'!M:M,19+MATCH(ABC!E58,'MAPA DE PREÇOS'!B:B,0))),"")</f>
        <v/>
      </c>
      <c r="N58" s="90" t="str">
        <f t="shared" ca="1" si="6"/>
        <v/>
      </c>
      <c r="O58" s="90" t="str">
        <f t="shared" ca="1" si="4"/>
        <v/>
      </c>
      <c r="P58" s="54" t="str">
        <f t="shared" ca="1" si="3"/>
        <v/>
      </c>
    </row>
    <row r="59" spans="2:16" x14ac:dyDescent="0.25">
      <c r="B59" s="41">
        <v>54</v>
      </c>
      <c r="C59" s="42" t="str">
        <f ca="1">IFERROR(INDEX('MAPA DE PREÇOS'!M:M,MATCH(B59,'MAPA DE PREÇOS'!B:B,0)+19)/(SUMPRODUCT(EDITAL!I:I,EDITAL!J:J)),"")</f>
        <v/>
      </c>
      <c r="D59" s="42" t="str">
        <f t="shared" ca="1" si="2"/>
        <v/>
      </c>
      <c r="E59" s="41" t="str">
        <f t="shared" ca="1" si="5"/>
        <v/>
      </c>
      <c r="F59" s="41" t="str">
        <f ca="1">IFERROR(VLOOKUP($E59,'MAPA DE PREÇOS'!$B:$D,2,FALSE),"")</f>
        <v/>
      </c>
      <c r="G59" s="41" t="str">
        <f ca="1">IFERROR(VLOOKUP($E59,'MAPA DE PREÇOS'!$B:$D,3,FALSE),"")</f>
        <v/>
      </c>
      <c r="H59" s="41" t="str">
        <f t="array" aca="1" ref="H59" ca="1">IFERROR(IF(E59="","",INDEX('MAPA DE PREÇOS'!H:H,0+MATCH(ABC!E59,'MAPA DE PREÇOS'!B:B,0))),"")</f>
        <v/>
      </c>
      <c r="I59" t="str">
        <f ca="1">IF(E59="","",INDEX('MAPA DE PREÇOS'!H:H,MATCH(ABC!E59,'MAPA DE PREÇOS'!B:B,0)+1))</f>
        <v/>
      </c>
      <c r="J59" s="41" t="str">
        <f ca="1">IFERROR(IF(E59="","",INDEX('MAPA DE PREÇOS'!M:M,3+MATCH(ABC!E59,'MAPA DE PREÇOS'!B:B,0))),"")</f>
        <v/>
      </c>
      <c r="K59" s="52" t="str">
        <f t="array" aca="1" ref="K59" ca="1">IFERROR(IF(E59="","",INDEX('MAPA DE PREÇOS'!M:M,2+MATCH(ABC!E59,'MAPA DE PREÇOS'!B:B,0))),"")</f>
        <v/>
      </c>
      <c r="L59" s="53" t="str">
        <f t="array" aca="1" ref="L59" ca="1">IFERROR(IF(AND(E58&lt;&gt;"",E59=""),"TOTAL ESTIMADO",INDEX('MAPA DE PREÇOS'!M:M,0+MATCH(ABC!E59,'MAPA DE PREÇOS'!B:B,0))),"")</f>
        <v/>
      </c>
      <c r="M59" s="54" t="str">
        <f ca="1">IFERROR(IF(AND(E58&lt;&gt;"",E59=""),SUM($M$5:M58),INDEX('MAPA DE PREÇOS'!M:M,19+MATCH(ABC!E59,'MAPA DE PREÇOS'!B:B,0))),"")</f>
        <v/>
      </c>
      <c r="N59" s="90" t="str">
        <f t="shared" ca="1" si="6"/>
        <v/>
      </c>
      <c r="O59" s="90" t="str">
        <f t="shared" ca="1" si="4"/>
        <v/>
      </c>
      <c r="P59" s="54" t="str">
        <f t="shared" ca="1" si="3"/>
        <v/>
      </c>
    </row>
    <row r="60" spans="2:16" x14ac:dyDescent="0.25">
      <c r="B60" s="41">
        <v>55</v>
      </c>
      <c r="C60" s="42" t="str">
        <f ca="1">IFERROR(INDEX('MAPA DE PREÇOS'!M:M,MATCH(B60,'MAPA DE PREÇOS'!B:B,0)+19)/(SUMPRODUCT(EDITAL!I:I,EDITAL!J:J)),"")</f>
        <v/>
      </c>
      <c r="D60" s="42" t="str">
        <f t="shared" ca="1" si="2"/>
        <v/>
      </c>
      <c r="E60" s="41" t="str">
        <f t="shared" ca="1" si="5"/>
        <v/>
      </c>
      <c r="F60" s="41" t="str">
        <f ca="1">IFERROR(VLOOKUP($E60,'MAPA DE PREÇOS'!$B:$D,2,FALSE),"")</f>
        <v/>
      </c>
      <c r="G60" s="41" t="str">
        <f ca="1">IFERROR(VLOOKUP($E60,'MAPA DE PREÇOS'!$B:$D,3,FALSE),"")</f>
        <v/>
      </c>
      <c r="H60" s="41" t="str">
        <f t="array" aca="1" ref="H60" ca="1">IFERROR(IF(E60="","",INDEX('MAPA DE PREÇOS'!H:H,0+MATCH(ABC!E60,'MAPA DE PREÇOS'!B:B,0))),"")</f>
        <v/>
      </c>
      <c r="I60" t="str">
        <f ca="1">IF(E60="","",INDEX('MAPA DE PREÇOS'!H:H,MATCH(ABC!E60,'MAPA DE PREÇOS'!B:B,0)+1))</f>
        <v/>
      </c>
      <c r="J60" s="41" t="str">
        <f ca="1">IFERROR(IF(E60="","",INDEX('MAPA DE PREÇOS'!M:M,3+MATCH(ABC!E60,'MAPA DE PREÇOS'!B:B,0))),"")</f>
        <v/>
      </c>
      <c r="K60" s="52" t="str">
        <f t="array" aca="1" ref="K60" ca="1">IFERROR(IF(E60="","",INDEX('MAPA DE PREÇOS'!M:M,2+MATCH(ABC!E60,'MAPA DE PREÇOS'!B:B,0))),"")</f>
        <v/>
      </c>
      <c r="L60" s="53" t="str">
        <f t="array" aca="1" ref="L60" ca="1">IFERROR(IF(AND(E59&lt;&gt;"",E60=""),"TOTAL ESTIMADO",INDEX('MAPA DE PREÇOS'!M:M,0+MATCH(ABC!E60,'MAPA DE PREÇOS'!B:B,0))),"")</f>
        <v/>
      </c>
      <c r="M60" s="54" t="str">
        <f ca="1">IFERROR(IF(AND(E59&lt;&gt;"",E60=""),SUM($M$5:M59),INDEX('MAPA DE PREÇOS'!M:M,19+MATCH(ABC!E60,'MAPA DE PREÇOS'!B:B,0))),"")</f>
        <v/>
      </c>
      <c r="N60" s="90" t="str">
        <f t="shared" ca="1" si="6"/>
        <v/>
      </c>
      <c r="O60" s="90" t="str">
        <f t="shared" ca="1" si="4"/>
        <v/>
      </c>
      <c r="P60" s="54" t="str">
        <f t="shared" ca="1" si="3"/>
        <v/>
      </c>
    </row>
    <row r="61" spans="2:16" x14ac:dyDescent="0.25">
      <c r="B61" s="41">
        <v>56</v>
      </c>
      <c r="C61" s="42" t="str">
        <f ca="1">IFERROR(INDEX('MAPA DE PREÇOS'!M:M,MATCH(B61,'MAPA DE PREÇOS'!B:B,0)+19)/(SUMPRODUCT(EDITAL!I:I,EDITAL!J:J)),"")</f>
        <v/>
      </c>
      <c r="D61" s="42" t="str">
        <f t="shared" ca="1" si="2"/>
        <v/>
      </c>
      <c r="E61" s="41" t="str">
        <f t="shared" ca="1" si="5"/>
        <v/>
      </c>
      <c r="F61" s="41" t="str">
        <f ca="1">IFERROR(VLOOKUP($E61,'MAPA DE PREÇOS'!$B:$D,2,FALSE),"")</f>
        <v/>
      </c>
      <c r="G61" s="41" t="str">
        <f ca="1">IFERROR(VLOOKUP($E61,'MAPA DE PREÇOS'!$B:$D,3,FALSE),"")</f>
        <v/>
      </c>
      <c r="H61" s="41" t="str">
        <f t="array" aca="1" ref="H61" ca="1">IFERROR(IF(E61="","",INDEX('MAPA DE PREÇOS'!H:H,0+MATCH(ABC!E61,'MAPA DE PREÇOS'!B:B,0))),"")</f>
        <v/>
      </c>
      <c r="I61" t="str">
        <f ca="1">IF(E61="","",INDEX('MAPA DE PREÇOS'!H:H,MATCH(ABC!E61,'MAPA DE PREÇOS'!B:B,0)+1))</f>
        <v/>
      </c>
      <c r="J61" s="41" t="str">
        <f ca="1">IFERROR(IF(E61="","",INDEX('MAPA DE PREÇOS'!M:M,3+MATCH(ABC!E61,'MAPA DE PREÇOS'!B:B,0))),"")</f>
        <v/>
      </c>
      <c r="K61" s="52" t="str">
        <f t="array" aca="1" ref="K61" ca="1">IFERROR(IF(E61="","",INDEX('MAPA DE PREÇOS'!M:M,2+MATCH(ABC!E61,'MAPA DE PREÇOS'!B:B,0))),"")</f>
        <v/>
      </c>
      <c r="L61" s="53" t="str">
        <f t="array" aca="1" ref="L61" ca="1">IFERROR(IF(AND(E60&lt;&gt;"",E61=""),"TOTAL ESTIMADO",INDEX('MAPA DE PREÇOS'!M:M,0+MATCH(ABC!E61,'MAPA DE PREÇOS'!B:B,0))),"")</f>
        <v/>
      </c>
      <c r="M61" s="54" t="str">
        <f ca="1">IFERROR(IF(AND(E60&lt;&gt;"",E61=""),SUM($M$5:M60),INDEX('MAPA DE PREÇOS'!M:M,19+MATCH(ABC!E61,'MAPA DE PREÇOS'!B:B,0))),"")</f>
        <v/>
      </c>
      <c r="N61" s="90" t="str">
        <f t="shared" ca="1" si="6"/>
        <v/>
      </c>
      <c r="O61" s="90" t="str">
        <f t="shared" ca="1" si="4"/>
        <v/>
      </c>
      <c r="P61" s="54" t="str">
        <f t="shared" ca="1" si="3"/>
        <v/>
      </c>
    </row>
    <row r="62" spans="2:16" x14ac:dyDescent="0.25">
      <c r="B62" s="41">
        <v>57</v>
      </c>
      <c r="C62" s="42" t="str">
        <f ca="1">IFERROR(INDEX('MAPA DE PREÇOS'!M:M,MATCH(B62,'MAPA DE PREÇOS'!B:B,0)+19)/(SUMPRODUCT(EDITAL!I:I,EDITAL!J:J)),"")</f>
        <v/>
      </c>
      <c r="D62" s="42" t="str">
        <f t="shared" ca="1" si="2"/>
        <v/>
      </c>
      <c r="E62" s="41" t="str">
        <f t="shared" ca="1" si="5"/>
        <v/>
      </c>
      <c r="F62" s="41" t="str">
        <f ca="1">IFERROR(VLOOKUP($E62,'MAPA DE PREÇOS'!$B:$D,2,FALSE),"")</f>
        <v/>
      </c>
      <c r="G62" s="41" t="str">
        <f ca="1">IFERROR(VLOOKUP($E62,'MAPA DE PREÇOS'!$B:$D,3,FALSE),"")</f>
        <v/>
      </c>
      <c r="H62" s="41" t="str">
        <f t="array" aca="1" ref="H62" ca="1">IFERROR(IF(E62="","",INDEX('MAPA DE PREÇOS'!H:H,0+MATCH(ABC!E62,'MAPA DE PREÇOS'!B:B,0))),"")</f>
        <v/>
      </c>
      <c r="I62" t="str">
        <f ca="1">IF(E62="","",INDEX('MAPA DE PREÇOS'!H:H,MATCH(ABC!E62,'MAPA DE PREÇOS'!B:B,0)+1))</f>
        <v/>
      </c>
      <c r="J62" s="41" t="str">
        <f ca="1">IFERROR(IF(E62="","",INDEX('MAPA DE PREÇOS'!M:M,3+MATCH(ABC!E62,'MAPA DE PREÇOS'!B:B,0))),"")</f>
        <v/>
      </c>
      <c r="K62" s="52" t="str">
        <f t="array" aca="1" ref="K62" ca="1">IFERROR(IF(E62="","",INDEX('MAPA DE PREÇOS'!M:M,2+MATCH(ABC!E62,'MAPA DE PREÇOS'!B:B,0))),"")</f>
        <v/>
      </c>
      <c r="L62" s="53" t="str">
        <f t="array" aca="1" ref="L62" ca="1">IFERROR(IF(AND(E61&lt;&gt;"",E62=""),"TOTAL ESTIMADO",INDEX('MAPA DE PREÇOS'!M:M,0+MATCH(ABC!E62,'MAPA DE PREÇOS'!B:B,0))),"")</f>
        <v/>
      </c>
      <c r="M62" s="54" t="str">
        <f ca="1">IFERROR(IF(AND(E61&lt;&gt;"",E62=""),SUM($M$5:M61),INDEX('MAPA DE PREÇOS'!M:M,19+MATCH(ABC!E62,'MAPA DE PREÇOS'!B:B,0))),"")</f>
        <v/>
      </c>
      <c r="N62" s="90" t="str">
        <f t="shared" ca="1" si="6"/>
        <v/>
      </c>
      <c r="O62" s="90" t="str">
        <f t="shared" ca="1" si="4"/>
        <v/>
      </c>
      <c r="P62" s="54" t="str">
        <f t="shared" ca="1" si="3"/>
        <v/>
      </c>
    </row>
    <row r="63" spans="2:16" x14ac:dyDescent="0.25">
      <c r="B63" s="41">
        <v>58</v>
      </c>
      <c r="C63" s="42" t="str">
        <f ca="1">IFERROR(INDEX('MAPA DE PREÇOS'!M:M,MATCH(B63,'MAPA DE PREÇOS'!B:B,0)+19)/(SUMPRODUCT(EDITAL!I:I,EDITAL!J:J)),"")</f>
        <v/>
      </c>
      <c r="D63" s="42" t="str">
        <f t="shared" ca="1" si="2"/>
        <v/>
      </c>
      <c r="E63" s="41" t="str">
        <f t="shared" ca="1" si="5"/>
        <v/>
      </c>
      <c r="F63" s="41" t="str">
        <f ca="1">IFERROR(VLOOKUP($E63,'MAPA DE PREÇOS'!$B:$D,2,FALSE),"")</f>
        <v/>
      </c>
      <c r="G63" s="41" t="str">
        <f ca="1">IFERROR(VLOOKUP($E63,'MAPA DE PREÇOS'!$B:$D,3,FALSE),"")</f>
        <v/>
      </c>
      <c r="H63" s="41" t="str">
        <f t="array" aca="1" ref="H63" ca="1">IFERROR(IF(E63="","",INDEX('MAPA DE PREÇOS'!H:H,0+MATCH(ABC!E63,'MAPA DE PREÇOS'!B:B,0))),"")</f>
        <v/>
      </c>
      <c r="I63" t="str">
        <f ca="1">IF(E63="","",INDEX('MAPA DE PREÇOS'!H:H,MATCH(ABC!E63,'MAPA DE PREÇOS'!B:B,0)+1))</f>
        <v/>
      </c>
      <c r="J63" s="41" t="str">
        <f ca="1">IFERROR(IF(E63="","",INDEX('MAPA DE PREÇOS'!M:M,3+MATCH(ABC!E63,'MAPA DE PREÇOS'!B:B,0))),"")</f>
        <v/>
      </c>
      <c r="K63" s="52" t="str">
        <f t="array" aca="1" ref="K63" ca="1">IFERROR(IF(E63="","",INDEX('MAPA DE PREÇOS'!M:M,2+MATCH(ABC!E63,'MAPA DE PREÇOS'!B:B,0))),"")</f>
        <v/>
      </c>
      <c r="L63" s="53" t="str">
        <f t="array" aca="1" ref="L63" ca="1">IFERROR(IF(AND(E62&lt;&gt;"",E63=""),"TOTAL ESTIMADO",INDEX('MAPA DE PREÇOS'!M:M,0+MATCH(ABC!E63,'MAPA DE PREÇOS'!B:B,0))),"")</f>
        <v/>
      </c>
      <c r="M63" s="54" t="str">
        <f ca="1">IFERROR(IF(AND(E62&lt;&gt;"",E63=""),SUM($M$5:M62),INDEX('MAPA DE PREÇOS'!M:M,19+MATCH(ABC!E63,'MAPA DE PREÇOS'!B:B,0))),"")</f>
        <v/>
      </c>
      <c r="N63" s="90" t="str">
        <f t="shared" ca="1" si="6"/>
        <v/>
      </c>
      <c r="O63" s="90" t="str">
        <f t="shared" ca="1" si="4"/>
        <v/>
      </c>
      <c r="P63" s="54" t="str">
        <f t="shared" ca="1" si="3"/>
        <v/>
      </c>
    </row>
    <row r="64" spans="2:16" x14ac:dyDescent="0.25">
      <c r="B64" s="41">
        <v>59</v>
      </c>
      <c r="C64" s="42" t="str">
        <f ca="1">IFERROR(INDEX('MAPA DE PREÇOS'!M:M,MATCH(B64,'MAPA DE PREÇOS'!B:B,0)+19)/(SUMPRODUCT(EDITAL!I:I,EDITAL!J:J)),"")</f>
        <v/>
      </c>
      <c r="D64" s="42" t="str">
        <f t="shared" ca="1" si="2"/>
        <v/>
      </c>
      <c r="E64" s="41" t="str">
        <f t="shared" ca="1" si="5"/>
        <v/>
      </c>
      <c r="F64" s="41" t="str">
        <f ca="1">IFERROR(VLOOKUP($E64,'MAPA DE PREÇOS'!$B:$D,2,FALSE),"")</f>
        <v/>
      </c>
      <c r="G64" s="41" t="str">
        <f ca="1">IFERROR(VLOOKUP($E64,'MAPA DE PREÇOS'!$B:$D,3,FALSE),"")</f>
        <v/>
      </c>
      <c r="H64" s="41" t="str">
        <f t="array" aca="1" ref="H64" ca="1">IFERROR(IF(E64="","",INDEX('MAPA DE PREÇOS'!H:H,0+MATCH(ABC!E64,'MAPA DE PREÇOS'!B:B,0))),"")</f>
        <v/>
      </c>
      <c r="I64" t="str">
        <f ca="1">IF(E64="","",INDEX('MAPA DE PREÇOS'!H:H,MATCH(ABC!E64,'MAPA DE PREÇOS'!B:B,0)+1))</f>
        <v/>
      </c>
      <c r="J64" s="41" t="str">
        <f ca="1">IFERROR(IF(E64="","",INDEX('MAPA DE PREÇOS'!M:M,3+MATCH(ABC!E64,'MAPA DE PREÇOS'!B:B,0))),"")</f>
        <v/>
      </c>
      <c r="K64" s="52" t="str">
        <f t="array" aca="1" ref="K64" ca="1">IFERROR(IF(E64="","",INDEX('MAPA DE PREÇOS'!M:M,2+MATCH(ABC!E64,'MAPA DE PREÇOS'!B:B,0))),"")</f>
        <v/>
      </c>
      <c r="L64" s="53" t="str">
        <f t="array" aca="1" ref="L64" ca="1">IFERROR(IF(AND(E63&lt;&gt;"",E64=""),"TOTAL ESTIMADO",INDEX('MAPA DE PREÇOS'!M:M,0+MATCH(ABC!E64,'MAPA DE PREÇOS'!B:B,0))),"")</f>
        <v/>
      </c>
      <c r="M64" s="54" t="str">
        <f ca="1">IFERROR(IF(AND(E63&lt;&gt;"",E64=""),SUM($M$5:M63),INDEX('MAPA DE PREÇOS'!M:M,19+MATCH(ABC!E64,'MAPA DE PREÇOS'!B:B,0))),"")</f>
        <v/>
      </c>
      <c r="N64" s="90" t="str">
        <f t="shared" ca="1" si="6"/>
        <v/>
      </c>
      <c r="O64" s="90" t="str">
        <f t="shared" ca="1" si="4"/>
        <v/>
      </c>
      <c r="P64" s="54" t="str">
        <f t="shared" ca="1" si="3"/>
        <v/>
      </c>
    </row>
    <row r="65" spans="2:16" x14ac:dyDescent="0.25">
      <c r="B65" s="41">
        <v>60</v>
      </c>
      <c r="C65" s="42" t="str">
        <f ca="1">IFERROR(INDEX('MAPA DE PREÇOS'!M:M,MATCH(B65,'MAPA DE PREÇOS'!B:B,0)+19)/(SUMPRODUCT(EDITAL!I:I,EDITAL!J:J)),"")</f>
        <v/>
      </c>
      <c r="D65" s="42" t="str">
        <f t="shared" ca="1" si="2"/>
        <v/>
      </c>
      <c r="E65" s="41" t="str">
        <f t="shared" ca="1" si="5"/>
        <v/>
      </c>
      <c r="F65" s="41" t="str">
        <f ca="1">IFERROR(VLOOKUP($E65,'MAPA DE PREÇOS'!$B:$D,2,FALSE),"")</f>
        <v/>
      </c>
      <c r="G65" s="41" t="str">
        <f ca="1">IFERROR(VLOOKUP($E65,'MAPA DE PREÇOS'!$B:$D,3,FALSE),"")</f>
        <v/>
      </c>
      <c r="H65" s="41" t="str">
        <f t="array" aca="1" ref="H65" ca="1">IFERROR(IF(E65="","",INDEX('MAPA DE PREÇOS'!H:H,0+MATCH(ABC!E65,'MAPA DE PREÇOS'!B:B,0))),"")</f>
        <v/>
      </c>
      <c r="I65" t="str">
        <f ca="1">IF(E65="","",INDEX('MAPA DE PREÇOS'!H:H,MATCH(ABC!E65,'MAPA DE PREÇOS'!B:B,0)+1))</f>
        <v/>
      </c>
      <c r="J65" s="41" t="str">
        <f ca="1">IFERROR(IF(E65="","",INDEX('MAPA DE PREÇOS'!M:M,3+MATCH(ABC!E65,'MAPA DE PREÇOS'!B:B,0))),"")</f>
        <v/>
      </c>
      <c r="K65" s="52" t="str">
        <f t="array" aca="1" ref="K65" ca="1">IFERROR(IF(E65="","",INDEX('MAPA DE PREÇOS'!M:M,2+MATCH(ABC!E65,'MAPA DE PREÇOS'!B:B,0))),"")</f>
        <v/>
      </c>
      <c r="L65" s="53" t="str">
        <f t="array" aca="1" ref="L65" ca="1">IFERROR(IF(AND(E64&lt;&gt;"",E65=""),"TOTAL ESTIMADO",INDEX('MAPA DE PREÇOS'!M:M,0+MATCH(ABC!E65,'MAPA DE PREÇOS'!B:B,0))),"")</f>
        <v/>
      </c>
      <c r="M65" s="54" t="str">
        <f ca="1">IFERROR(IF(AND(E64&lt;&gt;"",E65=""),SUM($M$5:M64),INDEX('MAPA DE PREÇOS'!M:M,19+MATCH(ABC!E65,'MAPA DE PREÇOS'!B:B,0))),"")</f>
        <v/>
      </c>
      <c r="N65" s="90" t="str">
        <f t="shared" ca="1" si="6"/>
        <v/>
      </c>
      <c r="O65" s="90" t="str">
        <f t="shared" ca="1" si="4"/>
        <v/>
      </c>
      <c r="P65" s="54" t="str">
        <f t="shared" ca="1" si="3"/>
        <v/>
      </c>
    </row>
    <row r="66" spans="2:16" x14ac:dyDescent="0.25">
      <c r="B66" s="41">
        <v>61</v>
      </c>
      <c r="C66" s="42" t="str">
        <f ca="1">IFERROR(INDEX('MAPA DE PREÇOS'!M:M,MATCH(B66,'MAPA DE PREÇOS'!B:B,0)+19)/(SUMPRODUCT(EDITAL!I:I,EDITAL!J:J)),"")</f>
        <v/>
      </c>
      <c r="D66" s="42" t="str">
        <f t="shared" ca="1" si="2"/>
        <v/>
      </c>
      <c r="E66" s="41" t="str">
        <f t="shared" ca="1" si="5"/>
        <v/>
      </c>
      <c r="F66" s="41" t="str">
        <f ca="1">IFERROR(VLOOKUP($E66,'MAPA DE PREÇOS'!$B:$D,2,FALSE),"")</f>
        <v/>
      </c>
      <c r="G66" s="41" t="str">
        <f ca="1">IFERROR(VLOOKUP($E66,'MAPA DE PREÇOS'!$B:$D,3,FALSE),"")</f>
        <v/>
      </c>
      <c r="H66" s="41" t="str">
        <f t="array" aca="1" ref="H66" ca="1">IFERROR(IF(E66="","",INDEX('MAPA DE PREÇOS'!H:H,0+MATCH(ABC!E66,'MAPA DE PREÇOS'!B:B,0))),"")</f>
        <v/>
      </c>
      <c r="I66" t="str">
        <f ca="1">IF(E66="","",INDEX('MAPA DE PREÇOS'!H:H,MATCH(ABC!E66,'MAPA DE PREÇOS'!B:B,0)+1))</f>
        <v/>
      </c>
      <c r="J66" s="41" t="str">
        <f ca="1">IFERROR(IF(E66="","",INDEX('MAPA DE PREÇOS'!M:M,3+MATCH(ABC!E66,'MAPA DE PREÇOS'!B:B,0))),"")</f>
        <v/>
      </c>
      <c r="K66" s="52" t="str">
        <f t="array" aca="1" ref="K66" ca="1">IFERROR(IF(E66="","",INDEX('MAPA DE PREÇOS'!M:M,2+MATCH(ABC!E66,'MAPA DE PREÇOS'!B:B,0))),"")</f>
        <v/>
      </c>
      <c r="L66" s="53" t="str">
        <f t="array" aca="1" ref="L66" ca="1">IFERROR(IF(AND(E65&lt;&gt;"",E66=""),"TOTAL ESTIMADO",INDEX('MAPA DE PREÇOS'!M:M,0+MATCH(ABC!E66,'MAPA DE PREÇOS'!B:B,0))),"")</f>
        <v/>
      </c>
      <c r="M66" s="54" t="str">
        <f ca="1">IFERROR(IF(AND(E65&lt;&gt;"",E66=""),SUM($M$5:M65),INDEX('MAPA DE PREÇOS'!M:M,19+MATCH(ABC!E66,'MAPA DE PREÇOS'!B:B,0))),"")</f>
        <v/>
      </c>
      <c r="N66" s="90" t="str">
        <f t="shared" ca="1" si="6"/>
        <v/>
      </c>
      <c r="O66" s="90" t="str">
        <f t="shared" ca="1" si="4"/>
        <v/>
      </c>
      <c r="P66" s="54" t="str">
        <f t="shared" ca="1" si="3"/>
        <v/>
      </c>
    </row>
    <row r="67" spans="2:16" x14ac:dyDescent="0.25">
      <c r="B67" s="41">
        <v>62</v>
      </c>
      <c r="C67" s="42" t="str">
        <f ca="1">IFERROR(INDEX('MAPA DE PREÇOS'!M:M,MATCH(B67,'MAPA DE PREÇOS'!B:B,0)+19)/(SUMPRODUCT(EDITAL!I:I,EDITAL!J:J)),"")</f>
        <v/>
      </c>
      <c r="D67" s="42" t="str">
        <f t="shared" ca="1" si="2"/>
        <v/>
      </c>
      <c r="E67" s="41" t="str">
        <f t="shared" ca="1" si="5"/>
        <v/>
      </c>
      <c r="F67" s="41" t="str">
        <f ca="1">IFERROR(VLOOKUP($E67,'MAPA DE PREÇOS'!$B:$D,2,FALSE),"")</f>
        <v/>
      </c>
      <c r="G67" s="41" t="str">
        <f ca="1">IFERROR(VLOOKUP($E67,'MAPA DE PREÇOS'!$B:$D,3,FALSE),"")</f>
        <v/>
      </c>
      <c r="H67" s="41" t="str">
        <f t="array" aca="1" ref="H67" ca="1">IFERROR(IF(E67="","",INDEX('MAPA DE PREÇOS'!H:H,0+MATCH(ABC!E67,'MAPA DE PREÇOS'!B:B,0))),"")</f>
        <v/>
      </c>
      <c r="I67" t="str">
        <f ca="1">IF(E67="","",INDEX('MAPA DE PREÇOS'!H:H,MATCH(ABC!E67,'MAPA DE PREÇOS'!B:B,0)+1))</f>
        <v/>
      </c>
      <c r="J67" s="41" t="str">
        <f ca="1">IFERROR(IF(E67="","",INDEX('MAPA DE PREÇOS'!M:M,3+MATCH(ABC!E67,'MAPA DE PREÇOS'!B:B,0))),"")</f>
        <v/>
      </c>
      <c r="K67" s="52" t="str">
        <f t="array" aca="1" ref="K67" ca="1">IFERROR(IF(E67="","",INDEX('MAPA DE PREÇOS'!M:M,2+MATCH(ABC!E67,'MAPA DE PREÇOS'!B:B,0))),"")</f>
        <v/>
      </c>
      <c r="L67" s="53" t="str">
        <f t="array" aca="1" ref="L67" ca="1">IFERROR(IF(AND(E66&lt;&gt;"",E67=""),"TOTAL ESTIMADO",INDEX('MAPA DE PREÇOS'!M:M,0+MATCH(ABC!E67,'MAPA DE PREÇOS'!B:B,0))),"")</f>
        <v/>
      </c>
      <c r="M67" s="54" t="str">
        <f ca="1">IFERROR(IF(AND(E66&lt;&gt;"",E67=""),SUM($M$5:M66),INDEX('MAPA DE PREÇOS'!M:M,19+MATCH(ABC!E67,'MAPA DE PREÇOS'!B:B,0))),"")</f>
        <v/>
      </c>
      <c r="N67" s="90" t="str">
        <f t="shared" ca="1" si="6"/>
        <v/>
      </c>
      <c r="O67" s="90" t="str">
        <f t="shared" ca="1" si="4"/>
        <v/>
      </c>
      <c r="P67" s="54" t="str">
        <f t="shared" ca="1" si="3"/>
        <v/>
      </c>
    </row>
    <row r="68" spans="2:16" x14ac:dyDescent="0.25">
      <c r="B68" s="41">
        <v>63</v>
      </c>
      <c r="C68" s="42" t="str">
        <f ca="1">IFERROR(INDEX('MAPA DE PREÇOS'!M:M,MATCH(B68,'MAPA DE PREÇOS'!B:B,0)+19)/(SUMPRODUCT(EDITAL!I:I,EDITAL!J:J)),"")</f>
        <v/>
      </c>
      <c r="D68" s="42" t="str">
        <f t="shared" ca="1" si="2"/>
        <v/>
      </c>
      <c r="E68" s="41" t="str">
        <f t="shared" ca="1" si="5"/>
        <v/>
      </c>
      <c r="F68" s="41" t="str">
        <f ca="1">IFERROR(VLOOKUP($E68,'MAPA DE PREÇOS'!$B:$D,2,FALSE),"")</f>
        <v/>
      </c>
      <c r="G68" s="41" t="str">
        <f ca="1">IFERROR(VLOOKUP($E68,'MAPA DE PREÇOS'!$B:$D,3,FALSE),"")</f>
        <v/>
      </c>
      <c r="H68" s="41" t="str">
        <f t="array" aca="1" ref="H68" ca="1">IFERROR(IF(E68="","",INDEX('MAPA DE PREÇOS'!H:H,0+MATCH(ABC!E68,'MAPA DE PREÇOS'!B:B,0))),"")</f>
        <v/>
      </c>
      <c r="I68" t="str">
        <f ca="1">IF(E68="","",INDEX('MAPA DE PREÇOS'!H:H,MATCH(ABC!E68,'MAPA DE PREÇOS'!B:B,0)+1))</f>
        <v/>
      </c>
      <c r="J68" s="41" t="str">
        <f ca="1">IFERROR(IF(E68="","",INDEX('MAPA DE PREÇOS'!M:M,3+MATCH(ABC!E68,'MAPA DE PREÇOS'!B:B,0))),"")</f>
        <v/>
      </c>
      <c r="K68" s="52" t="str">
        <f t="array" aca="1" ref="K68" ca="1">IFERROR(IF(E68="","",INDEX('MAPA DE PREÇOS'!M:M,2+MATCH(ABC!E68,'MAPA DE PREÇOS'!B:B,0))),"")</f>
        <v/>
      </c>
      <c r="L68" s="53" t="str">
        <f t="array" aca="1" ref="L68" ca="1">IFERROR(IF(AND(E67&lt;&gt;"",E68=""),"TOTAL ESTIMADO",INDEX('MAPA DE PREÇOS'!M:M,0+MATCH(ABC!E68,'MAPA DE PREÇOS'!B:B,0))),"")</f>
        <v/>
      </c>
      <c r="M68" s="54" t="str">
        <f ca="1">IFERROR(IF(AND(E67&lt;&gt;"",E68=""),SUM($M$5:M67),INDEX('MAPA DE PREÇOS'!M:M,19+MATCH(ABC!E68,'MAPA DE PREÇOS'!B:B,0))),"")</f>
        <v/>
      </c>
      <c r="N68" s="90" t="str">
        <f t="shared" ca="1" si="6"/>
        <v/>
      </c>
      <c r="O68" s="90" t="str">
        <f t="shared" ca="1" si="4"/>
        <v/>
      </c>
      <c r="P68" s="54" t="str">
        <f t="shared" ca="1" si="3"/>
        <v/>
      </c>
    </row>
    <row r="69" spans="2:16" x14ac:dyDescent="0.25">
      <c r="B69" s="41">
        <v>64</v>
      </c>
      <c r="C69" s="42" t="str">
        <f ca="1">IFERROR(INDEX('MAPA DE PREÇOS'!M:M,MATCH(B69,'MAPA DE PREÇOS'!B:B,0)+19)/(SUMPRODUCT(EDITAL!I:I,EDITAL!J:J)),"")</f>
        <v/>
      </c>
      <c r="D69" s="42" t="str">
        <f t="shared" ca="1" si="2"/>
        <v/>
      </c>
      <c r="E69" s="41" t="str">
        <f t="shared" ca="1" si="5"/>
        <v/>
      </c>
      <c r="F69" s="41" t="str">
        <f ca="1">IFERROR(VLOOKUP($E69,'MAPA DE PREÇOS'!$B:$D,2,FALSE),"")</f>
        <v/>
      </c>
      <c r="G69" s="41" t="str">
        <f ca="1">IFERROR(VLOOKUP($E69,'MAPA DE PREÇOS'!$B:$D,3,FALSE),"")</f>
        <v/>
      </c>
      <c r="H69" s="41" t="str">
        <f t="array" aca="1" ref="H69" ca="1">IFERROR(IF(E69="","",INDEX('MAPA DE PREÇOS'!H:H,0+MATCH(ABC!E69,'MAPA DE PREÇOS'!B:B,0))),"")</f>
        <v/>
      </c>
      <c r="I69" t="str">
        <f ca="1">IF(E69="","",INDEX('MAPA DE PREÇOS'!H:H,MATCH(ABC!E69,'MAPA DE PREÇOS'!B:B,0)+1))</f>
        <v/>
      </c>
      <c r="J69" s="41" t="str">
        <f ca="1">IFERROR(IF(E69="","",INDEX('MAPA DE PREÇOS'!M:M,3+MATCH(ABC!E69,'MAPA DE PREÇOS'!B:B,0))),"")</f>
        <v/>
      </c>
      <c r="K69" s="52" t="str">
        <f t="array" aca="1" ref="K69" ca="1">IFERROR(IF(E69="","",INDEX('MAPA DE PREÇOS'!M:M,2+MATCH(ABC!E69,'MAPA DE PREÇOS'!B:B,0))),"")</f>
        <v/>
      </c>
      <c r="L69" s="53" t="str">
        <f t="array" aca="1" ref="L69" ca="1">IFERROR(IF(AND(E68&lt;&gt;"",E69=""),"TOTAL ESTIMADO",INDEX('MAPA DE PREÇOS'!M:M,0+MATCH(ABC!E69,'MAPA DE PREÇOS'!B:B,0))),"")</f>
        <v/>
      </c>
      <c r="M69" s="54" t="str">
        <f ca="1">IFERROR(IF(AND(E68&lt;&gt;"",E69=""),SUM($M$5:M68),INDEX('MAPA DE PREÇOS'!M:M,19+MATCH(ABC!E69,'MAPA DE PREÇOS'!B:B,0))),"")</f>
        <v/>
      </c>
      <c r="N69" s="90" t="str">
        <f t="shared" ca="1" si="6"/>
        <v/>
      </c>
      <c r="O69" s="90" t="str">
        <f t="shared" ca="1" si="4"/>
        <v/>
      </c>
      <c r="P69" s="54" t="str">
        <f t="shared" ca="1" si="3"/>
        <v/>
      </c>
    </row>
    <row r="70" spans="2:16" x14ac:dyDescent="0.25">
      <c r="B70" s="41">
        <v>65</v>
      </c>
      <c r="C70" s="42" t="str">
        <f ca="1">IFERROR(INDEX('MAPA DE PREÇOS'!M:M,MATCH(B70,'MAPA DE PREÇOS'!B:B,0)+19)/(SUMPRODUCT(EDITAL!I:I,EDITAL!J:J)),"")</f>
        <v/>
      </c>
      <c r="D70" s="42" t="str">
        <f t="shared" ca="1" si="2"/>
        <v/>
      </c>
      <c r="E70" s="41" t="str">
        <f t="shared" ref="E70:E101" ca="1" si="7">IFERROR(INDEX(B:B,MATCH(LARGE(D:D,ROW()-5),D:D,0)),"")</f>
        <v/>
      </c>
      <c r="F70" s="41" t="str">
        <f ca="1">IFERROR(VLOOKUP($E70,'MAPA DE PREÇOS'!$B:$D,2,FALSE),"")</f>
        <v/>
      </c>
      <c r="G70" s="41" t="str">
        <f ca="1">IFERROR(VLOOKUP($E70,'MAPA DE PREÇOS'!$B:$D,3,FALSE),"")</f>
        <v/>
      </c>
      <c r="H70" s="41" t="str">
        <f t="array" aca="1" ref="H70" ca="1">IFERROR(IF(E70="","",INDEX('MAPA DE PREÇOS'!H:H,0+MATCH(ABC!E70,'MAPA DE PREÇOS'!B:B,0))),"")</f>
        <v/>
      </c>
      <c r="I70" t="str">
        <f ca="1">IF(E70="","",INDEX('MAPA DE PREÇOS'!H:H,MATCH(ABC!E70,'MAPA DE PREÇOS'!B:B,0)+1))</f>
        <v/>
      </c>
      <c r="J70" s="41" t="str">
        <f ca="1">IFERROR(IF(E70="","",INDEX('MAPA DE PREÇOS'!M:M,3+MATCH(ABC!E70,'MAPA DE PREÇOS'!B:B,0))),"")</f>
        <v/>
      </c>
      <c r="K70" s="52" t="str">
        <f t="array" aca="1" ref="K70" ca="1">IFERROR(IF(E70="","",INDEX('MAPA DE PREÇOS'!M:M,2+MATCH(ABC!E70,'MAPA DE PREÇOS'!B:B,0))),"")</f>
        <v/>
      </c>
      <c r="L70" s="53" t="str">
        <f t="array" aca="1" ref="L70" ca="1">IFERROR(IF(AND(E69&lt;&gt;"",E70=""),"TOTAL ESTIMADO",INDEX('MAPA DE PREÇOS'!M:M,0+MATCH(ABC!E70,'MAPA DE PREÇOS'!B:B,0))),"")</f>
        <v/>
      </c>
      <c r="M70" s="54" t="str">
        <f ca="1">IFERROR(IF(AND(E69&lt;&gt;"",E70=""),SUM($M$5:M69),INDEX('MAPA DE PREÇOS'!M:M,19+MATCH(ABC!E70,'MAPA DE PREÇOS'!B:B,0))),"")</f>
        <v/>
      </c>
      <c r="N70" s="90" t="str">
        <f t="shared" ref="N70:N105" ca="1" si="8">IFERROR(VLOOKUP(E70,$B:$C,2),"")</f>
        <v/>
      </c>
      <c r="O70" s="90" t="str">
        <f t="shared" ca="1" si="4"/>
        <v/>
      </c>
      <c r="P70" s="54" t="str">
        <f t="shared" ca="1" si="3"/>
        <v/>
      </c>
    </row>
    <row r="71" spans="2:16" x14ac:dyDescent="0.25">
      <c r="B71" s="41">
        <v>66</v>
      </c>
      <c r="C71" s="42" t="str">
        <f ca="1">IFERROR(INDEX('MAPA DE PREÇOS'!M:M,MATCH(B71,'MAPA DE PREÇOS'!B:B,0)+19)/(SUMPRODUCT(EDITAL!I:I,EDITAL!J:J)),"")</f>
        <v/>
      </c>
      <c r="D71" s="42" t="str">
        <f t="shared" ref="D71:D105" ca="1" si="9">IFERROR(IF(C71=C70,IF(D70="","",D70+0.000000001),C71),"")</f>
        <v/>
      </c>
      <c r="E71" s="41" t="str">
        <f t="shared" ca="1" si="7"/>
        <v/>
      </c>
      <c r="F71" s="41" t="str">
        <f ca="1">IFERROR(VLOOKUP($E71,'MAPA DE PREÇOS'!$B:$D,2,FALSE),"")</f>
        <v/>
      </c>
      <c r="G71" s="41" t="str">
        <f ca="1">IFERROR(VLOOKUP($E71,'MAPA DE PREÇOS'!$B:$D,3,FALSE),"")</f>
        <v/>
      </c>
      <c r="H71" s="41" t="str">
        <f t="array" aca="1" ref="H71" ca="1">IFERROR(IF(E71="","",INDEX('MAPA DE PREÇOS'!H:H,0+MATCH(ABC!E71,'MAPA DE PREÇOS'!B:B,0))),"")</f>
        <v/>
      </c>
      <c r="I71" t="str">
        <f ca="1">IF(E71="","",INDEX('MAPA DE PREÇOS'!H:H,MATCH(ABC!E71,'MAPA DE PREÇOS'!B:B,0)+1))</f>
        <v/>
      </c>
      <c r="J71" s="41" t="str">
        <f ca="1">IFERROR(IF(E71="","",INDEX('MAPA DE PREÇOS'!M:M,3+MATCH(ABC!E71,'MAPA DE PREÇOS'!B:B,0))),"")</f>
        <v/>
      </c>
      <c r="K71" s="52" t="str">
        <f t="array" aca="1" ref="K71" ca="1">IFERROR(IF(E71="","",INDEX('MAPA DE PREÇOS'!M:M,2+MATCH(ABC!E71,'MAPA DE PREÇOS'!B:B,0))),"")</f>
        <v/>
      </c>
      <c r="L71" s="53" t="str">
        <f t="array" aca="1" ref="L71" ca="1">IFERROR(IF(AND(E70&lt;&gt;"",E71=""),"TOTAL ESTIMADO",INDEX('MAPA DE PREÇOS'!M:M,0+MATCH(ABC!E71,'MAPA DE PREÇOS'!B:B,0))),"")</f>
        <v/>
      </c>
      <c r="M71" s="54" t="str">
        <f ca="1">IFERROR(IF(AND(E70&lt;&gt;"",E71=""),SUM($M$5:M70),INDEX('MAPA DE PREÇOS'!M:M,19+MATCH(ABC!E71,'MAPA DE PREÇOS'!B:B,0))),"")</f>
        <v/>
      </c>
      <c r="N71" s="90" t="str">
        <f t="shared" ca="1" si="8"/>
        <v/>
      </c>
      <c r="O71" s="90" t="str">
        <f t="shared" ca="1" si="4"/>
        <v/>
      </c>
      <c r="P71" s="54" t="str">
        <f t="shared" ref="P71:P105" ca="1" si="10">IF(O71="","",IF(OR(N71&gt;=$S$6,O71&lt;=$S$6),"A",IF(O71&lt;=SUM($S$6:$S$7),"B","C")))</f>
        <v/>
      </c>
    </row>
    <row r="72" spans="2:16" x14ac:dyDescent="0.25">
      <c r="B72" s="41">
        <v>67</v>
      </c>
      <c r="C72" s="42" t="str">
        <f ca="1">IFERROR(INDEX('MAPA DE PREÇOS'!M:M,MATCH(B72,'MAPA DE PREÇOS'!B:B,0)+19)/(SUMPRODUCT(EDITAL!I:I,EDITAL!J:J)),"")</f>
        <v/>
      </c>
      <c r="D72" s="42" t="str">
        <f t="shared" ca="1" si="9"/>
        <v/>
      </c>
      <c r="E72" s="41" t="str">
        <f t="shared" ca="1" si="7"/>
        <v/>
      </c>
      <c r="F72" s="41" t="str">
        <f ca="1">IFERROR(VLOOKUP($E72,'MAPA DE PREÇOS'!$B:$D,2,FALSE),"")</f>
        <v/>
      </c>
      <c r="G72" s="41" t="str">
        <f ca="1">IFERROR(VLOOKUP($E72,'MAPA DE PREÇOS'!$B:$D,3,FALSE),"")</f>
        <v/>
      </c>
      <c r="H72" s="41" t="str">
        <f t="array" aca="1" ref="H72" ca="1">IFERROR(IF(E72="","",INDEX('MAPA DE PREÇOS'!H:H,0+MATCH(ABC!E72,'MAPA DE PREÇOS'!B:B,0))),"")</f>
        <v/>
      </c>
      <c r="I72" t="str">
        <f ca="1">IF(E72="","",INDEX('MAPA DE PREÇOS'!H:H,MATCH(ABC!E72,'MAPA DE PREÇOS'!B:B,0)+1))</f>
        <v/>
      </c>
      <c r="J72" s="41" t="str">
        <f ca="1">IFERROR(IF(E72="","",INDEX('MAPA DE PREÇOS'!M:M,3+MATCH(ABC!E72,'MAPA DE PREÇOS'!B:B,0))),"")</f>
        <v/>
      </c>
      <c r="K72" s="52" t="str">
        <f t="array" aca="1" ref="K72" ca="1">IFERROR(IF(E72="","",INDEX('MAPA DE PREÇOS'!M:M,2+MATCH(ABC!E72,'MAPA DE PREÇOS'!B:B,0))),"")</f>
        <v/>
      </c>
      <c r="L72" s="53" t="str">
        <f t="array" aca="1" ref="L72" ca="1">IFERROR(IF(AND(E71&lt;&gt;"",E72=""),"TOTAL ESTIMADO",INDEX('MAPA DE PREÇOS'!M:M,0+MATCH(ABC!E72,'MAPA DE PREÇOS'!B:B,0))),"")</f>
        <v/>
      </c>
      <c r="M72" s="54" t="str">
        <f ca="1">IFERROR(IF(AND(E71&lt;&gt;"",E72=""),SUM($M$5:M71),INDEX('MAPA DE PREÇOS'!M:M,19+MATCH(ABC!E72,'MAPA DE PREÇOS'!B:B,0))),"")</f>
        <v/>
      </c>
      <c r="N72" s="90" t="str">
        <f t="shared" ca="1" si="8"/>
        <v/>
      </c>
      <c r="O72" s="90" t="str">
        <f t="shared" ref="O72:O103" ca="1" si="11">IFERROR(N72+O71,"")</f>
        <v/>
      </c>
      <c r="P72" s="54" t="str">
        <f t="shared" ca="1" si="10"/>
        <v/>
      </c>
    </row>
    <row r="73" spans="2:16" x14ac:dyDescent="0.25">
      <c r="B73" s="41">
        <v>68</v>
      </c>
      <c r="C73" s="42" t="str">
        <f ca="1">IFERROR(INDEX('MAPA DE PREÇOS'!M:M,MATCH(B73,'MAPA DE PREÇOS'!B:B,0)+19)/(SUMPRODUCT(EDITAL!I:I,EDITAL!J:J)),"")</f>
        <v/>
      </c>
      <c r="D73" s="42" t="str">
        <f t="shared" ca="1" si="9"/>
        <v/>
      </c>
      <c r="E73" s="41" t="str">
        <f t="shared" ca="1" si="7"/>
        <v/>
      </c>
      <c r="F73" s="41" t="str">
        <f ca="1">IFERROR(VLOOKUP($E73,'MAPA DE PREÇOS'!$B:$D,2,FALSE),"")</f>
        <v/>
      </c>
      <c r="G73" s="41" t="str">
        <f ca="1">IFERROR(VLOOKUP($E73,'MAPA DE PREÇOS'!$B:$D,3,FALSE),"")</f>
        <v/>
      </c>
      <c r="H73" s="41" t="str">
        <f t="array" aca="1" ref="H73" ca="1">IFERROR(IF(E73="","",INDEX('MAPA DE PREÇOS'!H:H,0+MATCH(ABC!E73,'MAPA DE PREÇOS'!B:B,0))),"")</f>
        <v/>
      </c>
      <c r="I73" t="str">
        <f ca="1">IF(E73="","",INDEX('MAPA DE PREÇOS'!H:H,MATCH(ABC!E73,'MAPA DE PREÇOS'!B:B,0)+1))</f>
        <v/>
      </c>
      <c r="J73" s="41" t="str">
        <f ca="1">IFERROR(IF(E73="","",INDEX('MAPA DE PREÇOS'!M:M,3+MATCH(ABC!E73,'MAPA DE PREÇOS'!B:B,0))),"")</f>
        <v/>
      </c>
      <c r="K73" s="52" t="str">
        <f t="array" aca="1" ref="K73" ca="1">IFERROR(IF(E73="","",INDEX('MAPA DE PREÇOS'!M:M,2+MATCH(ABC!E73,'MAPA DE PREÇOS'!B:B,0))),"")</f>
        <v/>
      </c>
      <c r="L73" s="53" t="str">
        <f t="array" aca="1" ref="L73" ca="1">IFERROR(IF(AND(E72&lt;&gt;"",E73=""),"TOTAL ESTIMADO",INDEX('MAPA DE PREÇOS'!M:M,0+MATCH(ABC!E73,'MAPA DE PREÇOS'!B:B,0))),"")</f>
        <v/>
      </c>
      <c r="M73" s="54" t="str">
        <f ca="1">IFERROR(IF(AND(E72&lt;&gt;"",E73=""),SUM($M$5:M72),INDEX('MAPA DE PREÇOS'!M:M,19+MATCH(ABC!E73,'MAPA DE PREÇOS'!B:B,0))),"")</f>
        <v/>
      </c>
      <c r="N73" s="90" t="str">
        <f t="shared" ca="1" si="8"/>
        <v/>
      </c>
      <c r="O73" s="90" t="str">
        <f t="shared" ca="1" si="11"/>
        <v/>
      </c>
      <c r="P73" s="54" t="str">
        <f t="shared" ca="1" si="10"/>
        <v/>
      </c>
    </row>
    <row r="74" spans="2:16" x14ac:dyDescent="0.25">
      <c r="B74" s="41">
        <v>69</v>
      </c>
      <c r="C74" s="42" t="str">
        <f ca="1">IFERROR(INDEX('MAPA DE PREÇOS'!M:M,MATCH(B74,'MAPA DE PREÇOS'!B:B,0)+19)/(SUMPRODUCT(EDITAL!I:I,EDITAL!J:J)),"")</f>
        <v/>
      </c>
      <c r="D74" s="42" t="str">
        <f t="shared" ca="1" si="9"/>
        <v/>
      </c>
      <c r="E74" s="41" t="str">
        <f t="shared" ca="1" si="7"/>
        <v/>
      </c>
      <c r="F74" s="41" t="str">
        <f ca="1">IFERROR(VLOOKUP($E74,'MAPA DE PREÇOS'!$B:$D,2,FALSE),"")</f>
        <v/>
      </c>
      <c r="G74" s="41" t="str">
        <f ca="1">IFERROR(VLOOKUP($E74,'MAPA DE PREÇOS'!$B:$D,3,FALSE),"")</f>
        <v/>
      </c>
      <c r="H74" s="41" t="str">
        <f t="array" aca="1" ref="H74" ca="1">IFERROR(IF(E74="","",INDEX('MAPA DE PREÇOS'!H:H,0+MATCH(ABC!E74,'MAPA DE PREÇOS'!B:B,0))),"")</f>
        <v/>
      </c>
      <c r="I74" t="str">
        <f ca="1">IF(E74="","",INDEX('MAPA DE PREÇOS'!H:H,MATCH(ABC!E74,'MAPA DE PREÇOS'!B:B,0)+1))</f>
        <v/>
      </c>
      <c r="J74" s="41" t="str">
        <f ca="1">IFERROR(IF(E74="","",INDEX('MAPA DE PREÇOS'!M:M,3+MATCH(ABC!E74,'MAPA DE PREÇOS'!B:B,0))),"")</f>
        <v/>
      </c>
      <c r="K74" s="52" t="str">
        <f t="array" aca="1" ref="K74" ca="1">IFERROR(IF(E74="","",INDEX('MAPA DE PREÇOS'!M:M,2+MATCH(ABC!E74,'MAPA DE PREÇOS'!B:B,0))),"")</f>
        <v/>
      </c>
      <c r="L74" s="53" t="str">
        <f t="array" aca="1" ref="L74" ca="1">IFERROR(IF(AND(E73&lt;&gt;"",E74=""),"TOTAL ESTIMADO",INDEX('MAPA DE PREÇOS'!M:M,0+MATCH(ABC!E74,'MAPA DE PREÇOS'!B:B,0))),"")</f>
        <v/>
      </c>
      <c r="M74" s="54" t="str">
        <f ca="1">IFERROR(IF(AND(E73&lt;&gt;"",E74=""),SUM($M$5:M73),INDEX('MAPA DE PREÇOS'!M:M,19+MATCH(ABC!E74,'MAPA DE PREÇOS'!B:B,0))),"")</f>
        <v/>
      </c>
      <c r="N74" s="90" t="str">
        <f t="shared" ca="1" si="8"/>
        <v/>
      </c>
      <c r="O74" s="90" t="str">
        <f t="shared" ca="1" si="11"/>
        <v/>
      </c>
      <c r="P74" s="54" t="str">
        <f t="shared" ca="1" si="10"/>
        <v/>
      </c>
    </row>
    <row r="75" spans="2:16" x14ac:dyDescent="0.25">
      <c r="B75" s="41">
        <v>70</v>
      </c>
      <c r="C75" s="42" t="str">
        <f ca="1">IFERROR(INDEX('MAPA DE PREÇOS'!M:M,MATCH(B75,'MAPA DE PREÇOS'!B:B,0)+19)/(SUMPRODUCT(EDITAL!I:I,EDITAL!J:J)),"")</f>
        <v/>
      </c>
      <c r="D75" s="42" t="str">
        <f t="shared" ca="1" si="9"/>
        <v/>
      </c>
      <c r="E75" s="41" t="str">
        <f t="shared" ca="1" si="7"/>
        <v/>
      </c>
      <c r="F75" s="41" t="str">
        <f ca="1">IFERROR(VLOOKUP($E75,'MAPA DE PREÇOS'!$B:$D,2,FALSE),"")</f>
        <v/>
      </c>
      <c r="G75" s="41" t="str">
        <f ca="1">IFERROR(VLOOKUP($E75,'MAPA DE PREÇOS'!$B:$D,3,FALSE),"")</f>
        <v/>
      </c>
      <c r="H75" s="41" t="str">
        <f t="array" aca="1" ref="H75" ca="1">IFERROR(IF(E75="","",INDEX('MAPA DE PREÇOS'!H:H,0+MATCH(ABC!E75,'MAPA DE PREÇOS'!B:B,0))),"")</f>
        <v/>
      </c>
      <c r="I75" t="str">
        <f ca="1">IF(E75="","",INDEX('MAPA DE PREÇOS'!H:H,MATCH(ABC!E75,'MAPA DE PREÇOS'!B:B,0)+1))</f>
        <v/>
      </c>
      <c r="J75" s="41" t="str">
        <f ca="1">IFERROR(IF(E75="","",INDEX('MAPA DE PREÇOS'!M:M,3+MATCH(ABC!E75,'MAPA DE PREÇOS'!B:B,0))),"")</f>
        <v/>
      </c>
      <c r="K75" s="52" t="str">
        <f t="array" aca="1" ref="K75" ca="1">IFERROR(IF(E75="","",INDEX('MAPA DE PREÇOS'!M:M,2+MATCH(ABC!E75,'MAPA DE PREÇOS'!B:B,0))),"")</f>
        <v/>
      </c>
      <c r="L75" s="53" t="str">
        <f t="array" aca="1" ref="L75" ca="1">IFERROR(IF(AND(E74&lt;&gt;"",E75=""),"TOTAL ESTIMADO",INDEX('MAPA DE PREÇOS'!M:M,0+MATCH(ABC!E75,'MAPA DE PREÇOS'!B:B,0))),"")</f>
        <v/>
      </c>
      <c r="M75" s="54" t="str">
        <f ca="1">IFERROR(IF(AND(E74&lt;&gt;"",E75=""),SUM($M$5:M74),INDEX('MAPA DE PREÇOS'!M:M,19+MATCH(ABC!E75,'MAPA DE PREÇOS'!B:B,0))),"")</f>
        <v/>
      </c>
      <c r="N75" s="90" t="str">
        <f t="shared" ca="1" si="8"/>
        <v/>
      </c>
      <c r="O75" s="90" t="str">
        <f t="shared" ca="1" si="11"/>
        <v/>
      </c>
      <c r="P75" s="54" t="str">
        <f t="shared" ca="1" si="10"/>
        <v/>
      </c>
    </row>
    <row r="76" spans="2:16" x14ac:dyDescent="0.25">
      <c r="B76" s="41">
        <v>71</v>
      </c>
      <c r="C76" s="42" t="str">
        <f ca="1">IFERROR(INDEX('MAPA DE PREÇOS'!M:M,MATCH(B76,'MAPA DE PREÇOS'!B:B,0)+19)/(SUMPRODUCT(EDITAL!I:I,EDITAL!J:J)),"")</f>
        <v/>
      </c>
      <c r="D76" s="42" t="str">
        <f t="shared" ca="1" si="9"/>
        <v/>
      </c>
      <c r="E76" s="41" t="str">
        <f t="shared" ca="1" si="7"/>
        <v/>
      </c>
      <c r="F76" s="41" t="str">
        <f ca="1">IFERROR(VLOOKUP($E76,'MAPA DE PREÇOS'!$B:$D,2,FALSE),"")</f>
        <v/>
      </c>
      <c r="G76" s="41" t="str">
        <f ca="1">IFERROR(VLOOKUP($E76,'MAPA DE PREÇOS'!$B:$D,3,FALSE),"")</f>
        <v/>
      </c>
      <c r="H76" s="41" t="str">
        <f t="array" aca="1" ref="H76" ca="1">IFERROR(IF(E76="","",INDEX('MAPA DE PREÇOS'!H:H,0+MATCH(ABC!E76,'MAPA DE PREÇOS'!B:B,0))),"")</f>
        <v/>
      </c>
      <c r="I76" t="str">
        <f ca="1">IF(E76="","",INDEX('MAPA DE PREÇOS'!H:H,MATCH(ABC!E76,'MAPA DE PREÇOS'!B:B,0)+1))</f>
        <v/>
      </c>
      <c r="J76" s="41" t="str">
        <f ca="1">IFERROR(IF(E76="","",INDEX('MAPA DE PREÇOS'!M:M,3+MATCH(ABC!E76,'MAPA DE PREÇOS'!B:B,0))),"")</f>
        <v/>
      </c>
      <c r="K76" s="52" t="str">
        <f t="array" aca="1" ref="K76" ca="1">IFERROR(IF(E76="","",INDEX('MAPA DE PREÇOS'!M:M,2+MATCH(ABC!E76,'MAPA DE PREÇOS'!B:B,0))),"")</f>
        <v/>
      </c>
      <c r="L76" s="53" t="str">
        <f t="array" aca="1" ref="L76" ca="1">IFERROR(IF(AND(E75&lt;&gt;"",E76=""),"TOTAL ESTIMADO",INDEX('MAPA DE PREÇOS'!M:M,0+MATCH(ABC!E76,'MAPA DE PREÇOS'!B:B,0))),"")</f>
        <v/>
      </c>
      <c r="M76" s="54" t="str">
        <f ca="1">IFERROR(IF(AND(E75&lt;&gt;"",E76=""),SUM($M$5:M75),INDEX('MAPA DE PREÇOS'!M:M,19+MATCH(ABC!E76,'MAPA DE PREÇOS'!B:B,0))),"")</f>
        <v/>
      </c>
      <c r="N76" s="90" t="str">
        <f t="shared" ca="1" si="8"/>
        <v/>
      </c>
      <c r="O76" s="90" t="str">
        <f t="shared" ca="1" si="11"/>
        <v/>
      </c>
      <c r="P76" s="54" t="str">
        <f t="shared" ca="1" si="10"/>
        <v/>
      </c>
    </row>
    <row r="77" spans="2:16" x14ac:dyDescent="0.25">
      <c r="B77" s="41">
        <v>72</v>
      </c>
      <c r="C77" s="42" t="str">
        <f ca="1">IFERROR(INDEX('MAPA DE PREÇOS'!M:M,MATCH(B77,'MAPA DE PREÇOS'!B:B,0)+19)/(SUMPRODUCT(EDITAL!I:I,EDITAL!J:J)),"")</f>
        <v/>
      </c>
      <c r="D77" s="42" t="str">
        <f t="shared" ca="1" si="9"/>
        <v/>
      </c>
      <c r="E77" s="41" t="str">
        <f t="shared" ca="1" si="7"/>
        <v/>
      </c>
      <c r="F77" s="41" t="str">
        <f ca="1">IFERROR(VLOOKUP($E77,'MAPA DE PREÇOS'!$B:$D,2,FALSE),"")</f>
        <v/>
      </c>
      <c r="G77" s="41" t="str">
        <f ca="1">IFERROR(VLOOKUP($E77,'MAPA DE PREÇOS'!$B:$D,3,FALSE),"")</f>
        <v/>
      </c>
      <c r="H77" s="41" t="str">
        <f t="array" aca="1" ref="H77" ca="1">IFERROR(IF(E77="","",INDEX('MAPA DE PREÇOS'!H:H,0+MATCH(ABC!E77,'MAPA DE PREÇOS'!B:B,0))),"")</f>
        <v/>
      </c>
      <c r="I77" t="str">
        <f ca="1">IF(E77="","",INDEX('MAPA DE PREÇOS'!H:H,MATCH(ABC!E77,'MAPA DE PREÇOS'!B:B,0)+1))</f>
        <v/>
      </c>
      <c r="J77" s="41" t="str">
        <f ca="1">IFERROR(IF(E77="","",INDEX('MAPA DE PREÇOS'!M:M,3+MATCH(ABC!E77,'MAPA DE PREÇOS'!B:B,0))),"")</f>
        <v/>
      </c>
      <c r="K77" s="52" t="str">
        <f t="array" aca="1" ref="K77" ca="1">IFERROR(IF(E77="","",INDEX('MAPA DE PREÇOS'!M:M,2+MATCH(ABC!E77,'MAPA DE PREÇOS'!B:B,0))),"")</f>
        <v/>
      </c>
      <c r="L77" s="53" t="str">
        <f t="array" aca="1" ref="L77" ca="1">IFERROR(IF(AND(E76&lt;&gt;"",E77=""),"TOTAL ESTIMADO",INDEX('MAPA DE PREÇOS'!M:M,0+MATCH(ABC!E77,'MAPA DE PREÇOS'!B:B,0))),"")</f>
        <v/>
      </c>
      <c r="M77" s="54" t="str">
        <f ca="1">IFERROR(IF(AND(E76&lt;&gt;"",E77=""),SUM($M$5:M76),INDEX('MAPA DE PREÇOS'!M:M,19+MATCH(ABC!E77,'MAPA DE PREÇOS'!B:B,0))),"")</f>
        <v/>
      </c>
      <c r="N77" s="90" t="str">
        <f t="shared" ca="1" si="8"/>
        <v/>
      </c>
      <c r="O77" s="90" t="str">
        <f t="shared" ca="1" si="11"/>
        <v/>
      </c>
      <c r="P77" s="54" t="str">
        <f t="shared" ca="1" si="10"/>
        <v/>
      </c>
    </row>
    <row r="78" spans="2:16" x14ac:dyDescent="0.25">
      <c r="B78" s="41">
        <v>73</v>
      </c>
      <c r="C78" s="42" t="str">
        <f ca="1">IFERROR(INDEX('MAPA DE PREÇOS'!M:M,MATCH(B78,'MAPA DE PREÇOS'!B:B,0)+19)/(SUMPRODUCT(EDITAL!I:I,EDITAL!J:J)),"")</f>
        <v/>
      </c>
      <c r="D78" s="42" t="str">
        <f t="shared" ca="1" si="9"/>
        <v/>
      </c>
      <c r="E78" s="41" t="str">
        <f t="shared" ca="1" si="7"/>
        <v/>
      </c>
      <c r="F78" s="41" t="str">
        <f ca="1">IFERROR(VLOOKUP($E78,'MAPA DE PREÇOS'!$B:$D,2,FALSE),"")</f>
        <v/>
      </c>
      <c r="G78" s="41" t="str">
        <f ca="1">IFERROR(VLOOKUP($E78,'MAPA DE PREÇOS'!$B:$D,3,FALSE),"")</f>
        <v/>
      </c>
      <c r="H78" s="41" t="str">
        <f t="array" aca="1" ref="H78" ca="1">IFERROR(IF(E78="","",INDEX('MAPA DE PREÇOS'!H:H,0+MATCH(ABC!E78,'MAPA DE PREÇOS'!B:B,0))),"")</f>
        <v/>
      </c>
      <c r="I78" t="str">
        <f ca="1">IF(E78="","",INDEX('MAPA DE PREÇOS'!H:H,MATCH(ABC!E78,'MAPA DE PREÇOS'!B:B,0)+1))</f>
        <v/>
      </c>
      <c r="J78" s="41" t="str">
        <f ca="1">IFERROR(IF(E78="","",INDEX('MAPA DE PREÇOS'!M:M,3+MATCH(ABC!E78,'MAPA DE PREÇOS'!B:B,0))),"")</f>
        <v/>
      </c>
      <c r="K78" s="52" t="str">
        <f t="array" aca="1" ref="K78" ca="1">IFERROR(IF(E78="","",INDEX('MAPA DE PREÇOS'!M:M,2+MATCH(ABC!E78,'MAPA DE PREÇOS'!B:B,0))),"")</f>
        <v/>
      </c>
      <c r="L78" s="53" t="str">
        <f t="array" aca="1" ref="L78" ca="1">IFERROR(IF(AND(E77&lt;&gt;"",E78=""),"TOTAL ESTIMADO",INDEX('MAPA DE PREÇOS'!M:M,0+MATCH(ABC!E78,'MAPA DE PREÇOS'!B:B,0))),"")</f>
        <v/>
      </c>
      <c r="M78" s="54" t="str">
        <f ca="1">IFERROR(IF(AND(E77&lt;&gt;"",E78=""),SUM($M$5:M77),INDEX('MAPA DE PREÇOS'!M:M,19+MATCH(ABC!E78,'MAPA DE PREÇOS'!B:B,0))),"")</f>
        <v/>
      </c>
      <c r="N78" s="90" t="str">
        <f t="shared" ca="1" si="8"/>
        <v/>
      </c>
      <c r="O78" s="90" t="str">
        <f t="shared" ca="1" si="11"/>
        <v/>
      </c>
      <c r="P78" s="54" t="str">
        <f t="shared" ca="1" si="10"/>
        <v/>
      </c>
    </row>
    <row r="79" spans="2:16" x14ac:dyDescent="0.25">
      <c r="B79" s="41">
        <v>74</v>
      </c>
      <c r="C79" s="42" t="str">
        <f ca="1">IFERROR(INDEX('MAPA DE PREÇOS'!M:M,MATCH(B79,'MAPA DE PREÇOS'!B:B,0)+19)/(SUMPRODUCT(EDITAL!I:I,EDITAL!J:J)),"")</f>
        <v/>
      </c>
      <c r="D79" s="42" t="str">
        <f t="shared" ca="1" si="9"/>
        <v/>
      </c>
      <c r="E79" s="41" t="str">
        <f t="shared" ca="1" si="7"/>
        <v/>
      </c>
      <c r="F79" s="41" t="str">
        <f ca="1">IFERROR(VLOOKUP($E79,'MAPA DE PREÇOS'!$B:$D,2,FALSE),"")</f>
        <v/>
      </c>
      <c r="G79" s="41" t="str">
        <f ca="1">IFERROR(VLOOKUP($E79,'MAPA DE PREÇOS'!$B:$D,3,FALSE),"")</f>
        <v/>
      </c>
      <c r="H79" s="41" t="str">
        <f t="array" aca="1" ref="H79" ca="1">IFERROR(IF(E79="","",INDEX('MAPA DE PREÇOS'!H:H,0+MATCH(ABC!E79,'MAPA DE PREÇOS'!B:B,0))),"")</f>
        <v/>
      </c>
      <c r="I79" t="str">
        <f ca="1">IF(E79="","",INDEX('MAPA DE PREÇOS'!H:H,MATCH(ABC!E79,'MAPA DE PREÇOS'!B:B,0)+1))</f>
        <v/>
      </c>
      <c r="J79" s="41" t="str">
        <f ca="1">IFERROR(IF(E79="","",INDEX('MAPA DE PREÇOS'!M:M,3+MATCH(ABC!E79,'MAPA DE PREÇOS'!B:B,0))),"")</f>
        <v/>
      </c>
      <c r="K79" s="52" t="str">
        <f t="array" aca="1" ref="K79" ca="1">IFERROR(IF(E79="","",INDEX('MAPA DE PREÇOS'!M:M,2+MATCH(ABC!E79,'MAPA DE PREÇOS'!B:B,0))),"")</f>
        <v/>
      </c>
      <c r="L79" s="53" t="str">
        <f t="array" aca="1" ref="L79" ca="1">IFERROR(IF(AND(E78&lt;&gt;"",E79=""),"TOTAL ESTIMADO",INDEX('MAPA DE PREÇOS'!M:M,0+MATCH(ABC!E79,'MAPA DE PREÇOS'!B:B,0))),"")</f>
        <v/>
      </c>
      <c r="M79" s="54" t="str">
        <f ca="1">IFERROR(IF(AND(E78&lt;&gt;"",E79=""),SUM($M$5:M78),INDEX('MAPA DE PREÇOS'!M:M,19+MATCH(ABC!E79,'MAPA DE PREÇOS'!B:B,0))),"")</f>
        <v/>
      </c>
      <c r="N79" s="90" t="str">
        <f t="shared" ca="1" si="8"/>
        <v/>
      </c>
      <c r="O79" s="90" t="str">
        <f t="shared" ca="1" si="11"/>
        <v/>
      </c>
      <c r="P79" s="54" t="str">
        <f t="shared" ca="1" si="10"/>
        <v/>
      </c>
    </row>
    <row r="80" spans="2:16" x14ac:dyDescent="0.25">
      <c r="B80" s="41">
        <v>75</v>
      </c>
      <c r="C80" s="42" t="str">
        <f ca="1">IFERROR(INDEX('MAPA DE PREÇOS'!M:M,MATCH(B80,'MAPA DE PREÇOS'!B:B,0)+19)/(SUMPRODUCT(EDITAL!I:I,EDITAL!J:J)),"")</f>
        <v/>
      </c>
      <c r="D80" s="42" t="str">
        <f t="shared" ca="1" si="9"/>
        <v/>
      </c>
      <c r="E80" s="41" t="str">
        <f t="shared" ca="1" si="7"/>
        <v/>
      </c>
      <c r="F80" s="41" t="str">
        <f ca="1">IFERROR(VLOOKUP($E80,'MAPA DE PREÇOS'!$B:$D,2,FALSE),"")</f>
        <v/>
      </c>
      <c r="G80" s="41" t="str">
        <f ca="1">IFERROR(VLOOKUP($E80,'MAPA DE PREÇOS'!$B:$D,3,FALSE),"")</f>
        <v/>
      </c>
      <c r="H80" s="41" t="str">
        <f t="array" aca="1" ref="H80" ca="1">IFERROR(IF(E80="","",INDEX('MAPA DE PREÇOS'!H:H,0+MATCH(ABC!E80,'MAPA DE PREÇOS'!B:B,0))),"")</f>
        <v/>
      </c>
      <c r="I80" t="str">
        <f ca="1">IF(E80="","",INDEX('MAPA DE PREÇOS'!H:H,MATCH(ABC!E80,'MAPA DE PREÇOS'!B:B,0)+1))</f>
        <v/>
      </c>
      <c r="J80" s="41" t="str">
        <f ca="1">IFERROR(IF(E80="","",INDEX('MAPA DE PREÇOS'!M:M,3+MATCH(ABC!E80,'MAPA DE PREÇOS'!B:B,0))),"")</f>
        <v/>
      </c>
      <c r="K80" s="52" t="str">
        <f t="array" aca="1" ref="K80" ca="1">IFERROR(IF(E80="","",INDEX('MAPA DE PREÇOS'!M:M,2+MATCH(ABC!E80,'MAPA DE PREÇOS'!B:B,0))),"")</f>
        <v/>
      </c>
      <c r="L80" s="53" t="str">
        <f t="array" aca="1" ref="L80" ca="1">IFERROR(IF(AND(E79&lt;&gt;"",E80=""),"TOTAL ESTIMADO",INDEX('MAPA DE PREÇOS'!M:M,0+MATCH(ABC!E80,'MAPA DE PREÇOS'!B:B,0))),"")</f>
        <v/>
      </c>
      <c r="M80" s="54" t="str">
        <f ca="1">IFERROR(IF(AND(E79&lt;&gt;"",E80=""),SUM($M$5:M79),INDEX('MAPA DE PREÇOS'!M:M,19+MATCH(ABC!E80,'MAPA DE PREÇOS'!B:B,0))),"")</f>
        <v/>
      </c>
      <c r="N80" s="90" t="str">
        <f t="shared" ca="1" si="8"/>
        <v/>
      </c>
      <c r="O80" s="90" t="str">
        <f t="shared" ca="1" si="11"/>
        <v/>
      </c>
      <c r="P80" s="54" t="str">
        <f t="shared" ca="1" si="10"/>
        <v/>
      </c>
    </row>
    <row r="81" spans="2:16" x14ac:dyDescent="0.25">
      <c r="B81" s="41">
        <v>76</v>
      </c>
      <c r="C81" s="42" t="str">
        <f ca="1">IFERROR(INDEX('MAPA DE PREÇOS'!M:M,MATCH(B81,'MAPA DE PREÇOS'!B:B,0)+19)/(SUMPRODUCT(EDITAL!I:I,EDITAL!J:J)),"")</f>
        <v/>
      </c>
      <c r="D81" s="42" t="str">
        <f t="shared" ca="1" si="9"/>
        <v/>
      </c>
      <c r="E81" s="41" t="str">
        <f t="shared" ca="1" si="7"/>
        <v/>
      </c>
      <c r="F81" s="41" t="str">
        <f ca="1">IFERROR(VLOOKUP($E81,'MAPA DE PREÇOS'!$B:$D,2,FALSE),"")</f>
        <v/>
      </c>
      <c r="G81" s="41" t="str">
        <f ca="1">IFERROR(VLOOKUP($E81,'MAPA DE PREÇOS'!$B:$D,3,FALSE),"")</f>
        <v/>
      </c>
      <c r="H81" s="41" t="str">
        <f t="array" aca="1" ref="H81" ca="1">IFERROR(IF(E81="","",INDEX('MAPA DE PREÇOS'!H:H,0+MATCH(ABC!E81,'MAPA DE PREÇOS'!B:B,0))),"")</f>
        <v/>
      </c>
      <c r="I81" t="str">
        <f ca="1">IF(E81="","",INDEX('MAPA DE PREÇOS'!H:H,MATCH(ABC!E81,'MAPA DE PREÇOS'!B:B,0)+1))</f>
        <v/>
      </c>
      <c r="J81" s="41" t="str">
        <f ca="1">IFERROR(IF(E81="","",INDEX('MAPA DE PREÇOS'!M:M,3+MATCH(ABC!E81,'MAPA DE PREÇOS'!B:B,0))),"")</f>
        <v/>
      </c>
      <c r="K81" s="52" t="str">
        <f t="array" aca="1" ref="K81" ca="1">IFERROR(IF(E81="","",INDEX('MAPA DE PREÇOS'!M:M,2+MATCH(ABC!E81,'MAPA DE PREÇOS'!B:B,0))),"")</f>
        <v/>
      </c>
      <c r="L81" s="53" t="str">
        <f t="array" aca="1" ref="L81" ca="1">IFERROR(IF(AND(E80&lt;&gt;"",E81=""),"TOTAL ESTIMADO",INDEX('MAPA DE PREÇOS'!M:M,0+MATCH(ABC!E81,'MAPA DE PREÇOS'!B:B,0))),"")</f>
        <v/>
      </c>
      <c r="M81" s="54" t="str">
        <f ca="1">IFERROR(IF(AND(E80&lt;&gt;"",E81=""),SUM($M$5:M80),INDEX('MAPA DE PREÇOS'!M:M,19+MATCH(ABC!E81,'MAPA DE PREÇOS'!B:B,0))),"")</f>
        <v/>
      </c>
      <c r="N81" s="90" t="str">
        <f t="shared" ca="1" si="8"/>
        <v/>
      </c>
      <c r="O81" s="90" t="str">
        <f t="shared" ca="1" si="11"/>
        <v/>
      </c>
      <c r="P81" s="54" t="str">
        <f t="shared" ca="1" si="10"/>
        <v/>
      </c>
    </row>
    <row r="82" spans="2:16" x14ac:dyDescent="0.25">
      <c r="B82" s="41">
        <v>77</v>
      </c>
      <c r="C82" s="42" t="str">
        <f ca="1">IFERROR(INDEX('MAPA DE PREÇOS'!M:M,MATCH(B82,'MAPA DE PREÇOS'!B:B,0)+19)/(SUMPRODUCT(EDITAL!I:I,EDITAL!J:J)),"")</f>
        <v/>
      </c>
      <c r="D82" s="42" t="str">
        <f t="shared" ca="1" si="9"/>
        <v/>
      </c>
      <c r="E82" s="41" t="str">
        <f t="shared" ca="1" si="7"/>
        <v/>
      </c>
      <c r="F82" s="41" t="str">
        <f ca="1">IFERROR(VLOOKUP($E82,'MAPA DE PREÇOS'!$B:$D,2,FALSE),"")</f>
        <v/>
      </c>
      <c r="G82" s="41" t="str">
        <f ca="1">IFERROR(VLOOKUP($E82,'MAPA DE PREÇOS'!$B:$D,3,FALSE),"")</f>
        <v/>
      </c>
      <c r="H82" s="41" t="str">
        <f t="array" aca="1" ref="H82" ca="1">IFERROR(IF(E82="","",INDEX('MAPA DE PREÇOS'!H:H,0+MATCH(ABC!E82,'MAPA DE PREÇOS'!B:B,0))),"")</f>
        <v/>
      </c>
      <c r="I82" t="str">
        <f ca="1">IF(E82="","",INDEX('MAPA DE PREÇOS'!H:H,MATCH(ABC!E82,'MAPA DE PREÇOS'!B:B,0)+1))</f>
        <v/>
      </c>
      <c r="J82" s="41" t="str">
        <f ca="1">IFERROR(IF(E82="","",INDEX('MAPA DE PREÇOS'!M:M,3+MATCH(ABC!E82,'MAPA DE PREÇOS'!B:B,0))),"")</f>
        <v/>
      </c>
      <c r="K82" s="52" t="str">
        <f t="array" aca="1" ref="K82" ca="1">IFERROR(IF(E82="","",INDEX('MAPA DE PREÇOS'!M:M,2+MATCH(ABC!E82,'MAPA DE PREÇOS'!B:B,0))),"")</f>
        <v/>
      </c>
      <c r="L82" s="53" t="str">
        <f t="array" aca="1" ref="L82" ca="1">IFERROR(IF(AND(E81&lt;&gt;"",E82=""),"TOTAL ESTIMADO",INDEX('MAPA DE PREÇOS'!M:M,0+MATCH(ABC!E82,'MAPA DE PREÇOS'!B:B,0))),"")</f>
        <v/>
      </c>
      <c r="M82" s="54" t="str">
        <f ca="1">IFERROR(IF(AND(E81&lt;&gt;"",E82=""),SUM($M$5:M81),INDEX('MAPA DE PREÇOS'!M:M,19+MATCH(ABC!E82,'MAPA DE PREÇOS'!B:B,0))),"")</f>
        <v/>
      </c>
      <c r="N82" s="90" t="str">
        <f t="shared" ca="1" si="8"/>
        <v/>
      </c>
      <c r="O82" s="90" t="str">
        <f t="shared" ca="1" si="11"/>
        <v/>
      </c>
      <c r="P82" s="54" t="str">
        <f t="shared" ca="1" si="10"/>
        <v/>
      </c>
    </row>
    <row r="83" spans="2:16" x14ac:dyDescent="0.25">
      <c r="B83" s="41">
        <v>78</v>
      </c>
      <c r="C83" s="42" t="str">
        <f ca="1">IFERROR(INDEX('MAPA DE PREÇOS'!M:M,MATCH(B83,'MAPA DE PREÇOS'!B:B,0)+19)/(SUMPRODUCT(EDITAL!I:I,EDITAL!J:J)),"")</f>
        <v/>
      </c>
      <c r="D83" s="42" t="str">
        <f t="shared" ca="1" si="9"/>
        <v/>
      </c>
      <c r="E83" s="41" t="str">
        <f t="shared" ca="1" si="7"/>
        <v/>
      </c>
      <c r="F83" s="41" t="str">
        <f ca="1">IFERROR(VLOOKUP($E83,'MAPA DE PREÇOS'!$B:$D,2,FALSE),"")</f>
        <v/>
      </c>
      <c r="G83" s="41" t="str">
        <f ca="1">IFERROR(VLOOKUP($E83,'MAPA DE PREÇOS'!$B:$D,3,FALSE),"")</f>
        <v/>
      </c>
      <c r="H83" s="41" t="str">
        <f t="array" aca="1" ref="H83" ca="1">IFERROR(IF(E83="","",INDEX('MAPA DE PREÇOS'!H:H,0+MATCH(ABC!E83,'MAPA DE PREÇOS'!B:B,0))),"")</f>
        <v/>
      </c>
      <c r="I83" t="str">
        <f ca="1">IF(E83="","",INDEX('MAPA DE PREÇOS'!H:H,MATCH(ABC!E83,'MAPA DE PREÇOS'!B:B,0)+1))</f>
        <v/>
      </c>
      <c r="J83" s="41" t="str">
        <f ca="1">IFERROR(IF(E83="","",INDEX('MAPA DE PREÇOS'!M:M,3+MATCH(ABC!E83,'MAPA DE PREÇOS'!B:B,0))),"")</f>
        <v/>
      </c>
      <c r="K83" s="52" t="str">
        <f t="array" aca="1" ref="K83" ca="1">IFERROR(IF(E83="","",INDEX('MAPA DE PREÇOS'!M:M,2+MATCH(ABC!E83,'MAPA DE PREÇOS'!B:B,0))),"")</f>
        <v/>
      </c>
      <c r="L83" s="53" t="str">
        <f t="array" aca="1" ref="L83" ca="1">IFERROR(IF(AND(E82&lt;&gt;"",E83=""),"TOTAL ESTIMADO",INDEX('MAPA DE PREÇOS'!M:M,0+MATCH(ABC!E83,'MAPA DE PREÇOS'!B:B,0))),"")</f>
        <v/>
      </c>
      <c r="M83" s="54" t="str">
        <f ca="1">IFERROR(IF(AND(E82&lt;&gt;"",E83=""),SUM($M$5:M82),INDEX('MAPA DE PREÇOS'!M:M,19+MATCH(ABC!E83,'MAPA DE PREÇOS'!B:B,0))),"")</f>
        <v/>
      </c>
      <c r="N83" s="90" t="str">
        <f t="shared" ca="1" si="8"/>
        <v/>
      </c>
      <c r="O83" s="90" t="str">
        <f t="shared" ca="1" si="11"/>
        <v/>
      </c>
      <c r="P83" s="54" t="str">
        <f t="shared" ca="1" si="10"/>
        <v/>
      </c>
    </row>
    <row r="84" spans="2:16" x14ac:dyDescent="0.25">
      <c r="B84" s="41">
        <v>79</v>
      </c>
      <c r="C84" s="42" t="str">
        <f ca="1">IFERROR(INDEX('MAPA DE PREÇOS'!M:M,MATCH(B84,'MAPA DE PREÇOS'!B:B,0)+19)/(SUMPRODUCT(EDITAL!I:I,EDITAL!J:J)),"")</f>
        <v/>
      </c>
      <c r="D84" s="42" t="str">
        <f t="shared" ca="1" si="9"/>
        <v/>
      </c>
      <c r="E84" s="41" t="str">
        <f t="shared" ca="1" si="7"/>
        <v/>
      </c>
      <c r="F84" s="41" t="str">
        <f ca="1">IFERROR(VLOOKUP($E84,'MAPA DE PREÇOS'!$B:$D,2,FALSE),"")</f>
        <v/>
      </c>
      <c r="G84" s="41" t="str">
        <f ca="1">IFERROR(VLOOKUP($E84,'MAPA DE PREÇOS'!$B:$D,3,FALSE),"")</f>
        <v/>
      </c>
      <c r="H84" s="41" t="str">
        <f t="array" aca="1" ref="H84" ca="1">IFERROR(IF(E84="","",INDEX('MAPA DE PREÇOS'!H:H,0+MATCH(ABC!E84,'MAPA DE PREÇOS'!B:B,0))),"")</f>
        <v/>
      </c>
      <c r="I84" t="str">
        <f ca="1">IF(E84="","",INDEX('MAPA DE PREÇOS'!H:H,MATCH(ABC!E84,'MAPA DE PREÇOS'!B:B,0)+1))</f>
        <v/>
      </c>
      <c r="J84" s="41" t="str">
        <f ca="1">IFERROR(IF(E84="","",INDEX('MAPA DE PREÇOS'!M:M,3+MATCH(ABC!E84,'MAPA DE PREÇOS'!B:B,0))),"")</f>
        <v/>
      </c>
      <c r="K84" s="52" t="str">
        <f t="array" aca="1" ref="K84" ca="1">IFERROR(IF(E84="","",INDEX('MAPA DE PREÇOS'!M:M,2+MATCH(ABC!E84,'MAPA DE PREÇOS'!B:B,0))),"")</f>
        <v/>
      </c>
      <c r="L84" s="53" t="str">
        <f t="array" aca="1" ref="L84" ca="1">IFERROR(IF(AND(E83&lt;&gt;"",E84=""),"TOTAL ESTIMADO",INDEX('MAPA DE PREÇOS'!M:M,0+MATCH(ABC!E84,'MAPA DE PREÇOS'!B:B,0))),"")</f>
        <v/>
      </c>
      <c r="M84" s="54" t="str">
        <f ca="1">IFERROR(IF(AND(E83&lt;&gt;"",E84=""),SUM($M$5:M83),INDEX('MAPA DE PREÇOS'!M:M,19+MATCH(ABC!E84,'MAPA DE PREÇOS'!B:B,0))),"")</f>
        <v/>
      </c>
      <c r="N84" s="90" t="str">
        <f t="shared" ca="1" si="8"/>
        <v/>
      </c>
      <c r="O84" s="90" t="str">
        <f t="shared" ca="1" si="11"/>
        <v/>
      </c>
      <c r="P84" s="54" t="str">
        <f t="shared" ca="1" si="10"/>
        <v/>
      </c>
    </row>
    <row r="85" spans="2:16" x14ac:dyDescent="0.25">
      <c r="B85" s="41">
        <v>80</v>
      </c>
      <c r="C85" s="42" t="str">
        <f ca="1">IFERROR(INDEX('MAPA DE PREÇOS'!M:M,MATCH(B85,'MAPA DE PREÇOS'!B:B,0)+19)/(SUMPRODUCT(EDITAL!I:I,EDITAL!J:J)),"")</f>
        <v/>
      </c>
      <c r="D85" s="42" t="str">
        <f t="shared" ca="1" si="9"/>
        <v/>
      </c>
      <c r="E85" s="41" t="str">
        <f t="shared" ca="1" si="7"/>
        <v/>
      </c>
      <c r="F85" s="41" t="str">
        <f ca="1">IFERROR(VLOOKUP($E85,'MAPA DE PREÇOS'!$B:$D,2,FALSE),"")</f>
        <v/>
      </c>
      <c r="G85" s="41" t="str">
        <f ca="1">IFERROR(VLOOKUP($E85,'MAPA DE PREÇOS'!$B:$D,3,FALSE),"")</f>
        <v/>
      </c>
      <c r="H85" s="41" t="str">
        <f t="array" aca="1" ref="H85" ca="1">IFERROR(IF(E85="","",INDEX('MAPA DE PREÇOS'!H:H,0+MATCH(ABC!E85,'MAPA DE PREÇOS'!B:B,0))),"")</f>
        <v/>
      </c>
      <c r="I85" t="str">
        <f ca="1">IF(E85="","",INDEX('MAPA DE PREÇOS'!H:H,MATCH(ABC!E85,'MAPA DE PREÇOS'!B:B,0)+1))</f>
        <v/>
      </c>
      <c r="J85" s="41" t="str">
        <f ca="1">IFERROR(IF(E85="","",INDEX('MAPA DE PREÇOS'!M:M,3+MATCH(ABC!E85,'MAPA DE PREÇOS'!B:B,0))),"")</f>
        <v/>
      </c>
      <c r="K85" s="52" t="str">
        <f t="array" aca="1" ref="K85" ca="1">IFERROR(IF(E85="","",INDEX('MAPA DE PREÇOS'!M:M,2+MATCH(ABC!E85,'MAPA DE PREÇOS'!B:B,0))),"")</f>
        <v/>
      </c>
      <c r="L85" s="53" t="str">
        <f t="array" aca="1" ref="L85" ca="1">IFERROR(IF(AND(E84&lt;&gt;"",E85=""),"TOTAL ESTIMADO",INDEX('MAPA DE PREÇOS'!M:M,0+MATCH(ABC!E85,'MAPA DE PREÇOS'!B:B,0))),"")</f>
        <v/>
      </c>
      <c r="M85" s="54" t="str">
        <f ca="1">IFERROR(IF(AND(E84&lt;&gt;"",E85=""),SUM($M$5:M84),INDEX('MAPA DE PREÇOS'!M:M,19+MATCH(ABC!E85,'MAPA DE PREÇOS'!B:B,0))),"")</f>
        <v/>
      </c>
      <c r="N85" s="90" t="str">
        <f t="shared" ca="1" si="8"/>
        <v/>
      </c>
      <c r="O85" s="90" t="str">
        <f t="shared" ca="1" si="11"/>
        <v/>
      </c>
      <c r="P85" s="54" t="str">
        <f t="shared" ca="1" si="10"/>
        <v/>
      </c>
    </row>
    <row r="86" spans="2:16" x14ac:dyDescent="0.25">
      <c r="B86" s="41">
        <v>81</v>
      </c>
      <c r="C86" s="42" t="str">
        <f ca="1">IFERROR(INDEX('MAPA DE PREÇOS'!M:M,MATCH(B86,'MAPA DE PREÇOS'!B:B,0)+19)/(SUMPRODUCT(EDITAL!I:I,EDITAL!J:J)),"")</f>
        <v/>
      </c>
      <c r="D86" s="42" t="str">
        <f t="shared" ca="1" si="9"/>
        <v/>
      </c>
      <c r="E86" s="41" t="str">
        <f t="shared" ca="1" si="7"/>
        <v/>
      </c>
      <c r="F86" s="41" t="str">
        <f ca="1">IFERROR(VLOOKUP($E86,'MAPA DE PREÇOS'!$B:$D,2,FALSE),"")</f>
        <v/>
      </c>
      <c r="G86" s="41" t="str">
        <f ca="1">IFERROR(VLOOKUP($E86,'MAPA DE PREÇOS'!$B:$D,3,FALSE),"")</f>
        <v/>
      </c>
      <c r="H86" s="41" t="str">
        <f t="array" aca="1" ref="H86" ca="1">IFERROR(IF(E86="","",INDEX('MAPA DE PREÇOS'!H:H,0+MATCH(ABC!E86,'MAPA DE PREÇOS'!B:B,0))),"")</f>
        <v/>
      </c>
      <c r="I86" t="str">
        <f ca="1">IF(E86="","",INDEX('MAPA DE PREÇOS'!H:H,MATCH(ABC!E86,'MAPA DE PREÇOS'!B:B,0)+1))</f>
        <v/>
      </c>
      <c r="J86" s="41" t="str">
        <f ca="1">IFERROR(IF(E86="","",INDEX('MAPA DE PREÇOS'!M:M,3+MATCH(ABC!E86,'MAPA DE PREÇOS'!B:B,0))),"")</f>
        <v/>
      </c>
      <c r="K86" s="52" t="str">
        <f t="array" aca="1" ref="K86" ca="1">IFERROR(IF(E86="","",INDEX('MAPA DE PREÇOS'!M:M,2+MATCH(ABC!E86,'MAPA DE PREÇOS'!B:B,0))),"")</f>
        <v/>
      </c>
      <c r="L86" s="53" t="str">
        <f t="array" aca="1" ref="L86" ca="1">IFERROR(IF(AND(E85&lt;&gt;"",E86=""),"TOTAL ESTIMADO",INDEX('MAPA DE PREÇOS'!M:M,0+MATCH(ABC!E86,'MAPA DE PREÇOS'!B:B,0))),"")</f>
        <v/>
      </c>
      <c r="M86" s="54" t="str">
        <f ca="1">IFERROR(IF(AND(E85&lt;&gt;"",E86=""),SUM($M$5:M85),INDEX('MAPA DE PREÇOS'!M:M,19+MATCH(ABC!E86,'MAPA DE PREÇOS'!B:B,0))),"")</f>
        <v/>
      </c>
      <c r="N86" s="90" t="str">
        <f t="shared" ca="1" si="8"/>
        <v/>
      </c>
      <c r="O86" s="90" t="str">
        <f t="shared" ca="1" si="11"/>
        <v/>
      </c>
      <c r="P86" s="54" t="str">
        <f t="shared" ca="1" si="10"/>
        <v/>
      </c>
    </row>
    <row r="87" spans="2:16" x14ac:dyDescent="0.25">
      <c r="B87" s="41">
        <v>82</v>
      </c>
      <c r="C87" s="42" t="str">
        <f ca="1">IFERROR(INDEX('MAPA DE PREÇOS'!M:M,MATCH(B87,'MAPA DE PREÇOS'!B:B,0)+19)/(SUMPRODUCT(EDITAL!I:I,EDITAL!J:J)),"")</f>
        <v/>
      </c>
      <c r="D87" s="42" t="str">
        <f t="shared" ca="1" si="9"/>
        <v/>
      </c>
      <c r="E87" s="41" t="str">
        <f t="shared" ca="1" si="7"/>
        <v/>
      </c>
      <c r="F87" s="41" t="str">
        <f ca="1">IFERROR(VLOOKUP($E87,'MAPA DE PREÇOS'!$B:$D,2,FALSE),"")</f>
        <v/>
      </c>
      <c r="G87" s="41" t="str">
        <f ca="1">IFERROR(VLOOKUP($E87,'MAPA DE PREÇOS'!$B:$D,3,FALSE),"")</f>
        <v/>
      </c>
      <c r="H87" s="41" t="str">
        <f t="array" aca="1" ref="H87" ca="1">IFERROR(IF(E87="","",INDEX('MAPA DE PREÇOS'!H:H,0+MATCH(ABC!E87,'MAPA DE PREÇOS'!B:B,0))),"")</f>
        <v/>
      </c>
      <c r="I87" t="str">
        <f ca="1">IF(E87="","",INDEX('MAPA DE PREÇOS'!H:H,MATCH(ABC!E87,'MAPA DE PREÇOS'!B:B,0)+1))</f>
        <v/>
      </c>
      <c r="J87" s="41" t="str">
        <f ca="1">IFERROR(IF(E87="","",INDEX('MAPA DE PREÇOS'!M:M,3+MATCH(ABC!E87,'MAPA DE PREÇOS'!B:B,0))),"")</f>
        <v/>
      </c>
      <c r="K87" s="52" t="str">
        <f t="array" aca="1" ref="K87" ca="1">IFERROR(IF(E87="","",INDEX('MAPA DE PREÇOS'!M:M,2+MATCH(ABC!E87,'MAPA DE PREÇOS'!B:B,0))),"")</f>
        <v/>
      </c>
      <c r="L87" s="53" t="str">
        <f t="array" aca="1" ref="L87" ca="1">IFERROR(IF(AND(E86&lt;&gt;"",E87=""),"TOTAL ESTIMADO",INDEX('MAPA DE PREÇOS'!M:M,0+MATCH(ABC!E87,'MAPA DE PREÇOS'!B:B,0))),"")</f>
        <v/>
      </c>
      <c r="M87" s="54" t="str">
        <f ca="1">IFERROR(IF(AND(E86&lt;&gt;"",E87=""),SUM($M$5:M86),INDEX('MAPA DE PREÇOS'!M:M,19+MATCH(ABC!E87,'MAPA DE PREÇOS'!B:B,0))),"")</f>
        <v/>
      </c>
      <c r="N87" s="90" t="str">
        <f t="shared" ca="1" si="8"/>
        <v/>
      </c>
      <c r="O87" s="90" t="str">
        <f t="shared" ca="1" si="11"/>
        <v/>
      </c>
      <c r="P87" s="54" t="str">
        <f t="shared" ca="1" si="10"/>
        <v/>
      </c>
    </row>
    <row r="88" spans="2:16" x14ac:dyDescent="0.25">
      <c r="B88" s="41">
        <v>83</v>
      </c>
      <c r="C88" s="42" t="str">
        <f ca="1">IFERROR(INDEX('MAPA DE PREÇOS'!M:M,MATCH(B88,'MAPA DE PREÇOS'!B:B,0)+19)/(SUMPRODUCT(EDITAL!I:I,EDITAL!J:J)),"")</f>
        <v/>
      </c>
      <c r="D88" s="42" t="str">
        <f t="shared" ca="1" si="9"/>
        <v/>
      </c>
      <c r="E88" s="41" t="str">
        <f t="shared" ca="1" si="7"/>
        <v/>
      </c>
      <c r="F88" s="41" t="str">
        <f ca="1">IFERROR(VLOOKUP($E88,'MAPA DE PREÇOS'!$B:$D,2,FALSE),"")</f>
        <v/>
      </c>
      <c r="G88" s="41" t="str">
        <f ca="1">IFERROR(VLOOKUP($E88,'MAPA DE PREÇOS'!$B:$D,3,FALSE),"")</f>
        <v/>
      </c>
      <c r="H88" s="41" t="str">
        <f t="array" aca="1" ref="H88" ca="1">IFERROR(IF(E88="","",INDEX('MAPA DE PREÇOS'!H:H,0+MATCH(ABC!E88,'MAPA DE PREÇOS'!B:B,0))),"")</f>
        <v/>
      </c>
      <c r="I88" t="str">
        <f ca="1">IF(E88="","",INDEX('MAPA DE PREÇOS'!H:H,MATCH(ABC!E88,'MAPA DE PREÇOS'!B:B,0)+1))</f>
        <v/>
      </c>
      <c r="J88" s="41" t="str">
        <f ca="1">IFERROR(IF(E88="","",INDEX('MAPA DE PREÇOS'!M:M,3+MATCH(ABC!E88,'MAPA DE PREÇOS'!B:B,0))),"")</f>
        <v/>
      </c>
      <c r="K88" s="52" t="str">
        <f t="array" aca="1" ref="K88" ca="1">IFERROR(IF(E88="","",INDEX('MAPA DE PREÇOS'!M:M,2+MATCH(ABC!E88,'MAPA DE PREÇOS'!B:B,0))),"")</f>
        <v/>
      </c>
      <c r="L88" s="53" t="str">
        <f t="array" aca="1" ref="L88" ca="1">IFERROR(IF(AND(E87&lt;&gt;"",E88=""),"TOTAL ESTIMADO",INDEX('MAPA DE PREÇOS'!M:M,0+MATCH(ABC!E88,'MAPA DE PREÇOS'!B:B,0))),"")</f>
        <v/>
      </c>
      <c r="M88" s="54" t="str">
        <f ca="1">IFERROR(IF(AND(E87&lt;&gt;"",E88=""),SUM($M$5:M87),INDEX('MAPA DE PREÇOS'!M:M,19+MATCH(ABC!E88,'MAPA DE PREÇOS'!B:B,0))),"")</f>
        <v/>
      </c>
      <c r="N88" s="90" t="str">
        <f t="shared" ca="1" si="8"/>
        <v/>
      </c>
      <c r="O88" s="90" t="str">
        <f t="shared" ca="1" si="11"/>
        <v/>
      </c>
      <c r="P88" s="54" t="str">
        <f t="shared" ca="1" si="10"/>
        <v/>
      </c>
    </row>
    <row r="89" spans="2:16" x14ac:dyDescent="0.25">
      <c r="B89" s="41">
        <v>84</v>
      </c>
      <c r="C89" s="42" t="str">
        <f ca="1">IFERROR(INDEX('MAPA DE PREÇOS'!M:M,MATCH(B89,'MAPA DE PREÇOS'!B:B,0)+19)/(SUMPRODUCT(EDITAL!I:I,EDITAL!J:J)),"")</f>
        <v/>
      </c>
      <c r="D89" s="42" t="str">
        <f t="shared" ca="1" si="9"/>
        <v/>
      </c>
      <c r="E89" s="41" t="str">
        <f t="shared" ca="1" si="7"/>
        <v/>
      </c>
      <c r="F89" s="41" t="str">
        <f ca="1">IFERROR(VLOOKUP($E89,'MAPA DE PREÇOS'!$B:$D,2,FALSE),"")</f>
        <v/>
      </c>
      <c r="G89" s="41" t="str">
        <f ca="1">IFERROR(VLOOKUP($E89,'MAPA DE PREÇOS'!$B:$D,3,FALSE),"")</f>
        <v/>
      </c>
      <c r="H89" s="41" t="str">
        <f t="array" aca="1" ref="H89" ca="1">IFERROR(IF(E89="","",INDEX('MAPA DE PREÇOS'!H:H,0+MATCH(ABC!E89,'MAPA DE PREÇOS'!B:B,0))),"")</f>
        <v/>
      </c>
      <c r="I89" t="str">
        <f ca="1">IF(E89="","",INDEX('MAPA DE PREÇOS'!H:H,MATCH(ABC!E89,'MAPA DE PREÇOS'!B:B,0)+1))</f>
        <v/>
      </c>
      <c r="J89" s="41" t="str">
        <f ca="1">IFERROR(IF(E89="","",INDEX('MAPA DE PREÇOS'!M:M,3+MATCH(ABC!E89,'MAPA DE PREÇOS'!B:B,0))),"")</f>
        <v/>
      </c>
      <c r="K89" s="52" t="str">
        <f t="array" aca="1" ref="K89" ca="1">IFERROR(IF(E89="","",INDEX('MAPA DE PREÇOS'!M:M,2+MATCH(ABC!E89,'MAPA DE PREÇOS'!B:B,0))),"")</f>
        <v/>
      </c>
      <c r="L89" s="53" t="str">
        <f t="array" aca="1" ref="L89" ca="1">IFERROR(IF(AND(E88&lt;&gt;"",E89=""),"TOTAL ESTIMADO",INDEX('MAPA DE PREÇOS'!M:M,0+MATCH(ABC!E89,'MAPA DE PREÇOS'!B:B,0))),"")</f>
        <v/>
      </c>
      <c r="M89" s="54" t="str">
        <f ca="1">IFERROR(IF(AND(E88&lt;&gt;"",E89=""),SUM($M$5:M88),INDEX('MAPA DE PREÇOS'!M:M,19+MATCH(ABC!E89,'MAPA DE PREÇOS'!B:B,0))),"")</f>
        <v/>
      </c>
      <c r="N89" s="90" t="str">
        <f t="shared" ca="1" si="8"/>
        <v/>
      </c>
      <c r="O89" s="90" t="str">
        <f t="shared" ca="1" si="11"/>
        <v/>
      </c>
      <c r="P89" s="54" t="str">
        <f t="shared" ca="1" si="10"/>
        <v/>
      </c>
    </row>
    <row r="90" spans="2:16" x14ac:dyDescent="0.25">
      <c r="B90" s="41">
        <v>85</v>
      </c>
      <c r="C90" s="42" t="str">
        <f ca="1">IFERROR(INDEX('MAPA DE PREÇOS'!M:M,MATCH(B90,'MAPA DE PREÇOS'!B:B,0)+19)/(SUMPRODUCT(EDITAL!I:I,EDITAL!J:J)),"")</f>
        <v/>
      </c>
      <c r="D90" s="42" t="str">
        <f t="shared" ca="1" si="9"/>
        <v/>
      </c>
      <c r="E90" s="41" t="str">
        <f t="shared" ca="1" si="7"/>
        <v/>
      </c>
      <c r="F90" s="41" t="str">
        <f ca="1">IFERROR(VLOOKUP($E90,'MAPA DE PREÇOS'!$B:$D,2,FALSE),"")</f>
        <v/>
      </c>
      <c r="G90" s="41" t="str">
        <f ca="1">IFERROR(VLOOKUP($E90,'MAPA DE PREÇOS'!$B:$D,3,FALSE),"")</f>
        <v/>
      </c>
      <c r="H90" s="41" t="str">
        <f t="array" aca="1" ref="H90" ca="1">IFERROR(IF(E90="","",INDEX('MAPA DE PREÇOS'!H:H,0+MATCH(ABC!E90,'MAPA DE PREÇOS'!B:B,0))),"")</f>
        <v/>
      </c>
      <c r="I90" t="str">
        <f ca="1">IF(E90="","",INDEX('MAPA DE PREÇOS'!H:H,MATCH(ABC!E90,'MAPA DE PREÇOS'!B:B,0)+1))</f>
        <v/>
      </c>
      <c r="J90" s="41" t="str">
        <f ca="1">IFERROR(IF(E90="","",INDEX('MAPA DE PREÇOS'!M:M,3+MATCH(ABC!E90,'MAPA DE PREÇOS'!B:B,0))),"")</f>
        <v/>
      </c>
      <c r="K90" s="52" t="str">
        <f t="array" aca="1" ref="K90" ca="1">IFERROR(IF(E90="","",INDEX('MAPA DE PREÇOS'!M:M,2+MATCH(ABC!E90,'MAPA DE PREÇOS'!B:B,0))),"")</f>
        <v/>
      </c>
      <c r="L90" s="53" t="str">
        <f t="array" aca="1" ref="L90" ca="1">IFERROR(IF(AND(E89&lt;&gt;"",E90=""),"TOTAL ESTIMADO",INDEX('MAPA DE PREÇOS'!M:M,0+MATCH(ABC!E90,'MAPA DE PREÇOS'!B:B,0))),"")</f>
        <v/>
      </c>
      <c r="M90" s="54" t="str">
        <f ca="1">IFERROR(IF(AND(E89&lt;&gt;"",E90=""),SUM($M$5:M89),INDEX('MAPA DE PREÇOS'!M:M,19+MATCH(ABC!E90,'MAPA DE PREÇOS'!B:B,0))),"")</f>
        <v/>
      </c>
      <c r="N90" s="90" t="str">
        <f t="shared" ca="1" si="8"/>
        <v/>
      </c>
      <c r="O90" s="90" t="str">
        <f t="shared" ca="1" si="11"/>
        <v/>
      </c>
      <c r="P90" s="54" t="str">
        <f t="shared" ca="1" si="10"/>
        <v/>
      </c>
    </row>
    <row r="91" spans="2:16" x14ac:dyDescent="0.25">
      <c r="B91" s="41">
        <v>86</v>
      </c>
      <c r="C91" s="42" t="str">
        <f ca="1">IFERROR(INDEX('MAPA DE PREÇOS'!M:M,MATCH(B91,'MAPA DE PREÇOS'!B:B,0)+19)/(SUMPRODUCT(EDITAL!I:I,EDITAL!J:J)),"")</f>
        <v/>
      </c>
      <c r="D91" s="42" t="str">
        <f t="shared" ca="1" si="9"/>
        <v/>
      </c>
      <c r="E91" s="41" t="str">
        <f t="shared" ca="1" si="7"/>
        <v/>
      </c>
      <c r="F91" s="41" t="str">
        <f ca="1">IFERROR(VLOOKUP($E91,'MAPA DE PREÇOS'!$B:$D,2,FALSE),"")</f>
        <v/>
      </c>
      <c r="G91" s="41" t="str">
        <f ca="1">IFERROR(VLOOKUP($E91,'MAPA DE PREÇOS'!$B:$D,3,FALSE),"")</f>
        <v/>
      </c>
      <c r="H91" s="41" t="str">
        <f t="array" aca="1" ref="H91" ca="1">IFERROR(IF(E91="","",INDEX('MAPA DE PREÇOS'!H:H,0+MATCH(ABC!E91,'MAPA DE PREÇOS'!B:B,0))),"")</f>
        <v/>
      </c>
      <c r="I91" t="str">
        <f ca="1">IF(E91="","",INDEX('MAPA DE PREÇOS'!H:H,MATCH(ABC!E91,'MAPA DE PREÇOS'!B:B,0)+1))</f>
        <v/>
      </c>
      <c r="J91" s="41" t="str">
        <f ca="1">IFERROR(IF(E91="","",INDEX('MAPA DE PREÇOS'!M:M,3+MATCH(ABC!E91,'MAPA DE PREÇOS'!B:B,0))),"")</f>
        <v/>
      </c>
      <c r="K91" s="52" t="str">
        <f t="array" aca="1" ref="K91" ca="1">IFERROR(IF(E91="","",INDEX('MAPA DE PREÇOS'!M:M,2+MATCH(ABC!E91,'MAPA DE PREÇOS'!B:B,0))),"")</f>
        <v/>
      </c>
      <c r="L91" s="53" t="str">
        <f t="array" aca="1" ref="L91" ca="1">IFERROR(IF(AND(E90&lt;&gt;"",E91=""),"TOTAL ESTIMADO",INDEX('MAPA DE PREÇOS'!M:M,0+MATCH(ABC!E91,'MAPA DE PREÇOS'!B:B,0))),"")</f>
        <v/>
      </c>
      <c r="M91" s="54" t="str">
        <f ca="1">IFERROR(IF(AND(E90&lt;&gt;"",E91=""),SUM($M$5:M90),INDEX('MAPA DE PREÇOS'!M:M,19+MATCH(ABC!E91,'MAPA DE PREÇOS'!B:B,0))),"")</f>
        <v/>
      </c>
      <c r="N91" s="90" t="str">
        <f t="shared" ca="1" si="8"/>
        <v/>
      </c>
      <c r="O91" s="90" t="str">
        <f t="shared" ca="1" si="11"/>
        <v/>
      </c>
      <c r="P91" s="54" t="str">
        <f t="shared" ca="1" si="10"/>
        <v/>
      </c>
    </row>
    <row r="92" spans="2:16" x14ac:dyDescent="0.25">
      <c r="B92" s="41">
        <v>87</v>
      </c>
      <c r="C92" s="42" t="str">
        <f ca="1">IFERROR(INDEX('MAPA DE PREÇOS'!M:M,MATCH(B92,'MAPA DE PREÇOS'!B:B,0)+19)/(SUMPRODUCT(EDITAL!I:I,EDITAL!J:J)),"")</f>
        <v/>
      </c>
      <c r="D92" s="42" t="str">
        <f t="shared" ca="1" si="9"/>
        <v/>
      </c>
      <c r="E92" s="41" t="str">
        <f t="shared" ca="1" si="7"/>
        <v/>
      </c>
      <c r="F92" s="41" t="str">
        <f ca="1">IFERROR(VLOOKUP($E92,'MAPA DE PREÇOS'!$B:$D,2,FALSE),"")</f>
        <v/>
      </c>
      <c r="G92" s="41" t="str">
        <f ca="1">IFERROR(VLOOKUP($E92,'MAPA DE PREÇOS'!$B:$D,3,FALSE),"")</f>
        <v/>
      </c>
      <c r="H92" s="41" t="str">
        <f t="array" aca="1" ref="H92" ca="1">IFERROR(IF(E92="","",INDEX('MAPA DE PREÇOS'!H:H,0+MATCH(ABC!E92,'MAPA DE PREÇOS'!B:B,0))),"")</f>
        <v/>
      </c>
      <c r="I92" t="str">
        <f ca="1">IF(E92="","",INDEX('MAPA DE PREÇOS'!H:H,MATCH(ABC!E92,'MAPA DE PREÇOS'!B:B,0)+1))</f>
        <v/>
      </c>
      <c r="J92" s="41" t="str">
        <f ca="1">IFERROR(IF(E92="","",INDEX('MAPA DE PREÇOS'!M:M,3+MATCH(ABC!E92,'MAPA DE PREÇOS'!B:B,0))),"")</f>
        <v/>
      </c>
      <c r="K92" s="52" t="str">
        <f t="array" aca="1" ref="K92" ca="1">IFERROR(IF(E92="","",INDEX('MAPA DE PREÇOS'!M:M,2+MATCH(ABC!E92,'MAPA DE PREÇOS'!B:B,0))),"")</f>
        <v/>
      </c>
      <c r="L92" s="53" t="str">
        <f t="array" aca="1" ref="L92" ca="1">IFERROR(IF(AND(E91&lt;&gt;"",E92=""),"TOTAL ESTIMADO",INDEX('MAPA DE PREÇOS'!M:M,0+MATCH(ABC!E92,'MAPA DE PREÇOS'!B:B,0))),"")</f>
        <v/>
      </c>
      <c r="M92" s="54" t="str">
        <f ca="1">IFERROR(IF(AND(E91&lt;&gt;"",E92=""),SUM($M$5:M91),INDEX('MAPA DE PREÇOS'!M:M,19+MATCH(ABC!E92,'MAPA DE PREÇOS'!B:B,0))),"")</f>
        <v/>
      </c>
      <c r="N92" s="90" t="str">
        <f t="shared" ca="1" si="8"/>
        <v/>
      </c>
      <c r="O92" s="90" t="str">
        <f t="shared" ca="1" si="11"/>
        <v/>
      </c>
      <c r="P92" s="54" t="str">
        <f t="shared" ca="1" si="10"/>
        <v/>
      </c>
    </row>
    <row r="93" spans="2:16" x14ac:dyDescent="0.25">
      <c r="B93" s="41">
        <v>88</v>
      </c>
      <c r="C93" s="42" t="str">
        <f ca="1">IFERROR(INDEX('MAPA DE PREÇOS'!M:M,MATCH(B93,'MAPA DE PREÇOS'!B:B,0)+19)/(SUMPRODUCT(EDITAL!I:I,EDITAL!J:J)),"")</f>
        <v/>
      </c>
      <c r="D93" s="42" t="str">
        <f t="shared" ca="1" si="9"/>
        <v/>
      </c>
      <c r="E93" s="41" t="str">
        <f t="shared" ca="1" si="7"/>
        <v/>
      </c>
      <c r="F93" s="41" t="str">
        <f ca="1">IFERROR(VLOOKUP($E93,'MAPA DE PREÇOS'!$B:$D,2,FALSE),"")</f>
        <v/>
      </c>
      <c r="G93" s="41" t="str">
        <f ca="1">IFERROR(VLOOKUP($E93,'MAPA DE PREÇOS'!$B:$D,3,FALSE),"")</f>
        <v/>
      </c>
      <c r="H93" s="41" t="str">
        <f t="array" aca="1" ref="H93" ca="1">IFERROR(IF(E93="","",INDEX('MAPA DE PREÇOS'!H:H,0+MATCH(ABC!E93,'MAPA DE PREÇOS'!B:B,0))),"")</f>
        <v/>
      </c>
      <c r="I93" t="str">
        <f ca="1">IF(E93="","",INDEX('MAPA DE PREÇOS'!H:H,MATCH(ABC!E93,'MAPA DE PREÇOS'!B:B,0)+1))</f>
        <v/>
      </c>
      <c r="J93" s="41" t="str">
        <f ca="1">IFERROR(IF(E93="","",INDEX('MAPA DE PREÇOS'!M:M,3+MATCH(ABC!E93,'MAPA DE PREÇOS'!B:B,0))),"")</f>
        <v/>
      </c>
      <c r="K93" s="52" t="str">
        <f t="array" aca="1" ref="K93" ca="1">IFERROR(IF(E93="","",INDEX('MAPA DE PREÇOS'!M:M,2+MATCH(ABC!E93,'MAPA DE PREÇOS'!B:B,0))),"")</f>
        <v/>
      </c>
      <c r="L93" s="53" t="str">
        <f t="array" aca="1" ref="L93" ca="1">IFERROR(IF(AND(E92&lt;&gt;"",E93=""),"TOTAL ESTIMADO",INDEX('MAPA DE PREÇOS'!M:M,0+MATCH(ABC!E93,'MAPA DE PREÇOS'!B:B,0))),"")</f>
        <v/>
      </c>
      <c r="M93" s="54" t="str">
        <f ca="1">IFERROR(IF(AND(E92&lt;&gt;"",E93=""),SUM($M$5:M92),INDEX('MAPA DE PREÇOS'!M:M,19+MATCH(ABC!E93,'MAPA DE PREÇOS'!B:B,0))),"")</f>
        <v/>
      </c>
      <c r="N93" s="90" t="str">
        <f t="shared" ca="1" si="8"/>
        <v/>
      </c>
      <c r="O93" s="90" t="str">
        <f t="shared" ca="1" si="11"/>
        <v/>
      </c>
      <c r="P93" s="54" t="str">
        <f t="shared" ca="1" si="10"/>
        <v/>
      </c>
    </row>
    <row r="94" spans="2:16" x14ac:dyDescent="0.25">
      <c r="B94" s="41">
        <v>89</v>
      </c>
      <c r="C94" s="42" t="str">
        <f ca="1">IFERROR(INDEX('MAPA DE PREÇOS'!M:M,MATCH(B94,'MAPA DE PREÇOS'!B:B,0)+19)/(SUMPRODUCT(EDITAL!I:I,EDITAL!J:J)),"")</f>
        <v/>
      </c>
      <c r="D94" s="42" t="str">
        <f t="shared" ca="1" si="9"/>
        <v/>
      </c>
      <c r="E94" s="41" t="str">
        <f t="shared" ca="1" si="7"/>
        <v/>
      </c>
      <c r="F94" s="41" t="str">
        <f ca="1">IFERROR(VLOOKUP($E94,'MAPA DE PREÇOS'!$B:$D,2,FALSE),"")</f>
        <v/>
      </c>
      <c r="G94" s="41" t="str">
        <f ca="1">IFERROR(VLOOKUP($E94,'MAPA DE PREÇOS'!$B:$D,3,FALSE),"")</f>
        <v/>
      </c>
      <c r="H94" s="41" t="str">
        <f t="array" aca="1" ref="H94" ca="1">IFERROR(IF(E94="","",INDEX('MAPA DE PREÇOS'!H:H,0+MATCH(ABC!E94,'MAPA DE PREÇOS'!B:B,0))),"")</f>
        <v/>
      </c>
      <c r="I94" t="str">
        <f ca="1">IF(E94="","",INDEX('MAPA DE PREÇOS'!H:H,MATCH(ABC!E94,'MAPA DE PREÇOS'!B:B,0)+1))</f>
        <v/>
      </c>
      <c r="J94" s="41" t="str">
        <f ca="1">IFERROR(IF(E94="","",INDEX('MAPA DE PREÇOS'!M:M,3+MATCH(ABC!E94,'MAPA DE PREÇOS'!B:B,0))),"")</f>
        <v/>
      </c>
      <c r="K94" s="52" t="str">
        <f t="array" aca="1" ref="K94" ca="1">IFERROR(IF(E94="","",INDEX('MAPA DE PREÇOS'!M:M,2+MATCH(ABC!E94,'MAPA DE PREÇOS'!B:B,0))),"")</f>
        <v/>
      </c>
      <c r="L94" s="53" t="str">
        <f t="array" aca="1" ref="L94" ca="1">IFERROR(IF(AND(E93&lt;&gt;"",E94=""),"TOTAL ESTIMADO",INDEX('MAPA DE PREÇOS'!M:M,0+MATCH(ABC!E94,'MAPA DE PREÇOS'!B:B,0))),"")</f>
        <v/>
      </c>
      <c r="M94" s="54" t="str">
        <f ca="1">IFERROR(IF(AND(E93&lt;&gt;"",E94=""),SUM($M$5:M93),INDEX('MAPA DE PREÇOS'!M:M,19+MATCH(ABC!E94,'MAPA DE PREÇOS'!B:B,0))),"")</f>
        <v/>
      </c>
      <c r="N94" s="90" t="str">
        <f t="shared" ca="1" si="8"/>
        <v/>
      </c>
      <c r="O94" s="90" t="str">
        <f t="shared" ca="1" si="11"/>
        <v/>
      </c>
      <c r="P94" s="54" t="str">
        <f t="shared" ca="1" si="10"/>
        <v/>
      </c>
    </row>
    <row r="95" spans="2:16" x14ac:dyDescent="0.25">
      <c r="B95" s="41">
        <v>90</v>
      </c>
      <c r="C95" s="42" t="str">
        <f ca="1">IFERROR(INDEX('MAPA DE PREÇOS'!M:M,MATCH(B95,'MAPA DE PREÇOS'!B:B,0)+19)/(SUMPRODUCT(EDITAL!I:I,EDITAL!J:J)),"")</f>
        <v/>
      </c>
      <c r="D95" s="42" t="str">
        <f t="shared" ca="1" si="9"/>
        <v/>
      </c>
      <c r="E95" s="41" t="str">
        <f t="shared" ca="1" si="7"/>
        <v/>
      </c>
      <c r="F95" s="41" t="str">
        <f ca="1">IFERROR(VLOOKUP($E95,'MAPA DE PREÇOS'!$B:$D,2,FALSE),"")</f>
        <v/>
      </c>
      <c r="G95" s="41" t="str">
        <f ca="1">IFERROR(VLOOKUP($E95,'MAPA DE PREÇOS'!$B:$D,3,FALSE),"")</f>
        <v/>
      </c>
      <c r="H95" s="41" t="str">
        <f t="array" aca="1" ref="H95" ca="1">IFERROR(IF(E95="","",INDEX('MAPA DE PREÇOS'!H:H,0+MATCH(ABC!E95,'MAPA DE PREÇOS'!B:B,0))),"")</f>
        <v/>
      </c>
      <c r="I95" t="str">
        <f ca="1">IF(E95="","",INDEX('MAPA DE PREÇOS'!H:H,MATCH(ABC!E95,'MAPA DE PREÇOS'!B:B,0)+1))</f>
        <v/>
      </c>
      <c r="J95" s="41" t="str">
        <f ca="1">IFERROR(IF(E95="","",INDEX('MAPA DE PREÇOS'!M:M,3+MATCH(ABC!E95,'MAPA DE PREÇOS'!B:B,0))),"")</f>
        <v/>
      </c>
      <c r="K95" s="52" t="str">
        <f t="array" aca="1" ref="K95" ca="1">IFERROR(IF(E95="","",INDEX('MAPA DE PREÇOS'!M:M,2+MATCH(ABC!E95,'MAPA DE PREÇOS'!B:B,0))),"")</f>
        <v/>
      </c>
      <c r="L95" s="53" t="str">
        <f t="array" aca="1" ref="L95" ca="1">IFERROR(IF(AND(E94&lt;&gt;"",E95=""),"TOTAL ESTIMADO",INDEX('MAPA DE PREÇOS'!M:M,0+MATCH(ABC!E95,'MAPA DE PREÇOS'!B:B,0))),"")</f>
        <v/>
      </c>
      <c r="M95" s="54" t="str">
        <f ca="1">IFERROR(IF(AND(E94&lt;&gt;"",E95=""),SUM($M$5:M94),INDEX('MAPA DE PREÇOS'!M:M,19+MATCH(ABC!E95,'MAPA DE PREÇOS'!B:B,0))),"")</f>
        <v/>
      </c>
      <c r="N95" s="90" t="str">
        <f t="shared" ca="1" si="8"/>
        <v/>
      </c>
      <c r="O95" s="90" t="str">
        <f t="shared" ca="1" si="11"/>
        <v/>
      </c>
      <c r="P95" s="54" t="str">
        <f t="shared" ca="1" si="10"/>
        <v/>
      </c>
    </row>
    <row r="96" spans="2:16" x14ac:dyDescent="0.25">
      <c r="B96" s="41">
        <v>91</v>
      </c>
      <c r="C96" s="42" t="str">
        <f ca="1">IFERROR(INDEX('MAPA DE PREÇOS'!M:M,MATCH(B96,'MAPA DE PREÇOS'!B:B,0)+19)/(SUMPRODUCT(EDITAL!I:I,EDITAL!J:J)),"")</f>
        <v/>
      </c>
      <c r="D96" s="42" t="str">
        <f t="shared" ca="1" si="9"/>
        <v/>
      </c>
      <c r="E96" s="41" t="str">
        <f t="shared" ca="1" si="7"/>
        <v/>
      </c>
      <c r="F96" s="41" t="str">
        <f ca="1">IFERROR(VLOOKUP($E96,'MAPA DE PREÇOS'!$B:$D,2,FALSE),"")</f>
        <v/>
      </c>
      <c r="G96" s="41" t="str">
        <f ca="1">IFERROR(VLOOKUP($E96,'MAPA DE PREÇOS'!$B:$D,3,FALSE),"")</f>
        <v/>
      </c>
      <c r="H96" s="41" t="str">
        <f t="array" aca="1" ref="H96" ca="1">IFERROR(IF(E96="","",INDEX('MAPA DE PREÇOS'!H:H,0+MATCH(ABC!E96,'MAPA DE PREÇOS'!B:B,0))),"")</f>
        <v/>
      </c>
      <c r="I96" t="str">
        <f ca="1">IF(E96="","",INDEX('MAPA DE PREÇOS'!H:H,MATCH(ABC!E96,'MAPA DE PREÇOS'!B:B,0)+1))</f>
        <v/>
      </c>
      <c r="J96" s="41" t="str">
        <f ca="1">IFERROR(IF(E96="","",INDEX('MAPA DE PREÇOS'!M:M,3+MATCH(ABC!E96,'MAPA DE PREÇOS'!B:B,0))),"")</f>
        <v/>
      </c>
      <c r="K96" s="52" t="str">
        <f t="array" aca="1" ref="K96" ca="1">IFERROR(IF(E96="","",INDEX('MAPA DE PREÇOS'!M:M,2+MATCH(ABC!E96,'MAPA DE PREÇOS'!B:B,0))),"")</f>
        <v/>
      </c>
      <c r="L96" s="53" t="str">
        <f t="array" aca="1" ref="L96" ca="1">IFERROR(IF(AND(E95&lt;&gt;"",E96=""),"TOTAL ESTIMADO",INDEX('MAPA DE PREÇOS'!M:M,0+MATCH(ABC!E96,'MAPA DE PREÇOS'!B:B,0))),"")</f>
        <v/>
      </c>
      <c r="M96" s="54" t="str">
        <f ca="1">IFERROR(IF(AND(E95&lt;&gt;"",E96=""),SUM($M$5:M95),INDEX('MAPA DE PREÇOS'!M:M,19+MATCH(ABC!E96,'MAPA DE PREÇOS'!B:B,0))),"")</f>
        <v/>
      </c>
      <c r="N96" s="90" t="str">
        <f t="shared" ca="1" si="8"/>
        <v/>
      </c>
      <c r="O96" s="90" t="str">
        <f t="shared" ca="1" si="11"/>
        <v/>
      </c>
      <c r="P96" s="54" t="str">
        <f t="shared" ca="1" si="10"/>
        <v/>
      </c>
    </row>
    <row r="97" spans="2:16" x14ac:dyDescent="0.25">
      <c r="B97" s="41">
        <v>92</v>
      </c>
      <c r="C97" s="42" t="str">
        <f ca="1">IFERROR(INDEX('MAPA DE PREÇOS'!M:M,MATCH(B97,'MAPA DE PREÇOS'!B:B,0)+19)/(SUMPRODUCT(EDITAL!I:I,EDITAL!J:J)),"")</f>
        <v/>
      </c>
      <c r="D97" s="42" t="str">
        <f t="shared" ca="1" si="9"/>
        <v/>
      </c>
      <c r="E97" s="41" t="str">
        <f t="shared" ca="1" si="7"/>
        <v/>
      </c>
      <c r="F97" s="41" t="str">
        <f ca="1">IFERROR(VLOOKUP($E97,'MAPA DE PREÇOS'!$B:$D,2,FALSE),"")</f>
        <v/>
      </c>
      <c r="G97" s="41" t="str">
        <f ca="1">IFERROR(VLOOKUP($E97,'MAPA DE PREÇOS'!$B:$D,3,FALSE),"")</f>
        <v/>
      </c>
      <c r="H97" s="41" t="str">
        <f t="array" aca="1" ref="H97" ca="1">IFERROR(IF(E97="","",INDEX('MAPA DE PREÇOS'!H:H,0+MATCH(ABC!E97,'MAPA DE PREÇOS'!B:B,0))),"")</f>
        <v/>
      </c>
      <c r="I97" t="str">
        <f ca="1">IF(E97="","",INDEX('MAPA DE PREÇOS'!H:H,MATCH(ABC!E97,'MAPA DE PREÇOS'!B:B,0)+1))</f>
        <v/>
      </c>
      <c r="J97" s="41" t="str">
        <f ca="1">IFERROR(IF(E97="","",INDEX('MAPA DE PREÇOS'!M:M,3+MATCH(ABC!E97,'MAPA DE PREÇOS'!B:B,0))),"")</f>
        <v/>
      </c>
      <c r="K97" s="52" t="str">
        <f t="array" aca="1" ref="K97" ca="1">IFERROR(IF(E97="","",INDEX('MAPA DE PREÇOS'!M:M,2+MATCH(ABC!E97,'MAPA DE PREÇOS'!B:B,0))),"")</f>
        <v/>
      </c>
      <c r="L97" s="53" t="str">
        <f t="array" aca="1" ref="L97" ca="1">IFERROR(IF(AND(E96&lt;&gt;"",E97=""),"TOTAL ESTIMADO",INDEX('MAPA DE PREÇOS'!M:M,0+MATCH(ABC!E97,'MAPA DE PREÇOS'!B:B,0))),"")</f>
        <v/>
      </c>
      <c r="M97" s="54" t="str">
        <f ca="1">IFERROR(IF(AND(E96&lt;&gt;"",E97=""),SUM($M$5:M96),INDEX('MAPA DE PREÇOS'!M:M,19+MATCH(ABC!E97,'MAPA DE PREÇOS'!B:B,0))),"")</f>
        <v/>
      </c>
      <c r="N97" s="90" t="str">
        <f t="shared" ca="1" si="8"/>
        <v/>
      </c>
      <c r="O97" s="90" t="str">
        <f t="shared" ca="1" si="11"/>
        <v/>
      </c>
      <c r="P97" s="54" t="str">
        <f t="shared" ca="1" si="10"/>
        <v/>
      </c>
    </row>
    <row r="98" spans="2:16" x14ac:dyDescent="0.25">
      <c r="B98" s="41">
        <v>93</v>
      </c>
      <c r="C98" s="42" t="str">
        <f ca="1">IFERROR(INDEX('MAPA DE PREÇOS'!M:M,MATCH(B98,'MAPA DE PREÇOS'!B:B,0)+19)/(SUMPRODUCT(EDITAL!I:I,EDITAL!J:J)),"")</f>
        <v/>
      </c>
      <c r="D98" s="42" t="str">
        <f t="shared" ca="1" si="9"/>
        <v/>
      </c>
      <c r="E98" s="41" t="str">
        <f t="shared" ca="1" si="7"/>
        <v/>
      </c>
      <c r="F98" s="41" t="str">
        <f ca="1">IFERROR(VLOOKUP($E98,'MAPA DE PREÇOS'!$B:$D,2,FALSE),"")</f>
        <v/>
      </c>
      <c r="G98" s="41" t="str">
        <f ca="1">IFERROR(VLOOKUP($E98,'MAPA DE PREÇOS'!$B:$D,3,FALSE),"")</f>
        <v/>
      </c>
      <c r="H98" s="41" t="str">
        <f t="array" aca="1" ref="H98" ca="1">IFERROR(IF(E98="","",INDEX('MAPA DE PREÇOS'!H:H,0+MATCH(ABC!E98,'MAPA DE PREÇOS'!B:B,0))),"")</f>
        <v/>
      </c>
      <c r="I98" t="str">
        <f ca="1">IF(E98="","",INDEX('MAPA DE PREÇOS'!H:H,MATCH(ABC!E98,'MAPA DE PREÇOS'!B:B,0)+1))</f>
        <v/>
      </c>
      <c r="J98" s="41" t="str">
        <f ca="1">IFERROR(IF(E98="","",INDEX('MAPA DE PREÇOS'!M:M,3+MATCH(ABC!E98,'MAPA DE PREÇOS'!B:B,0))),"")</f>
        <v/>
      </c>
      <c r="K98" s="52" t="str">
        <f t="array" aca="1" ref="K98" ca="1">IFERROR(IF(E98="","",INDEX('MAPA DE PREÇOS'!M:M,2+MATCH(ABC!E98,'MAPA DE PREÇOS'!B:B,0))),"")</f>
        <v/>
      </c>
      <c r="L98" s="53" t="str">
        <f t="array" aca="1" ref="L98" ca="1">IFERROR(IF(AND(E97&lt;&gt;"",E98=""),"TOTAL ESTIMADO",INDEX('MAPA DE PREÇOS'!M:M,0+MATCH(ABC!E98,'MAPA DE PREÇOS'!B:B,0))),"")</f>
        <v/>
      </c>
      <c r="M98" s="54" t="str">
        <f ca="1">IFERROR(IF(AND(E97&lt;&gt;"",E98=""),SUM($M$5:M97),INDEX('MAPA DE PREÇOS'!M:M,19+MATCH(ABC!E98,'MAPA DE PREÇOS'!B:B,0))),"")</f>
        <v/>
      </c>
      <c r="N98" s="90" t="str">
        <f t="shared" ca="1" si="8"/>
        <v/>
      </c>
      <c r="O98" s="90" t="str">
        <f t="shared" ca="1" si="11"/>
        <v/>
      </c>
      <c r="P98" s="54" t="str">
        <f t="shared" ca="1" si="10"/>
        <v/>
      </c>
    </row>
    <row r="99" spans="2:16" x14ac:dyDescent="0.25">
      <c r="B99" s="41">
        <v>94</v>
      </c>
      <c r="C99" s="42" t="str">
        <f ca="1">IFERROR(INDEX('MAPA DE PREÇOS'!M:M,MATCH(B99,'MAPA DE PREÇOS'!B:B,0)+19)/(SUMPRODUCT(EDITAL!I:I,EDITAL!J:J)),"")</f>
        <v/>
      </c>
      <c r="D99" s="42" t="str">
        <f t="shared" ca="1" si="9"/>
        <v/>
      </c>
      <c r="E99" s="41" t="str">
        <f t="shared" ca="1" si="7"/>
        <v/>
      </c>
      <c r="F99" s="41" t="str">
        <f ca="1">IFERROR(VLOOKUP($E99,'MAPA DE PREÇOS'!$B:$D,2,FALSE),"")</f>
        <v/>
      </c>
      <c r="G99" s="41" t="str">
        <f ca="1">IFERROR(VLOOKUP($E99,'MAPA DE PREÇOS'!$B:$D,3,FALSE),"")</f>
        <v/>
      </c>
      <c r="H99" s="41" t="str">
        <f t="array" aca="1" ref="H99" ca="1">IFERROR(IF(E99="","",INDEX('MAPA DE PREÇOS'!H:H,0+MATCH(ABC!E99,'MAPA DE PREÇOS'!B:B,0))),"")</f>
        <v/>
      </c>
      <c r="I99" t="str">
        <f ca="1">IF(E99="","",INDEX('MAPA DE PREÇOS'!H:H,MATCH(ABC!E99,'MAPA DE PREÇOS'!B:B,0)+1))</f>
        <v/>
      </c>
      <c r="J99" s="41" t="str">
        <f ca="1">IFERROR(IF(E99="","",INDEX('MAPA DE PREÇOS'!M:M,3+MATCH(ABC!E99,'MAPA DE PREÇOS'!B:B,0))),"")</f>
        <v/>
      </c>
      <c r="K99" s="52" t="str">
        <f t="array" aca="1" ref="K99" ca="1">IFERROR(IF(E99="","",INDEX('MAPA DE PREÇOS'!M:M,2+MATCH(ABC!E99,'MAPA DE PREÇOS'!B:B,0))),"")</f>
        <v/>
      </c>
      <c r="L99" s="53" t="str">
        <f t="array" aca="1" ref="L99" ca="1">IFERROR(IF(AND(E98&lt;&gt;"",E99=""),"TOTAL ESTIMADO",INDEX('MAPA DE PREÇOS'!M:M,0+MATCH(ABC!E99,'MAPA DE PREÇOS'!B:B,0))),"")</f>
        <v/>
      </c>
      <c r="M99" s="54" t="str">
        <f ca="1">IFERROR(IF(AND(E98&lt;&gt;"",E99=""),SUM($M$5:M98),INDEX('MAPA DE PREÇOS'!M:M,19+MATCH(ABC!E99,'MAPA DE PREÇOS'!B:B,0))),"")</f>
        <v/>
      </c>
      <c r="N99" s="90" t="str">
        <f t="shared" ca="1" si="8"/>
        <v/>
      </c>
      <c r="O99" s="90" t="str">
        <f t="shared" ca="1" si="11"/>
        <v/>
      </c>
      <c r="P99" s="54" t="str">
        <f t="shared" ca="1" si="10"/>
        <v/>
      </c>
    </row>
    <row r="100" spans="2:16" x14ac:dyDescent="0.25">
      <c r="B100" s="41">
        <v>95</v>
      </c>
      <c r="C100" s="42" t="str">
        <f ca="1">IFERROR(INDEX('MAPA DE PREÇOS'!M:M,MATCH(B100,'MAPA DE PREÇOS'!B:B,0)+19)/(SUMPRODUCT(EDITAL!I:I,EDITAL!J:J)),"")</f>
        <v/>
      </c>
      <c r="D100" s="42" t="str">
        <f t="shared" ca="1" si="9"/>
        <v/>
      </c>
      <c r="E100" s="41" t="str">
        <f t="shared" ca="1" si="7"/>
        <v/>
      </c>
      <c r="F100" s="41" t="str">
        <f ca="1">IFERROR(VLOOKUP($E100,'MAPA DE PREÇOS'!$B:$D,2,FALSE),"")</f>
        <v/>
      </c>
      <c r="G100" s="41" t="str">
        <f ca="1">IFERROR(VLOOKUP($E100,'MAPA DE PREÇOS'!$B:$D,3,FALSE),"")</f>
        <v/>
      </c>
      <c r="H100" s="41" t="str">
        <f t="array" aca="1" ref="H100" ca="1">IFERROR(IF(E100="","",INDEX('MAPA DE PREÇOS'!H:H,0+MATCH(ABC!E100,'MAPA DE PREÇOS'!B:B,0))),"")</f>
        <v/>
      </c>
      <c r="I100" t="str">
        <f ca="1">IF(E100="","",INDEX('MAPA DE PREÇOS'!H:H,MATCH(ABC!E100,'MAPA DE PREÇOS'!B:B,0)+1))</f>
        <v/>
      </c>
      <c r="J100" s="41" t="str">
        <f ca="1">IFERROR(IF(E100="","",INDEX('MAPA DE PREÇOS'!M:M,3+MATCH(ABC!E100,'MAPA DE PREÇOS'!B:B,0))),"")</f>
        <v/>
      </c>
      <c r="K100" s="52" t="str">
        <f t="array" aca="1" ref="K100" ca="1">IFERROR(IF(E100="","",INDEX('MAPA DE PREÇOS'!M:M,2+MATCH(ABC!E100,'MAPA DE PREÇOS'!B:B,0))),"")</f>
        <v/>
      </c>
      <c r="L100" s="53" t="str">
        <f t="array" aca="1" ref="L100" ca="1">IFERROR(IF(AND(E99&lt;&gt;"",E100=""),"TOTAL ESTIMADO",INDEX('MAPA DE PREÇOS'!M:M,0+MATCH(ABC!E100,'MAPA DE PREÇOS'!B:B,0))),"")</f>
        <v/>
      </c>
      <c r="M100" s="54" t="str">
        <f ca="1">IFERROR(IF(AND(E99&lt;&gt;"",E100=""),SUM($M$5:M99),INDEX('MAPA DE PREÇOS'!M:M,19+MATCH(ABC!E100,'MAPA DE PREÇOS'!B:B,0))),"")</f>
        <v/>
      </c>
      <c r="N100" s="90" t="str">
        <f t="shared" ca="1" si="8"/>
        <v/>
      </c>
      <c r="O100" s="90" t="str">
        <f t="shared" ca="1" si="11"/>
        <v/>
      </c>
      <c r="P100" s="54" t="str">
        <f t="shared" ca="1" si="10"/>
        <v/>
      </c>
    </row>
    <row r="101" spans="2:16" x14ac:dyDescent="0.25">
      <c r="B101" s="41">
        <v>96</v>
      </c>
      <c r="C101" s="42" t="str">
        <f ca="1">IFERROR(INDEX('MAPA DE PREÇOS'!M:M,MATCH(B101,'MAPA DE PREÇOS'!B:B,0)+19)/(SUMPRODUCT(EDITAL!I:I,EDITAL!J:J)),"")</f>
        <v/>
      </c>
      <c r="D101" s="42" t="str">
        <f t="shared" ca="1" si="9"/>
        <v/>
      </c>
      <c r="E101" s="41" t="str">
        <f t="shared" ca="1" si="7"/>
        <v/>
      </c>
      <c r="F101" s="41" t="str">
        <f ca="1">IFERROR(VLOOKUP($E101,'MAPA DE PREÇOS'!$B:$D,2,FALSE),"")</f>
        <v/>
      </c>
      <c r="G101" s="41" t="str">
        <f ca="1">IFERROR(VLOOKUP($E101,'MAPA DE PREÇOS'!$B:$D,3,FALSE),"")</f>
        <v/>
      </c>
      <c r="H101" s="41" t="str">
        <f t="array" aca="1" ref="H101" ca="1">IFERROR(IF(E101="","",INDEX('MAPA DE PREÇOS'!H:H,0+MATCH(ABC!E101,'MAPA DE PREÇOS'!B:B,0))),"")</f>
        <v/>
      </c>
      <c r="I101" t="str">
        <f ca="1">IF(E101="","",INDEX('MAPA DE PREÇOS'!H:H,MATCH(ABC!E101,'MAPA DE PREÇOS'!B:B,0)+1))</f>
        <v/>
      </c>
      <c r="J101" s="41" t="str">
        <f ca="1">IFERROR(IF(E101="","",INDEX('MAPA DE PREÇOS'!M:M,3+MATCH(ABC!E101,'MAPA DE PREÇOS'!B:B,0))),"")</f>
        <v/>
      </c>
      <c r="K101" s="52" t="str">
        <f t="array" aca="1" ref="K101" ca="1">IFERROR(IF(E101="","",INDEX('MAPA DE PREÇOS'!M:M,2+MATCH(ABC!E101,'MAPA DE PREÇOS'!B:B,0))),"")</f>
        <v/>
      </c>
      <c r="L101" s="53" t="str">
        <f t="array" aca="1" ref="L101" ca="1">IFERROR(IF(AND(E100&lt;&gt;"",E101=""),"TOTAL ESTIMADO",INDEX('MAPA DE PREÇOS'!M:M,0+MATCH(ABC!E101,'MAPA DE PREÇOS'!B:B,0))),"")</f>
        <v/>
      </c>
      <c r="M101" s="54" t="str">
        <f ca="1">IFERROR(IF(AND(E100&lt;&gt;"",E101=""),SUM($M$5:M100),INDEX('MAPA DE PREÇOS'!M:M,19+MATCH(ABC!E101,'MAPA DE PREÇOS'!B:B,0))),"")</f>
        <v/>
      </c>
      <c r="N101" s="90" t="str">
        <f t="shared" ca="1" si="8"/>
        <v/>
      </c>
      <c r="O101" s="90" t="str">
        <f t="shared" ca="1" si="11"/>
        <v/>
      </c>
      <c r="P101" s="54" t="str">
        <f t="shared" ca="1" si="10"/>
        <v/>
      </c>
    </row>
    <row r="102" spans="2:16" x14ac:dyDescent="0.25">
      <c r="B102" s="41">
        <v>97</v>
      </c>
      <c r="C102" s="42" t="str">
        <f ca="1">IFERROR(INDEX('MAPA DE PREÇOS'!M:M,MATCH(B102,'MAPA DE PREÇOS'!B:B,0)+19)/(SUMPRODUCT(EDITAL!I:I,EDITAL!J:J)),"")</f>
        <v/>
      </c>
      <c r="D102" s="42" t="str">
        <f t="shared" ca="1" si="9"/>
        <v/>
      </c>
      <c r="E102" s="41" t="str">
        <f t="shared" ref="E102:E105" ca="1" si="12">IFERROR(INDEX(B:B,MATCH(LARGE(D:D,ROW()-5),D:D,0)),"")</f>
        <v/>
      </c>
      <c r="F102" s="41" t="str">
        <f ca="1">IFERROR(VLOOKUP($E102,'MAPA DE PREÇOS'!$B:$D,2,FALSE),"")</f>
        <v/>
      </c>
      <c r="G102" s="41" t="str">
        <f ca="1">IFERROR(VLOOKUP($E102,'MAPA DE PREÇOS'!$B:$D,3,FALSE),"")</f>
        <v/>
      </c>
      <c r="H102" s="41" t="str">
        <f t="array" aca="1" ref="H102" ca="1">IFERROR(IF(E102="","",INDEX('MAPA DE PREÇOS'!H:H,0+MATCH(ABC!E102,'MAPA DE PREÇOS'!B:B,0))),"")</f>
        <v/>
      </c>
      <c r="I102" t="str">
        <f ca="1">IF(E102="","",INDEX('MAPA DE PREÇOS'!H:H,MATCH(ABC!E102,'MAPA DE PREÇOS'!B:B,0)+1))</f>
        <v/>
      </c>
      <c r="J102" s="41" t="str">
        <f ca="1">IFERROR(IF(E102="","",INDEX('MAPA DE PREÇOS'!M:M,3+MATCH(ABC!E102,'MAPA DE PREÇOS'!B:B,0))),"")</f>
        <v/>
      </c>
      <c r="K102" s="52" t="str">
        <f t="array" aca="1" ref="K102" ca="1">IFERROR(IF(E102="","",INDEX('MAPA DE PREÇOS'!M:M,2+MATCH(ABC!E102,'MAPA DE PREÇOS'!B:B,0))),"")</f>
        <v/>
      </c>
      <c r="L102" s="53" t="str">
        <f t="array" aca="1" ref="L102" ca="1">IFERROR(IF(AND(E101&lt;&gt;"",E102=""),"TOTAL ESTIMADO",INDEX('MAPA DE PREÇOS'!M:M,0+MATCH(ABC!E102,'MAPA DE PREÇOS'!B:B,0))),"")</f>
        <v/>
      </c>
      <c r="M102" s="54" t="str">
        <f ca="1">IFERROR(IF(AND(E101&lt;&gt;"",E102=""),SUM($M$5:M101),INDEX('MAPA DE PREÇOS'!M:M,19+MATCH(ABC!E102,'MAPA DE PREÇOS'!B:B,0))),"")</f>
        <v/>
      </c>
      <c r="N102" s="90" t="str">
        <f t="shared" ca="1" si="8"/>
        <v/>
      </c>
      <c r="O102" s="90" t="str">
        <f t="shared" ca="1" si="11"/>
        <v/>
      </c>
      <c r="P102" s="54" t="str">
        <f t="shared" ca="1" si="10"/>
        <v/>
      </c>
    </row>
    <row r="103" spans="2:16" x14ac:dyDescent="0.25">
      <c r="B103" s="41">
        <v>98</v>
      </c>
      <c r="C103" s="42" t="str">
        <f ca="1">IFERROR(INDEX('MAPA DE PREÇOS'!M:M,MATCH(B103,'MAPA DE PREÇOS'!B:B,0)+19)/(SUMPRODUCT(EDITAL!I:I,EDITAL!J:J)),"")</f>
        <v/>
      </c>
      <c r="D103" s="42" t="str">
        <f t="shared" ca="1" si="9"/>
        <v/>
      </c>
      <c r="E103" s="41" t="str">
        <f t="shared" ca="1" si="12"/>
        <v/>
      </c>
      <c r="F103" s="41" t="str">
        <f ca="1">IFERROR(VLOOKUP($E103,'MAPA DE PREÇOS'!$B:$D,2,FALSE),"")</f>
        <v/>
      </c>
      <c r="G103" s="41" t="str">
        <f ca="1">IFERROR(VLOOKUP($E103,'MAPA DE PREÇOS'!$B:$D,3,FALSE),"")</f>
        <v/>
      </c>
      <c r="H103" s="41" t="str">
        <f t="array" aca="1" ref="H103" ca="1">IFERROR(IF(E103="","",INDEX('MAPA DE PREÇOS'!H:H,0+MATCH(ABC!E103,'MAPA DE PREÇOS'!B:B,0))),"")</f>
        <v/>
      </c>
      <c r="I103" t="str">
        <f ca="1">IF(E103="","",INDEX('MAPA DE PREÇOS'!H:H,MATCH(ABC!E103,'MAPA DE PREÇOS'!B:B,0)+1))</f>
        <v/>
      </c>
      <c r="J103" s="41" t="str">
        <f ca="1">IFERROR(IF(E103="","",INDEX('MAPA DE PREÇOS'!M:M,3+MATCH(ABC!E103,'MAPA DE PREÇOS'!B:B,0))),"")</f>
        <v/>
      </c>
      <c r="K103" s="52" t="str">
        <f t="array" aca="1" ref="K103" ca="1">IFERROR(IF(E103="","",INDEX('MAPA DE PREÇOS'!M:M,2+MATCH(ABC!E103,'MAPA DE PREÇOS'!B:B,0))),"")</f>
        <v/>
      </c>
      <c r="L103" s="53" t="str">
        <f t="array" aca="1" ref="L103" ca="1">IFERROR(IF(AND(E102&lt;&gt;"",E103=""),"TOTAL ESTIMADO",INDEX('MAPA DE PREÇOS'!M:M,0+MATCH(ABC!E103,'MAPA DE PREÇOS'!B:B,0))),"")</f>
        <v/>
      </c>
      <c r="M103" s="54" t="str">
        <f ca="1">IFERROR(IF(AND(E102&lt;&gt;"",E103=""),SUM($M$5:M102),INDEX('MAPA DE PREÇOS'!M:M,19+MATCH(ABC!E103,'MAPA DE PREÇOS'!B:B,0))),"")</f>
        <v/>
      </c>
      <c r="N103" s="90" t="str">
        <f t="shared" ca="1" si="8"/>
        <v/>
      </c>
      <c r="O103" s="90" t="str">
        <f t="shared" ca="1" si="11"/>
        <v/>
      </c>
      <c r="P103" s="54" t="str">
        <f t="shared" ca="1" si="10"/>
        <v/>
      </c>
    </row>
    <row r="104" spans="2:16" x14ac:dyDescent="0.25">
      <c r="B104" s="41">
        <v>99</v>
      </c>
      <c r="C104" s="42" t="str">
        <f ca="1">IFERROR(INDEX('MAPA DE PREÇOS'!M:M,MATCH(B104,'MAPA DE PREÇOS'!B:B,0)+19)/(SUMPRODUCT(EDITAL!I:I,EDITAL!J:J)),"")</f>
        <v/>
      </c>
      <c r="D104" s="42" t="str">
        <f t="shared" ca="1" si="9"/>
        <v/>
      </c>
      <c r="E104" s="41" t="str">
        <f t="shared" ca="1" si="12"/>
        <v/>
      </c>
      <c r="F104" s="41" t="str">
        <f ca="1">IFERROR(VLOOKUP($E104,'MAPA DE PREÇOS'!$B:$D,2,FALSE),"")</f>
        <v/>
      </c>
      <c r="G104" s="41" t="str">
        <f ca="1">IFERROR(VLOOKUP($E104,'MAPA DE PREÇOS'!$B:$D,3,FALSE),"")</f>
        <v/>
      </c>
      <c r="H104" s="41" t="str">
        <f t="array" aca="1" ref="H104" ca="1">IFERROR(IF(E104="","",INDEX('MAPA DE PREÇOS'!H:H,0+MATCH(ABC!E104,'MAPA DE PREÇOS'!B:B,0))),"")</f>
        <v/>
      </c>
      <c r="I104" t="str">
        <f ca="1">IF(E104="","",INDEX('MAPA DE PREÇOS'!H:H,MATCH(ABC!E104,'MAPA DE PREÇOS'!B:B,0)+1))</f>
        <v/>
      </c>
      <c r="J104" s="41" t="str">
        <f ca="1">IFERROR(IF(E104="","",INDEX('MAPA DE PREÇOS'!M:M,3+MATCH(ABC!E104,'MAPA DE PREÇOS'!B:B,0))),"")</f>
        <v/>
      </c>
      <c r="K104" s="52" t="str">
        <f t="array" aca="1" ref="K104" ca="1">IFERROR(IF(E104="","",INDEX('MAPA DE PREÇOS'!M:M,2+MATCH(ABC!E104,'MAPA DE PREÇOS'!B:B,0))),"")</f>
        <v/>
      </c>
      <c r="L104" s="53" t="str">
        <f t="array" aca="1" ref="L104" ca="1">IFERROR(IF(AND(E103&lt;&gt;"",E104=""),"TOTAL ESTIMADO",INDEX('MAPA DE PREÇOS'!M:M,0+MATCH(ABC!E104,'MAPA DE PREÇOS'!B:B,0))),"")</f>
        <v/>
      </c>
      <c r="M104" s="54" t="str">
        <f ca="1">IFERROR(IF(AND(E103&lt;&gt;"",E104=""),SUM($M$5:M103),INDEX('MAPA DE PREÇOS'!M:M,19+MATCH(ABC!E104,'MAPA DE PREÇOS'!B:B,0))),"")</f>
        <v/>
      </c>
      <c r="N104" s="90" t="str">
        <f t="shared" ca="1" si="8"/>
        <v/>
      </c>
      <c r="P104" s="54" t="str">
        <f t="shared" si="10"/>
        <v/>
      </c>
    </row>
    <row r="105" spans="2:16" x14ac:dyDescent="0.25">
      <c r="B105" s="41">
        <v>100</v>
      </c>
      <c r="C105" s="42" t="str">
        <f ca="1">IFERROR(INDEX('MAPA DE PREÇOS'!M:M,MATCH(B105,'MAPA DE PREÇOS'!B:B,0)+19)/(SUMPRODUCT(EDITAL!I:I,EDITAL!J:J)),"")</f>
        <v/>
      </c>
      <c r="D105" s="42" t="str">
        <f t="shared" ca="1" si="9"/>
        <v/>
      </c>
      <c r="E105" s="41" t="str">
        <f t="shared" ca="1" si="12"/>
        <v/>
      </c>
      <c r="F105" s="41" t="str">
        <f ca="1">IFERROR(VLOOKUP($E105,'MAPA DE PREÇOS'!$B:$D,2,FALSE),"")</f>
        <v/>
      </c>
      <c r="G105" s="41" t="str">
        <f ca="1">IFERROR(VLOOKUP($E105,'MAPA DE PREÇOS'!$B:$D,3,FALSE),"")</f>
        <v/>
      </c>
      <c r="H105" s="41" t="str">
        <f t="array" aca="1" ref="H105" ca="1">IFERROR(IF(E105="","",INDEX('MAPA DE PREÇOS'!H:H,0+MATCH(ABC!E105,'MAPA DE PREÇOS'!B:B,0))),"")</f>
        <v/>
      </c>
      <c r="I105" t="str">
        <f ca="1">IF(E105="","",INDEX('MAPA DE PREÇOS'!H:H,MATCH(ABC!E105,'MAPA DE PREÇOS'!B:B,0)+1))</f>
        <v/>
      </c>
      <c r="J105" s="41" t="str">
        <f ca="1">IFERROR(IF(E105="","",INDEX('MAPA DE PREÇOS'!M:M,3+MATCH(ABC!E105,'MAPA DE PREÇOS'!B:B,0))),"")</f>
        <v/>
      </c>
      <c r="K105" s="52" t="str">
        <f t="array" aca="1" ref="K105" ca="1">IFERROR(IF(E105="","",INDEX('MAPA DE PREÇOS'!M:M,2+MATCH(ABC!E105,'MAPA DE PREÇOS'!B:B,0))),"")</f>
        <v/>
      </c>
      <c r="L105" s="53" t="str">
        <f t="array" aca="1" ref="L105" ca="1">IFERROR(IF(AND(E104&lt;&gt;"",E105=""),"TOTAL ESTIMADO",INDEX('MAPA DE PREÇOS'!M:M,0+MATCH(ABC!E105,'MAPA DE PREÇOS'!B:B,0))),"")</f>
        <v/>
      </c>
      <c r="M105" s="54" t="str">
        <f ca="1">IFERROR(IF(AND(E104&lt;&gt;"",E105=""),SUM($M$5:M104),INDEX('MAPA DE PREÇOS'!M:M,19+MATCH(ABC!E105,'MAPA DE PREÇOS'!B:B,0))),"")</f>
        <v/>
      </c>
      <c r="N105" s="90" t="str">
        <f t="shared" ca="1"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9" t="s">
        <v>35</v>
      </c>
      <c r="C2" s="270"/>
      <c r="D2" s="271"/>
    </row>
    <row r="3" spans="2:4" ht="78" customHeight="1" x14ac:dyDescent="0.2">
      <c r="B3" s="272" t="s">
        <v>384</v>
      </c>
      <c r="C3" s="273"/>
      <c r="D3" s="274"/>
    </row>
    <row r="4" spans="2:4" s="32" customFormat="1" ht="32.1" customHeight="1" x14ac:dyDescent="0.25">
      <c r="B4" s="275" t="s">
        <v>385</v>
      </c>
      <c r="C4" s="275"/>
      <c r="D4" s="275"/>
    </row>
    <row r="5" spans="2:4" ht="61.5" customHeight="1" x14ac:dyDescent="0.2">
      <c r="B5" s="266" t="s">
        <v>386</v>
      </c>
      <c r="C5" s="267"/>
      <c r="D5" s="268"/>
    </row>
    <row r="6" spans="2:4" s="33" customFormat="1" ht="32.1" customHeight="1" x14ac:dyDescent="0.25">
      <c r="B6" s="275" t="s">
        <v>387</v>
      </c>
      <c r="C6" s="275"/>
      <c r="D6" s="275"/>
    </row>
    <row r="7" spans="2:4" ht="61.5" customHeight="1" x14ac:dyDescent="0.2">
      <c r="B7" s="266" t="s">
        <v>388</v>
      </c>
      <c r="C7" s="267"/>
      <c r="D7" s="268"/>
    </row>
    <row r="8" spans="2:4" ht="21.6" customHeight="1" x14ac:dyDescent="0.2">
      <c r="B8" s="253" t="s">
        <v>389</v>
      </c>
      <c r="C8" s="254"/>
      <c r="D8" s="255"/>
    </row>
    <row r="9" spans="2:4" ht="14.25" x14ac:dyDescent="0.2">
      <c r="B9" s="256"/>
      <c r="C9" s="257"/>
      <c r="D9" s="258"/>
    </row>
    <row r="10" spans="2:4" ht="14.25" x14ac:dyDescent="0.2">
      <c r="B10" s="256"/>
      <c r="C10" s="257"/>
      <c r="D10" s="258"/>
    </row>
    <row r="11" spans="2:4" ht="14.25" x14ac:dyDescent="0.2">
      <c r="B11" s="256"/>
      <c r="C11" s="257"/>
      <c r="D11" s="258"/>
    </row>
    <row r="12" spans="2:4" ht="14.25" x14ac:dyDescent="0.2">
      <c r="B12" s="256"/>
      <c r="C12" s="257"/>
      <c r="D12" s="258"/>
    </row>
    <row r="13" spans="2:4" ht="61.5" customHeight="1" x14ac:dyDescent="0.2">
      <c r="B13" s="256"/>
      <c r="C13" s="257"/>
      <c r="D13" s="258"/>
    </row>
    <row r="14" spans="2:4" ht="61.5" customHeight="1" x14ac:dyDescent="0.2">
      <c r="B14" s="256"/>
      <c r="C14" s="257"/>
      <c r="D14" s="258"/>
    </row>
    <row r="15" spans="2:4" ht="61.5" customHeight="1" x14ac:dyDescent="0.2">
      <c r="B15" s="256"/>
      <c r="C15" s="257"/>
      <c r="D15" s="258"/>
    </row>
    <row r="16" spans="2:4" ht="61.5" customHeight="1" x14ac:dyDescent="0.2">
      <c r="B16" s="256"/>
      <c r="C16" s="257"/>
      <c r="D16" s="258"/>
    </row>
    <row r="17" spans="2:4" ht="61.5" customHeight="1" x14ac:dyDescent="0.2">
      <c r="B17" s="256"/>
      <c r="C17" s="257"/>
      <c r="D17" s="258"/>
    </row>
    <row r="18" spans="2:4" ht="61.5" customHeight="1" x14ac:dyDescent="0.2">
      <c r="B18" s="256"/>
      <c r="C18" s="257"/>
      <c r="D18" s="258"/>
    </row>
    <row r="19" spans="2:4" ht="15" customHeight="1" x14ac:dyDescent="0.2">
      <c r="B19" s="256"/>
      <c r="C19" s="257"/>
      <c r="D19" s="258"/>
    </row>
    <row r="20" spans="2:4" ht="15" customHeight="1" x14ac:dyDescent="0.2">
      <c r="B20" s="256"/>
      <c r="C20" s="257"/>
      <c r="D20" s="258"/>
    </row>
    <row r="21" spans="2:4" ht="15" customHeight="1" x14ac:dyDescent="0.2">
      <c r="B21" s="256"/>
      <c r="C21" s="257"/>
      <c r="D21" s="258"/>
    </row>
    <row r="22" spans="2:4" ht="15" customHeight="1" x14ac:dyDescent="0.2">
      <c r="B22" s="256"/>
      <c r="C22" s="257"/>
      <c r="D22" s="258"/>
    </row>
    <row r="23" spans="2:4" ht="15" customHeight="1" x14ac:dyDescent="0.2">
      <c r="B23" s="256"/>
      <c r="C23" s="257"/>
      <c r="D23" s="258"/>
    </row>
    <row r="24" spans="2:4" ht="15" customHeight="1" x14ac:dyDescent="0.2">
      <c r="B24" s="256"/>
      <c r="C24" s="257"/>
      <c r="D24" s="258"/>
    </row>
    <row r="25" spans="2:4" ht="15" customHeight="1" x14ac:dyDescent="0.2">
      <c r="B25" s="256"/>
      <c r="C25" s="257"/>
      <c r="D25" s="258"/>
    </row>
    <row r="26" spans="2:4" ht="15" customHeight="1" x14ac:dyDescent="0.2">
      <c r="B26" s="256"/>
      <c r="C26" s="257"/>
      <c r="D26" s="258"/>
    </row>
    <row r="27" spans="2:4" ht="15" customHeight="1" x14ac:dyDescent="0.2">
      <c r="B27" s="256"/>
      <c r="C27" s="257"/>
      <c r="D27" s="258"/>
    </row>
    <row r="28" spans="2:4" ht="15" customHeight="1" x14ac:dyDescent="0.2">
      <c r="B28" s="256"/>
      <c r="C28" s="257"/>
      <c r="D28" s="258"/>
    </row>
    <row r="29" spans="2:4" ht="15" customHeight="1" x14ac:dyDescent="0.2">
      <c r="B29" s="256"/>
      <c r="C29" s="257"/>
      <c r="D29" s="258"/>
    </row>
    <row r="30" spans="2:4" ht="15" customHeight="1" x14ac:dyDescent="0.2">
      <c r="B30" s="256"/>
      <c r="C30" s="257"/>
      <c r="D30" s="258"/>
    </row>
    <row r="31" spans="2:4" ht="15" customHeight="1" x14ac:dyDescent="0.2">
      <c r="B31" s="256"/>
      <c r="C31" s="257"/>
      <c r="D31" s="258"/>
    </row>
    <row r="32" spans="2:4" ht="15" customHeight="1" x14ac:dyDescent="0.2">
      <c r="B32" s="256"/>
      <c r="C32" s="257"/>
      <c r="D32" s="258"/>
    </row>
    <row r="33" spans="2:4" ht="15" customHeight="1" x14ac:dyDescent="0.2">
      <c r="B33" s="256"/>
      <c r="C33" s="257"/>
      <c r="D33" s="258"/>
    </row>
    <row r="34" spans="2:4" ht="15" customHeight="1" x14ac:dyDescent="0.2">
      <c r="B34" s="256"/>
      <c r="C34" s="257"/>
      <c r="D34" s="258"/>
    </row>
    <row r="35" spans="2:4" ht="15" customHeight="1" x14ac:dyDescent="0.2">
      <c r="B35" s="256"/>
      <c r="C35" s="257"/>
      <c r="D35" s="258"/>
    </row>
    <row r="36" spans="2:4" ht="15" customHeight="1" x14ac:dyDescent="0.2">
      <c r="B36" s="256"/>
      <c r="C36" s="257"/>
      <c r="D36" s="258"/>
    </row>
    <row r="37" spans="2:4" ht="15" customHeight="1" x14ac:dyDescent="0.2">
      <c r="B37" s="256"/>
      <c r="C37" s="257"/>
      <c r="D37" s="258"/>
    </row>
    <row r="38" spans="2:4" s="34" customFormat="1" ht="32.450000000000003" customHeight="1" x14ac:dyDescent="0.2">
      <c r="B38" s="259"/>
      <c r="C38" s="260"/>
      <c r="D38" s="261"/>
    </row>
    <row r="39" spans="2:4" s="32" customFormat="1" ht="32.1" customHeight="1" x14ac:dyDescent="0.25">
      <c r="B39" s="262" t="s">
        <v>390</v>
      </c>
      <c r="C39" s="263"/>
      <c r="D39" s="264"/>
    </row>
    <row r="40" spans="2:4" s="164" customFormat="1" ht="64.900000000000006" customHeight="1" x14ac:dyDescent="0.25">
      <c r="B40" s="265" t="s">
        <v>391</v>
      </c>
      <c r="C40" s="265"/>
      <c r="D40" s="265"/>
    </row>
    <row r="41" spans="2:4" s="164" customFormat="1" ht="64.900000000000006" customHeight="1" x14ac:dyDescent="0.25">
      <c r="B41" s="265"/>
      <c r="C41" s="265"/>
      <c r="D41" s="265"/>
    </row>
    <row r="42" spans="2:4" s="164" customFormat="1" ht="64.900000000000006" customHeight="1" x14ac:dyDescent="0.25">
      <c r="B42" s="265"/>
      <c r="C42" s="265"/>
      <c r="D42" s="265"/>
    </row>
    <row r="43" spans="2:4" s="164" customFormat="1" ht="64.900000000000006" customHeight="1" x14ac:dyDescent="0.25">
      <c r="B43" s="265"/>
      <c r="C43" s="265"/>
      <c r="D43" s="265"/>
    </row>
    <row r="44" spans="2:4" s="164" customFormat="1" ht="64.900000000000006" customHeight="1" x14ac:dyDescent="0.25">
      <c r="B44" s="265"/>
      <c r="C44" s="265"/>
      <c r="D44" s="265"/>
    </row>
    <row r="45" spans="2:4" s="164" customFormat="1" ht="112.15" customHeight="1" x14ac:dyDescent="0.25">
      <c r="B45" s="265"/>
      <c r="C45" s="265"/>
      <c r="D45" s="265"/>
    </row>
    <row r="46" spans="2:4" s="33" customFormat="1" ht="32.1" customHeight="1" x14ac:dyDescent="0.25">
      <c r="B46" s="269" t="s">
        <v>392</v>
      </c>
      <c r="C46" s="270"/>
      <c r="D46" s="271"/>
    </row>
    <row r="47" spans="2:4" ht="140.44999999999999" customHeight="1" x14ac:dyDescent="0.2">
      <c r="B47" s="276" t="s">
        <v>393</v>
      </c>
      <c r="C47" s="277"/>
      <c r="D47" s="278"/>
    </row>
    <row r="48" spans="2:4" s="33" customFormat="1" ht="32.1" customHeight="1" x14ac:dyDescent="0.25">
      <c r="B48" s="275" t="s">
        <v>394</v>
      </c>
      <c r="C48" s="275"/>
      <c r="D48" s="275"/>
    </row>
    <row r="49" spans="2:4" ht="14.25" x14ac:dyDescent="0.2">
      <c r="B49" s="276" t="s">
        <v>395</v>
      </c>
      <c r="C49" s="277"/>
      <c r="D49" s="278"/>
    </row>
    <row r="50" spans="2:4" ht="14.25" x14ac:dyDescent="0.2">
      <c r="B50" s="279"/>
      <c r="C50" s="280"/>
      <c r="D50" s="281"/>
    </row>
    <row r="51" spans="2:4" ht="14.25" x14ac:dyDescent="0.2">
      <c r="B51" s="279"/>
      <c r="C51" s="280"/>
      <c r="D51" s="281"/>
    </row>
    <row r="52" spans="2:4" ht="14.25" x14ac:dyDescent="0.2">
      <c r="B52" s="279"/>
      <c r="C52" s="280"/>
      <c r="D52" s="281"/>
    </row>
    <row r="53" spans="2:4" ht="14.25" x14ac:dyDescent="0.2">
      <c r="B53" s="279"/>
      <c r="C53" s="280"/>
      <c r="D53" s="281"/>
    </row>
    <row r="54" spans="2:4" ht="14.25" x14ac:dyDescent="0.2">
      <c r="B54" s="279"/>
      <c r="C54" s="280"/>
      <c r="D54" s="281"/>
    </row>
    <row r="55" spans="2:4" ht="14.25" x14ac:dyDescent="0.2">
      <c r="B55" s="279"/>
      <c r="C55" s="280"/>
      <c r="D55" s="281"/>
    </row>
    <row r="56" spans="2:4" ht="14.25" x14ac:dyDescent="0.2">
      <c r="B56" s="279"/>
      <c r="C56" s="280"/>
      <c r="D56" s="281"/>
    </row>
    <row r="57" spans="2:4" ht="14.25" x14ac:dyDescent="0.2">
      <c r="B57" s="282"/>
      <c r="C57" s="283"/>
      <c r="D57" s="284"/>
    </row>
    <row r="58" spans="2:4" s="33" customFormat="1" ht="32.1" customHeight="1" x14ac:dyDescent="0.25">
      <c r="B58" s="275" t="s">
        <v>396</v>
      </c>
      <c r="C58" s="275"/>
      <c r="D58" s="275"/>
    </row>
    <row r="59" spans="2:4" ht="14.25" x14ac:dyDescent="0.2">
      <c r="B59" s="276" t="s">
        <v>36</v>
      </c>
      <c r="C59" s="277"/>
      <c r="D59" s="278"/>
    </row>
    <row r="60" spans="2:4" ht="14.25" x14ac:dyDescent="0.2">
      <c r="B60" s="279"/>
      <c r="C60" s="280"/>
      <c r="D60" s="281"/>
    </row>
    <row r="61" spans="2:4" ht="14.25" x14ac:dyDescent="0.2">
      <c r="B61" s="279"/>
      <c r="C61" s="280"/>
      <c r="D61" s="281"/>
    </row>
    <row r="62" spans="2:4" ht="14.25" x14ac:dyDescent="0.2">
      <c r="B62" s="279"/>
      <c r="C62" s="280"/>
      <c r="D62" s="281"/>
    </row>
    <row r="63" spans="2:4" ht="14.25" x14ac:dyDescent="0.2">
      <c r="B63" s="279"/>
      <c r="C63" s="280"/>
      <c r="D63" s="281"/>
    </row>
    <row r="64" spans="2:4" ht="14.25" x14ac:dyDescent="0.2">
      <c r="B64" s="279"/>
      <c r="C64" s="280"/>
      <c r="D64" s="281"/>
    </row>
    <row r="65" spans="2:4" ht="14.25" x14ac:dyDescent="0.2">
      <c r="B65" s="282"/>
      <c r="C65" s="283"/>
      <c r="D65" s="284"/>
    </row>
    <row r="66" spans="2:4" s="33" customFormat="1" ht="32.1" customHeight="1" x14ac:dyDescent="0.25">
      <c r="B66" s="275" t="s">
        <v>397</v>
      </c>
      <c r="C66" s="275"/>
      <c r="D66" s="275"/>
    </row>
    <row r="67" spans="2:4" ht="14.25" x14ac:dyDescent="0.2">
      <c r="B67" s="276" t="s">
        <v>37</v>
      </c>
      <c r="C67" s="277"/>
      <c r="D67" s="278"/>
    </row>
    <row r="68" spans="2:4" ht="14.25" x14ac:dyDescent="0.2">
      <c r="B68" s="279"/>
      <c r="C68" s="280"/>
      <c r="D68" s="281"/>
    </row>
    <row r="69" spans="2:4" ht="14.25" x14ac:dyDescent="0.2">
      <c r="B69" s="279"/>
      <c r="C69" s="280"/>
      <c r="D69" s="281"/>
    </row>
    <row r="70" spans="2:4" ht="14.25" x14ac:dyDescent="0.2">
      <c r="B70" s="282"/>
      <c r="C70" s="283"/>
      <c r="D70" s="284"/>
    </row>
    <row r="71" spans="2:4" s="33" customFormat="1" ht="32.1" customHeight="1" x14ac:dyDescent="0.25">
      <c r="B71" s="275" t="s">
        <v>398</v>
      </c>
      <c r="C71" s="275"/>
      <c r="D71" s="275"/>
    </row>
    <row r="72" spans="2:4" ht="14.25" x14ac:dyDescent="0.2">
      <c r="B72" s="276" t="s">
        <v>34</v>
      </c>
      <c r="C72" s="277"/>
      <c r="D72" s="278"/>
    </row>
    <row r="73" spans="2:4" ht="14.25" x14ac:dyDescent="0.2">
      <c r="B73" s="279"/>
      <c r="C73" s="280"/>
      <c r="D73" s="281"/>
    </row>
    <row r="74" spans="2:4" ht="14.25" x14ac:dyDescent="0.2">
      <c r="B74" s="279"/>
      <c r="C74" s="280"/>
      <c r="D74" s="281"/>
    </row>
    <row r="75" spans="2:4" ht="14.25" x14ac:dyDescent="0.2">
      <c r="B75" s="282"/>
      <c r="C75" s="283"/>
      <c r="D75" s="284"/>
    </row>
  </sheetData>
  <sheetProtection algorithmName="SHA-512" hashValue="M+9HKa0CHpotzeNaxIeeQQsAdsbYFLBIiE4dZyzgZmApGpNEU1V+TRnx9LMxGz+rcUziMGGVOE3tClWfiMO/+A==" saltValue="6xbvMsU7ViAJvhv2E6HczA==" spinCount="100000" sheet="1" objects="1" scenarios="1"/>
  <dataConsolidate link="1"/>
  <mergeCells count="19">
    <mergeCell ref="B59:D65"/>
    <mergeCell ref="B66:D66"/>
    <mergeCell ref="B67:D70"/>
    <mergeCell ref="B71:D71"/>
    <mergeCell ref="B72:D75"/>
    <mergeCell ref="B46:D46"/>
    <mergeCell ref="B47:D47"/>
    <mergeCell ref="B48:D48"/>
    <mergeCell ref="B49:D57"/>
    <mergeCell ref="B58:D58"/>
    <mergeCell ref="B8:D38"/>
    <mergeCell ref="B39:D39"/>
    <mergeCell ref="B40:D45"/>
    <mergeCell ref="B7:D7"/>
    <mergeCell ref="B2:D2"/>
    <mergeCell ref="B3:D3"/>
    <mergeCell ref="B4:D4"/>
    <mergeCell ref="B5:D5"/>
    <mergeCell ref="B6:D6"/>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6" t="s">
        <v>326</v>
      </c>
      <c r="F2" s="286"/>
      <c r="G2" s="286"/>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6" t="s">
        <v>327</v>
      </c>
      <c r="F3" s="215"/>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6" t="s">
        <v>321</v>
      </c>
      <c r="F4" s="215"/>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6" t="s">
        <v>320</v>
      </c>
      <c r="F5" s="215"/>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6" t="s">
        <v>322</v>
      </c>
      <c r="F6" s="215"/>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6" t="s">
        <v>352</v>
      </c>
      <c r="F7" s="215"/>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6" t="s">
        <v>351</v>
      </c>
      <c r="F8" s="215"/>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6" t="s">
        <v>431</v>
      </c>
      <c r="F9" s="215"/>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6" t="s">
        <v>301</v>
      </c>
      <c r="F10" s="215"/>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6" t="s">
        <v>323</v>
      </c>
      <c r="F11" s="215"/>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0" t="s">
        <v>305</v>
      </c>
      <c r="F13" s="231"/>
      <c r="G13" s="231"/>
      <c r="H13" s="231"/>
      <c r="I13" s="231"/>
      <c r="J13" s="231"/>
      <c r="K13" s="285"/>
      <c r="L13" s="285"/>
      <c r="M13" s="231"/>
      <c r="N13" s="232"/>
    </row>
    <row r="14" spans="1:163" s="19" customFormat="1" ht="21" x14ac:dyDescent="0.35">
      <c r="B14" s="41"/>
      <c r="C14" s="41"/>
      <c r="D14" s="41"/>
      <c r="E14" s="233">
        <f>G3</f>
        <v>0</v>
      </c>
      <c r="F14" s="234"/>
      <c r="G14" s="234"/>
      <c r="H14" s="234"/>
      <c r="I14" s="234"/>
      <c r="J14" s="234"/>
      <c r="K14" s="234"/>
      <c r="L14" s="234"/>
      <c r="M14" s="234"/>
      <c r="N14" s="235"/>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36"/>
      <c r="F16" s="237"/>
      <c r="G16" s="237"/>
      <c r="H16" s="237"/>
      <c r="I16" s="237"/>
      <c r="J16" s="237"/>
      <c r="K16" s="237"/>
      <c r="L16" s="237"/>
      <c r="M16" s="237"/>
      <c r="N16" s="238"/>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2:G2"/>
    <mergeCell ref="E3:F3"/>
    <mergeCell ref="E4:F4"/>
    <mergeCell ref="E5:F5"/>
    <mergeCell ref="E6:F6"/>
    <mergeCell ref="E13:N13"/>
    <mergeCell ref="E14:N14"/>
    <mergeCell ref="E16:N16"/>
    <mergeCell ref="E7:F7"/>
    <mergeCell ref="E8:F8"/>
    <mergeCell ref="E9:F9"/>
    <mergeCell ref="E10:F10"/>
    <mergeCell ref="E11:F11"/>
  </mergeCells>
  <dataValidations count="2">
    <dataValidation type="list" sqref="N17:N118">
      <formula1>"EXCLUSIVO,DESEMPATE,DESEMPATE Art. 49"</formula1>
    </dataValidation>
    <dataValidation allowBlank="1" showInputMessage="1" sqref="G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7"/>
  <dimension ref="A1:L508"/>
  <sheetViews>
    <sheetView showGridLines="0" topLeftCell="A360" zoomScaleNormal="100" workbookViewId="0">
      <selection activeCell="A392" sqref="A392"/>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c r="A386" s="149">
        <v>46023</v>
      </c>
      <c r="B386" s="150">
        <v>7427.72</v>
      </c>
    </row>
    <row r="387" spans="1:2" ht="15" x14ac:dyDescent="0.25">
      <c r="A387" s="149">
        <v>46054</v>
      </c>
      <c r="B387" s="150">
        <v>7479.71</v>
      </c>
    </row>
    <row r="388" spans="1:2" ht="15" x14ac:dyDescent="0.25">
      <c r="A388" s="149">
        <v>46082</v>
      </c>
      <c r="B388" s="150">
        <v>7545.53</v>
      </c>
    </row>
    <row r="389" spans="1:2" ht="15" x14ac:dyDescent="0.25">
      <c r="A389" s="149">
        <v>46113</v>
      </c>
      <c r="B389" s="150">
        <v>7596.09</v>
      </c>
    </row>
    <row r="390" spans="1:2" ht="15" x14ac:dyDescent="0.25">
      <c r="A390" s="149">
        <v>46143</v>
      </c>
      <c r="B390" s="150">
        <v>7640.15</v>
      </c>
    </row>
    <row r="391" spans="1:2" ht="15" x14ac:dyDescent="0.25">
      <c r="A391" s="149">
        <v>46174</v>
      </c>
      <c r="B391" s="150">
        <v>7652.37</v>
      </c>
    </row>
    <row r="392" spans="1:2" ht="15" x14ac:dyDescent="0.25"/>
    <row r="393" spans="1:2" ht="15" x14ac:dyDescent="0.25"/>
    <row r="394" spans="1:2" ht="15" x14ac:dyDescent="0.25"/>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2026-07-21T15:30:25Z</dcterms:modified>
</cp:coreProperties>
</file>