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EstaPasta_de_trabalho" defaultThemeVersion="124226"/>
  <xr:revisionPtr revIDLastSave="0" documentId="13_ncr:1_{350512AB-98ED-4C1B-A55A-DB3A79D383DC}" xr6:coauthVersionLast="47" xr6:coauthVersionMax="47" xr10:uidLastSave="{00000000-0000-0000-0000-000000000000}"/>
  <bookViews>
    <workbookView xWindow="-120" yWindow="-120" windowWidth="29040" windowHeight="15720" firstSheet="3" activeTab="3" xr2:uid="{00000000-000D-0000-FFFF-FFFF00000000}"/>
  </bookViews>
  <sheets>
    <sheet name="BASE EDITAL" sheetId="8" state="hidden" r:id="rId1"/>
    <sheet name="BASE FORMAÇÃO" sheetId="1" state="hidden" r:id="rId2"/>
    <sheet name="MAPA DE PREÇOS" sheetId="2" state="hidden"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83" i="2" l="1"/>
  <c r="P162" i="2"/>
  <c r="P141" i="2"/>
  <c r="P120" i="2"/>
  <c r="P99" i="2"/>
  <c r="P78" i="2"/>
  <c r="P57" i="2"/>
  <c r="P36" i="2"/>
  <c r="P40" i="2"/>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P189" i="2" l="1"/>
  <c r="P84" i="2"/>
  <c r="P42" i="2"/>
  <c r="P44" i="2" s="1"/>
  <c r="P126" i="2"/>
  <c r="P128" i="2" s="1"/>
  <c r="P168" i="2"/>
  <c r="P170" i="2" s="1"/>
  <c r="P105" i="2"/>
  <c r="P63" i="2"/>
  <c r="P147" i="2"/>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M68" i="2"/>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I443" i="2" s="1"/>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47" i="2"/>
  <c r="I189" i="2"/>
  <c r="M173" i="2"/>
  <c r="P149" i="2"/>
  <c r="M148" i="2"/>
  <c r="V128" i="2"/>
  <c r="V130" i="2" s="1"/>
  <c r="V132" i="2" s="1"/>
  <c r="V134" i="2" s="1"/>
  <c r="V136" i="2" s="1"/>
  <c r="V138" i="2" s="1"/>
  <c r="M134" i="2"/>
  <c r="M216" i="2"/>
  <c r="M217" i="2"/>
  <c r="M212" i="2"/>
  <c r="M175" i="2"/>
  <c r="M177" i="2"/>
  <c r="M156" i="2"/>
  <c r="M155" i="2"/>
  <c r="M149" i="2"/>
  <c r="M153" i="2"/>
  <c r="M152" i="2"/>
  <c r="M110" i="2"/>
  <c r="P212" i="2"/>
  <c r="R132" i="2"/>
  <c r="R134" i="2" s="1"/>
  <c r="R136" i="2" s="1"/>
  <c r="R138" i="2" s="1"/>
  <c r="I84" i="2"/>
  <c r="M89" i="2"/>
  <c r="M219" i="2"/>
  <c r="I105" i="2"/>
  <c r="M169" i="2"/>
  <c r="M176" i="2"/>
  <c r="H105" i="2"/>
  <c r="H168" i="2"/>
  <c r="M111" i="2"/>
  <c r="M90" i="2"/>
  <c r="M86" i="2"/>
  <c r="M92" i="2"/>
  <c r="H84" i="2"/>
  <c r="M91" i="2"/>
  <c r="M93" i="2"/>
  <c r="P86" i="2"/>
  <c r="I147" i="2"/>
  <c r="M131" i="2"/>
  <c r="M107" i="2"/>
  <c r="M113" i="2"/>
  <c r="M64" i="2"/>
  <c r="M70" i="2"/>
  <c r="P65" i="2"/>
  <c r="I65" i="2" s="1"/>
  <c r="M72" i="2"/>
  <c r="H63" i="2"/>
  <c r="M69" i="2"/>
  <c r="I63" i="2"/>
  <c r="M71" i="2"/>
  <c r="H126" i="2"/>
  <c r="M112" i="2"/>
  <c r="P107" i="2"/>
  <c r="M106" i="2"/>
  <c r="M114" i="2"/>
  <c r="M135" i="2"/>
  <c r="M128" i="2"/>
  <c r="M133" i="2"/>
  <c r="Q50" i="2"/>
  <c r="Q52" i="2" s="1"/>
  <c r="Q54" i="2" s="1"/>
  <c r="M127" i="2"/>
  <c r="M132" i="2"/>
  <c r="M47" i="2"/>
  <c r="I42" i="2"/>
  <c r="M51" i="2"/>
  <c r="M50" i="2"/>
  <c r="AA44" i="2"/>
  <c r="AA46" i="2" s="1"/>
  <c r="AA48" i="2" s="1"/>
  <c r="AA50" i="2" s="1"/>
  <c r="AA52" i="2" s="1"/>
  <c r="AA54" i="2" s="1"/>
  <c r="M44" i="2"/>
  <c r="M49" i="2"/>
  <c r="T46" i="2"/>
  <c r="T48" i="2" s="1"/>
  <c r="T50" i="2" s="1"/>
  <c r="T52" i="2" s="1"/>
  <c r="T54" i="2" s="1"/>
  <c r="M23" i="13"/>
  <c r="M43" i="2" l="1"/>
  <c r="P172" i="2"/>
  <c r="P174" i="2" s="1"/>
  <c r="P176" i="2" s="1"/>
  <c r="I170" i="2"/>
  <c r="P130" i="2"/>
  <c r="P132" i="2" s="1"/>
  <c r="I172" i="2"/>
  <c r="H172" i="2"/>
  <c r="J172" i="2" s="1"/>
  <c r="H170" i="2"/>
  <c r="J170" i="2" s="1"/>
  <c r="H174" i="2"/>
  <c r="J174" i="2" s="1"/>
  <c r="I176" i="2"/>
  <c r="P46" i="2"/>
  <c r="P48" i="2" s="1"/>
  <c r="P50" i="2" s="1"/>
  <c r="P52" i="2" s="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I174" i="2" l="1"/>
  <c r="I48" i="2"/>
  <c r="I46" i="2"/>
  <c r="P178" i="2"/>
  <c r="H176" i="2"/>
  <c r="J176" i="2" s="1"/>
  <c r="M822" i="2"/>
  <c r="M1137" i="2"/>
  <c r="M990" i="2"/>
  <c r="M927" i="2"/>
  <c r="M1032" i="2"/>
  <c r="M1851" i="2"/>
  <c r="M1935" i="2"/>
  <c r="M717" i="2"/>
  <c r="M864" i="2"/>
  <c r="M1830" i="2"/>
  <c r="M570" i="2"/>
  <c r="M1221" i="2"/>
  <c r="J863"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P1917" i="2"/>
  <c r="H1915" i="2"/>
  <c r="J1915" i="2" s="1"/>
  <c r="I1915" i="2"/>
  <c r="J1892" i="2"/>
  <c r="M1893" i="2"/>
  <c r="J905" i="2"/>
  <c r="M906" i="2"/>
  <c r="J107"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J86" i="2"/>
  <c r="P848" i="2"/>
  <c r="H846" i="2"/>
  <c r="J846" i="2" s="1"/>
  <c r="I846" i="2"/>
  <c r="P699" i="2"/>
  <c r="H697" i="2"/>
  <c r="J697" i="2" s="1"/>
  <c r="I697"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H1671" i="2"/>
  <c r="J1671" i="2" s="1"/>
  <c r="I1671" i="2"/>
  <c r="V22" i="2"/>
  <c r="W22" i="2"/>
  <c r="X22" i="2"/>
  <c r="Y22" i="2"/>
  <c r="Z22" i="2"/>
  <c r="AA22" i="2"/>
  <c r="AB22" i="2"/>
  <c r="AC22" i="2"/>
  <c r="AD22" i="2"/>
  <c r="AE22" i="2"/>
  <c r="AF22" i="2"/>
  <c r="AG22" i="2"/>
  <c r="AH22" i="2"/>
  <c r="AI22" i="2"/>
  <c r="V24" i="2"/>
  <c r="W24" i="2"/>
  <c r="X24" i="2"/>
  <c r="Y24" i="2"/>
  <c r="Z24" i="2"/>
  <c r="AA24" i="2"/>
  <c r="AB24" i="2"/>
  <c r="AC24" i="2"/>
  <c r="AD24" i="2"/>
  <c r="AE24" i="2"/>
  <c r="AF24" i="2"/>
  <c r="AG24" i="2"/>
  <c r="AH24" i="2"/>
  <c r="AI24" i="2"/>
  <c r="V26" i="2"/>
  <c r="W26" i="2"/>
  <c r="X26" i="2"/>
  <c r="Y26" i="2"/>
  <c r="Z26" i="2"/>
  <c r="AA26" i="2"/>
  <c r="AB26" i="2"/>
  <c r="AC26" i="2"/>
  <c r="AD26" i="2"/>
  <c r="AE26" i="2"/>
  <c r="AF26" i="2"/>
  <c r="AG26" i="2"/>
  <c r="AH26" i="2"/>
  <c r="AI26" i="2"/>
  <c r="V28" i="2"/>
  <c r="W28" i="2"/>
  <c r="X28" i="2"/>
  <c r="Y28" i="2"/>
  <c r="Z28" i="2"/>
  <c r="AA28" i="2"/>
  <c r="AB28" i="2"/>
  <c r="AC28" i="2"/>
  <c r="AD28" i="2"/>
  <c r="AE28" i="2"/>
  <c r="AF28" i="2"/>
  <c r="AG28" i="2"/>
  <c r="AH28" i="2"/>
  <c r="AI28" i="2"/>
  <c r="V30" i="2"/>
  <c r="W30" i="2"/>
  <c r="X30" i="2"/>
  <c r="Y30" i="2"/>
  <c r="Z30" i="2"/>
  <c r="AA30" i="2"/>
  <c r="AB30" i="2"/>
  <c r="AC30" i="2"/>
  <c r="AD30" i="2"/>
  <c r="AE30" i="2"/>
  <c r="AF30" i="2"/>
  <c r="AG30" i="2"/>
  <c r="AH30" i="2"/>
  <c r="AI30" i="2"/>
  <c r="V32" i="2"/>
  <c r="W32" i="2"/>
  <c r="X32" i="2"/>
  <c r="Y32" i="2"/>
  <c r="Z32" i="2"/>
  <c r="AA32" i="2"/>
  <c r="AB32" i="2"/>
  <c r="AC32" i="2"/>
  <c r="AD32" i="2"/>
  <c r="AE32" i="2"/>
  <c r="AF32" i="2"/>
  <c r="AG32" i="2"/>
  <c r="AH32" i="2"/>
  <c r="AI32" i="2"/>
  <c r="I178" i="2" l="1"/>
  <c r="P180" i="2"/>
  <c r="H178" i="2"/>
  <c r="J178" i="2" s="1"/>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204"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I195" i="2"/>
  <c r="P1982" i="2"/>
  <c r="H1980" i="2"/>
  <c r="J1980" i="2" s="1"/>
  <c r="I1980" i="2"/>
  <c r="P2175" i="2"/>
  <c r="H2173" i="2"/>
  <c r="J2173" i="2" s="1"/>
  <c r="I2173" i="2"/>
  <c r="P640" i="2"/>
  <c r="H638" i="2"/>
  <c r="I638" i="2"/>
  <c r="J867" i="2"/>
  <c r="P764" i="2"/>
  <c r="H762" i="2"/>
  <c r="J762" i="2" s="1"/>
  <c r="I762" i="2"/>
  <c r="H909" i="2"/>
  <c r="J909" i="2" s="1"/>
  <c r="P911" i="2"/>
  <c r="I909" i="2"/>
  <c r="P1415" i="2"/>
  <c r="H1413" i="2"/>
  <c r="I1413" i="2"/>
  <c r="H90" i="2"/>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P138" i="2"/>
  <c r="I136" i="2"/>
  <c r="H1455" i="2"/>
  <c r="J1455" i="2" s="1"/>
  <c r="P1457" i="2"/>
  <c r="I1455" i="2"/>
  <c r="P871" i="2"/>
  <c r="H869" i="2"/>
  <c r="J869" i="2" s="1"/>
  <c r="I869"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I932" i="2"/>
  <c r="H1119" i="2"/>
  <c r="J1119" i="2" s="1"/>
  <c r="P1121" i="2"/>
  <c r="I1119" i="2"/>
  <c r="P1753" i="2"/>
  <c r="H1751" i="2"/>
  <c r="I1751" i="2"/>
  <c r="P1058" i="2"/>
  <c r="H1056" i="2"/>
  <c r="I1056" i="2"/>
  <c r="P365" i="2"/>
  <c r="H363" i="2"/>
  <c r="I363" i="2"/>
  <c r="P2003" i="2"/>
  <c r="H2001" i="2"/>
  <c r="J2001" i="2" s="1"/>
  <c r="I2001" i="2"/>
  <c r="P1709" i="2"/>
  <c r="H1707" i="2"/>
  <c r="J1707" i="2" s="1"/>
  <c r="I1707"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M781" i="2"/>
  <c r="P577" i="2"/>
  <c r="H575" i="2"/>
  <c r="I575" i="2"/>
  <c r="H1875" i="2"/>
  <c r="J1875" i="2" s="1"/>
  <c r="P1877" i="2"/>
  <c r="I1875" i="2"/>
  <c r="Q1352" i="2"/>
  <c r="I1350" i="2"/>
  <c r="H1350" i="2"/>
  <c r="B15" i="2"/>
  <c r="H180" i="2" l="1"/>
  <c r="I180" i="2"/>
  <c r="J195" i="2"/>
  <c r="J136" i="2"/>
  <c r="J90" i="2"/>
  <c r="J69" i="2"/>
  <c r="M45" i="2"/>
  <c r="M42" i="2" s="1"/>
  <c r="M36" i="2" s="1"/>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M171" i="2" l="1"/>
  <c r="M168" i="2" s="1"/>
  <c r="M162" i="2" s="1"/>
  <c r="R21" i="2"/>
  <c r="S21" i="2"/>
  <c r="J180" i="2"/>
  <c r="M172" i="2"/>
  <c r="M129" i="2"/>
  <c r="M126" i="2" s="1"/>
  <c r="M120" i="2" s="1"/>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AE181" i="2" l="1"/>
  <c r="U181" i="2"/>
  <c r="AB181" i="2"/>
  <c r="M166" i="2"/>
  <c r="Y181" i="2"/>
  <c r="P181" i="2"/>
  <c r="AF181" i="2"/>
  <c r="V181" i="2"/>
  <c r="T181" i="2"/>
  <c r="AC181" i="2"/>
  <c r="S181" i="2"/>
  <c r="AI181" i="2"/>
  <c r="AD181" i="2"/>
  <c r="R181" i="2"/>
  <c r="W181" i="2"/>
  <c r="AG181" i="2"/>
  <c r="Z181" i="2"/>
  <c r="AH181" i="2"/>
  <c r="Q181" i="2"/>
  <c r="AA181" i="2"/>
  <c r="X181"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108" i="2" l="1"/>
  <c r="M105" i="2" s="1"/>
  <c r="M99" i="2" s="1"/>
  <c r="M66" i="2"/>
  <c r="M63" i="2" s="1"/>
  <c r="M57" i="2" s="1"/>
  <c r="M192" i="2"/>
  <c r="M189" i="2" s="1"/>
  <c r="M183" i="2" s="1"/>
  <c r="M150" i="2"/>
  <c r="M147" i="2" s="1"/>
  <c r="M141" i="2" s="1"/>
  <c r="M87"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M84" i="2" l="1"/>
  <c r="M78" i="2" s="1"/>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B16" i="2"/>
  <c r="B17" i="2" l="1"/>
  <c r="B18" i="2" s="1"/>
  <c r="H21" i="2"/>
  <c r="M30" i="2"/>
  <c r="M29" i="2"/>
  <c r="M22" i="2"/>
  <c r="M28" i="2"/>
  <c r="M27" i="2"/>
  <c r="Y20" i="2"/>
  <c r="B19" i="2" l="1"/>
  <c r="B20" i="2" s="1"/>
  <c r="W20" i="2"/>
  <c r="X20" i="2"/>
  <c r="C17" i="2"/>
  <c r="C18" i="2" s="1"/>
  <c r="V23" i="2" l="1"/>
  <c r="U23" i="2"/>
  <c r="U22" i="2" s="1"/>
  <c r="T23" i="2"/>
  <c r="T22" i="2" s="1"/>
  <c r="M18" i="2"/>
  <c r="P23" i="2"/>
  <c r="P22" i="2" s="1"/>
  <c r="M26" i="2"/>
  <c r="S23" i="2"/>
  <c r="S22" i="2" s="1"/>
  <c r="R23" i="2"/>
  <c r="R22" i="2" s="1"/>
  <c r="Q23" i="2"/>
  <c r="Q22" i="2" s="1"/>
  <c r="I21" i="2"/>
  <c r="B21" i="2"/>
  <c r="C19" i="2"/>
  <c r="V25" i="2" l="1"/>
  <c r="U25" i="2"/>
  <c r="U24" i="2" s="1"/>
  <c r="T25" i="2"/>
  <c r="T24" i="2" s="1"/>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V27" i="2" s="1"/>
  <c r="T27" i="2" l="1"/>
  <c r="T26" i="2" s="1"/>
  <c r="U27" i="2"/>
  <c r="U26" i="2" s="1"/>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B58" i="2"/>
  <c r="B59" i="2" s="1"/>
  <c r="H58" i="2"/>
  <c r="H27" i="2"/>
  <c r="J27" i="2" s="1"/>
  <c r="P26" i="2"/>
  <c r="U29" i="2" l="1"/>
  <c r="U28" i="2" s="1"/>
  <c r="V29" i="2"/>
  <c r="S29" i="2"/>
  <c r="S28" i="2" s="1"/>
  <c r="T29" i="2"/>
  <c r="T28" i="2" s="1"/>
  <c r="B60" i="2"/>
  <c r="B61" i="2"/>
  <c r="D57" i="2"/>
  <c r="C58" i="2"/>
  <c r="C59" i="2" s="1"/>
  <c r="E61" i="2"/>
  <c r="Q29" i="2"/>
  <c r="Q28" i="2" s="1"/>
  <c r="R29" i="2"/>
  <c r="R28" i="2" s="1"/>
  <c r="I27" i="2"/>
  <c r="P29" i="2"/>
  <c r="P28" i="2"/>
  <c r="V31" i="2" l="1"/>
  <c r="U31" i="2"/>
  <c r="U30" i="2" s="1"/>
  <c r="T31" i="2"/>
  <c r="T30"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V33" i="2" l="1"/>
  <c r="U33" i="2"/>
  <c r="U32" i="2" s="1"/>
  <c r="T33" i="2"/>
  <c r="T32" i="2" s="1"/>
  <c r="H78" i="2"/>
  <c r="C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C99" i="2" l="1"/>
  <c r="H99" i="2"/>
  <c r="H100"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B9" i="11"/>
  <c r="C162" i="2" l="1"/>
  <c r="H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G9" i="11"/>
  <c r="I9" i="12"/>
  <c r="G9" i="12"/>
  <c r="H9" i="12"/>
  <c r="B10" i="12"/>
  <c r="F9" i="12"/>
  <c r="AA8" i="12" l="1"/>
  <c r="O8" i="12"/>
  <c r="AK8" i="12"/>
  <c r="AI8" i="12"/>
  <c r="U8" i="12"/>
  <c r="AG8" i="12"/>
  <c r="AC8" i="12"/>
  <c r="AE8" i="12"/>
  <c r="S8" i="12"/>
  <c r="Q8" i="12"/>
  <c r="W8" i="12"/>
  <c r="Y8" i="12"/>
  <c r="D10" i="12"/>
  <c r="C10" i="12"/>
  <c r="D10" i="11"/>
  <c r="C10" i="11"/>
  <c r="K9" i="12"/>
  <c r="S9" i="12" l="1"/>
  <c r="AG9" i="12"/>
  <c r="AK9" i="12"/>
  <c r="Y9" i="12"/>
  <c r="O9" i="12"/>
  <c r="AI9" i="12"/>
  <c r="AE9" i="12"/>
  <c r="AA9" i="12"/>
  <c r="U9" i="12"/>
  <c r="AC9" i="12"/>
  <c r="Q9" i="12"/>
  <c r="B11" i="12"/>
  <c r="C11" i="12" s="1"/>
  <c r="G10" i="12"/>
  <c r="F10" i="12"/>
  <c r="I10" i="12"/>
  <c r="H10" i="12"/>
  <c r="J10" i="12"/>
  <c r="L10" i="11"/>
  <c r="I10" i="11"/>
  <c r="H10" i="11"/>
  <c r="G10" i="11"/>
  <c r="F10" i="11"/>
  <c r="B11" i="11"/>
  <c r="C11" i="11" s="1"/>
  <c r="D11" i="12" l="1"/>
  <c r="F11" i="11"/>
  <c r="I11" i="11"/>
  <c r="L11" i="11"/>
  <c r="G11" i="11"/>
  <c r="H11" i="11"/>
  <c r="D11" i="11"/>
  <c r="E11" i="11" s="1"/>
  <c r="K10" i="12"/>
  <c r="V9" i="12" s="1"/>
  <c r="W9" i="12" s="1"/>
  <c r="B12" i="12"/>
  <c r="C12" i="12" s="1"/>
  <c r="H11" i="12"/>
  <c r="I11" i="12"/>
  <c r="E11" i="12"/>
  <c r="G11" i="12"/>
  <c r="F11" i="12"/>
  <c r="J11" i="12"/>
  <c r="AB11" i="12" s="1"/>
  <c r="B12" i="11"/>
  <c r="P9" i="12" l="1"/>
  <c r="AH9" i="12"/>
  <c r="T9" i="12"/>
  <c r="X9" i="12"/>
  <c r="AF9" i="12"/>
  <c r="N9" i="12"/>
  <c r="Z9" i="12"/>
  <c r="AB9" i="12"/>
  <c r="R9" i="12"/>
  <c r="AD9" i="12"/>
  <c r="AJ9" i="12"/>
  <c r="D12" i="12"/>
  <c r="AJ11" i="12"/>
  <c r="AH11" i="12"/>
  <c r="AD11" i="12"/>
  <c r="N11" i="12"/>
  <c r="B13" i="12"/>
  <c r="F12" i="12"/>
  <c r="I12" i="12"/>
  <c r="G12" i="12"/>
  <c r="H12" i="12"/>
  <c r="R11" i="12"/>
  <c r="V11" i="12"/>
  <c r="P11" i="12"/>
  <c r="T11" i="12"/>
  <c r="AF11" i="12"/>
  <c r="X11" i="12"/>
  <c r="K11" i="12"/>
  <c r="AC11" i="12" s="1"/>
  <c r="J12" i="12"/>
  <c r="Z11" i="12"/>
  <c r="C12" i="11"/>
  <c r="D12" i="11"/>
  <c r="AI11" i="12" l="1"/>
  <c r="AG11" i="12"/>
  <c r="AK11" i="12"/>
  <c r="AA11" i="12"/>
  <c r="O11" i="12"/>
  <c r="AE11" i="12"/>
  <c r="U11" i="12"/>
  <c r="W11" i="12"/>
  <c r="Y11" i="12"/>
  <c r="Q11" i="12"/>
  <c r="S11" i="12"/>
  <c r="D13" i="12"/>
  <c r="C13" i="12"/>
  <c r="J13" i="12" s="1"/>
  <c r="K12" i="12"/>
  <c r="L12" i="11"/>
  <c r="I12" i="11"/>
  <c r="G12" i="11"/>
  <c r="H12" i="11"/>
  <c r="F12" i="11"/>
  <c r="B13" i="11"/>
  <c r="B14" i="12" l="1"/>
  <c r="D14" i="12" s="1"/>
  <c r="F13" i="12"/>
  <c r="H13" i="12"/>
  <c r="I13" i="12"/>
  <c r="K13" i="12" s="1"/>
  <c r="AH12" i="12" s="1"/>
  <c r="AI12" i="12" s="1"/>
  <c r="G13" i="12"/>
  <c r="D13" i="11"/>
  <c r="C13" i="11"/>
  <c r="AB12" i="12" l="1"/>
  <c r="AC12" i="12" s="1"/>
  <c r="X12" i="12"/>
  <c r="Y12" i="12" s="1"/>
  <c r="AJ12" i="12"/>
  <c r="AK12" i="12" s="1"/>
  <c r="AF12" i="12"/>
  <c r="AG12" i="12" s="1"/>
  <c r="T12" i="12"/>
  <c r="U12" i="12" s="1"/>
  <c r="P12" i="12"/>
  <c r="Q12" i="12" s="1"/>
  <c r="C14" i="12"/>
  <c r="J14" i="12" s="1"/>
  <c r="AB14" i="12" s="1"/>
  <c r="AD12" i="12"/>
  <c r="AE12" i="12" s="1"/>
  <c r="R12" i="12"/>
  <c r="S12" i="12" s="1"/>
  <c r="Z12" i="12"/>
  <c r="AA12" i="12" s="1"/>
  <c r="V12" i="12"/>
  <c r="W12" i="12" s="1"/>
  <c r="G13" i="11"/>
  <c r="F13" i="11"/>
  <c r="H13" i="11"/>
  <c r="L13" i="11"/>
  <c r="I13" i="11"/>
  <c r="B14" i="11"/>
  <c r="B15" i="12" l="1"/>
  <c r="D15" i="12" s="1"/>
  <c r="Z14" i="12"/>
  <c r="H14" i="12"/>
  <c r="AF14" i="12"/>
  <c r="T14" i="12"/>
  <c r="X14" i="12"/>
  <c r="V14" i="12"/>
  <c r="R14" i="12"/>
  <c r="AH14" i="12"/>
  <c r="AD14" i="12"/>
  <c r="P14" i="12"/>
  <c r="G14" i="12"/>
  <c r="AJ14" i="12"/>
  <c r="F14" i="12"/>
  <c r="N14" i="12"/>
  <c r="I14" i="12"/>
  <c r="K14" i="12" s="1"/>
  <c r="C15" i="12"/>
  <c r="C14" i="11"/>
  <c r="D14" i="11"/>
  <c r="S14" i="12" l="1"/>
  <c r="AK14" i="12"/>
  <c r="W14" i="12"/>
  <c r="AI14" i="12"/>
  <c r="AC14" i="12"/>
  <c r="AA14" i="12"/>
  <c r="Q14" i="12"/>
  <c r="Y14" i="12"/>
  <c r="U14" i="12"/>
  <c r="AG14" i="12"/>
  <c r="O14" i="12"/>
  <c r="AE14" i="12"/>
  <c r="B16" i="12"/>
  <c r="D16" i="12" s="1"/>
  <c r="J15" i="12"/>
  <c r="I15" i="12"/>
  <c r="H15" i="12"/>
  <c r="F15" i="12"/>
  <c r="E15" i="12"/>
  <c r="G14" i="11"/>
  <c r="H14" i="11"/>
  <c r="I14" i="11"/>
  <c r="F14" i="11"/>
  <c r="L14" i="11"/>
  <c r="B15" i="11"/>
  <c r="C16" i="12" l="1"/>
  <c r="I16" i="12" s="1"/>
  <c r="AJ15" i="12"/>
  <c r="R15" i="12"/>
  <c r="P15" i="12"/>
  <c r="N15" i="12"/>
  <c r="X15" i="12"/>
  <c r="AD15" i="12"/>
  <c r="AB15" i="12"/>
  <c r="K15" i="12"/>
  <c r="AF15" i="12"/>
  <c r="T15" i="12"/>
  <c r="V15" i="12"/>
  <c r="AH15" i="12"/>
  <c r="Z15" i="12"/>
  <c r="F16" i="12"/>
  <c r="H16" i="12"/>
  <c r="J16" i="12"/>
  <c r="G15" i="12"/>
  <c r="D15" i="11"/>
  <c r="C15" i="11"/>
  <c r="B17" i="12" l="1"/>
  <c r="D17" i="12" s="1"/>
  <c r="AC15" i="12"/>
  <c r="W15" i="12"/>
  <c r="U15" i="12"/>
  <c r="O15" i="12"/>
  <c r="Y15" i="12"/>
  <c r="AE15" i="12"/>
  <c r="AI15" i="12"/>
  <c r="S15" i="12"/>
  <c r="AA15" i="12"/>
  <c r="Q15" i="12"/>
  <c r="AG15" i="12"/>
  <c r="AK15" i="12"/>
  <c r="T16" i="12"/>
  <c r="AJ16" i="12"/>
  <c r="AF16" i="12"/>
  <c r="P16" i="12"/>
  <c r="AH16" i="12"/>
  <c r="V16" i="12"/>
  <c r="AD16" i="12"/>
  <c r="Z16" i="12"/>
  <c r="N16" i="12"/>
  <c r="R16" i="12"/>
  <c r="K16" i="12"/>
  <c r="AC16" i="12" s="1"/>
  <c r="AB16" i="12"/>
  <c r="X16" i="12"/>
  <c r="B16" i="11"/>
  <c r="C16" i="11" s="1"/>
  <c r="H15" i="11"/>
  <c r="I15" i="11"/>
  <c r="L15" i="11"/>
  <c r="G15" i="11"/>
  <c r="F15" i="11"/>
  <c r="E15" i="11"/>
  <c r="C17" i="12" l="1"/>
  <c r="B18" i="12" s="1"/>
  <c r="C18" i="12" s="1"/>
  <c r="O16" i="12"/>
  <c r="S16" i="12"/>
  <c r="AE16" i="12"/>
  <c r="Q16" i="12"/>
  <c r="AG16" i="12"/>
  <c r="W16" i="12"/>
  <c r="AI16" i="12"/>
  <c r="U16" i="12"/>
  <c r="AA16" i="12"/>
  <c r="AK16" i="12"/>
  <c r="Y16" i="12"/>
  <c r="F17" i="12"/>
  <c r="J17" i="12"/>
  <c r="I17" i="12"/>
  <c r="H17" i="12"/>
  <c r="D16" i="11"/>
  <c r="B17" i="11"/>
  <c r="G16" i="11"/>
  <c r="H16" i="11"/>
  <c r="F16" i="11"/>
  <c r="I16" i="11"/>
  <c r="L16" i="11"/>
  <c r="G16" i="12"/>
  <c r="K17" i="12" l="1"/>
  <c r="J18" i="12"/>
  <c r="D18" i="12"/>
  <c r="G17" i="12"/>
  <c r="B19" i="12"/>
  <c r="H18" i="12"/>
  <c r="I18" i="12"/>
  <c r="F18" i="12"/>
  <c r="C17" i="11"/>
  <c r="D17" i="11"/>
  <c r="K18" i="12" l="1"/>
  <c r="D19" i="12"/>
  <c r="C19" i="12"/>
  <c r="B18" i="11"/>
  <c r="F17" i="11"/>
  <c r="L17" i="11"/>
  <c r="G17" i="11"/>
  <c r="H17" i="11"/>
  <c r="I17" i="11"/>
  <c r="E19" i="12" l="1"/>
  <c r="C18" i="11"/>
  <c r="G18" i="12"/>
  <c r="D18" i="11"/>
  <c r="B20" i="12"/>
  <c r="H19" i="12"/>
  <c r="F19" i="12"/>
  <c r="I19" i="12"/>
  <c r="J19" i="12"/>
  <c r="AB19" i="12" l="1"/>
  <c r="X19" i="12"/>
  <c r="AH19" i="12"/>
  <c r="AD19" i="12"/>
  <c r="Z19" i="12"/>
  <c r="R19" i="12"/>
  <c r="N19" i="12"/>
  <c r="V19" i="12"/>
  <c r="AF19" i="12"/>
  <c r="K19" i="12"/>
  <c r="AC19" i="12" s="1"/>
  <c r="T19" i="12"/>
  <c r="AJ19" i="12"/>
  <c r="P19" i="12"/>
  <c r="D20" i="12"/>
  <c r="C20" i="12"/>
  <c r="B19" i="11"/>
  <c r="G18" i="11"/>
  <c r="F18" i="11"/>
  <c r="I18" i="11"/>
  <c r="H18" i="11"/>
  <c r="L18" i="11"/>
  <c r="U19" i="12" l="1"/>
  <c r="W19" i="12" s="1"/>
  <c r="AG19" i="12"/>
  <c r="S19" i="12"/>
  <c r="AI19" i="12"/>
  <c r="AK19" i="12" s="1"/>
  <c r="AA19" i="12"/>
  <c r="AE19" i="12"/>
  <c r="Q19" i="12"/>
  <c r="O19" i="12"/>
  <c r="Y19" i="12"/>
  <c r="C19" i="11"/>
  <c r="D19" i="11"/>
  <c r="G19" i="12"/>
  <c r="B21" i="12"/>
  <c r="I20" i="12"/>
  <c r="H20" i="12"/>
  <c r="F20" i="12"/>
  <c r="J20" i="12"/>
  <c r="K20" i="12" l="1"/>
  <c r="L20" i="12"/>
  <c r="C21" i="12"/>
  <c r="D21" i="12"/>
  <c r="B20" i="11"/>
  <c r="L19" i="11"/>
  <c r="E19" i="11"/>
  <c r="G19" i="11"/>
  <c r="I19" i="11"/>
  <c r="F19" i="11"/>
  <c r="H19" i="11"/>
  <c r="C20" i="11" l="1"/>
  <c r="D20" i="11"/>
  <c r="G20" i="12"/>
  <c r="B22" i="12"/>
  <c r="F21" i="12"/>
  <c r="I21" i="12"/>
  <c r="H21" i="12"/>
  <c r="J21" i="12"/>
  <c r="D22" i="12" l="1"/>
  <c r="C22" i="12"/>
  <c r="K21" i="12"/>
  <c r="B21" i="11"/>
  <c r="G20" i="11"/>
  <c r="L20" i="11"/>
  <c r="F20" i="11"/>
  <c r="H20" i="11"/>
  <c r="I20" i="11"/>
  <c r="B23" i="12" l="1"/>
  <c r="F22" i="12"/>
  <c r="H22" i="12"/>
  <c r="I22" i="12"/>
  <c r="C21" i="11"/>
  <c r="D21" i="11"/>
  <c r="G21" i="12"/>
  <c r="J22" i="12"/>
  <c r="B22" i="11" l="1"/>
  <c r="G21" i="11"/>
  <c r="H21" i="11"/>
  <c r="F21" i="11"/>
  <c r="I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I23" i="12"/>
  <c r="F23" i="12"/>
  <c r="J23" i="12"/>
  <c r="D22" i="11"/>
  <c r="C22" i="11"/>
  <c r="G22" i="12"/>
  <c r="T23" i="12" l="1"/>
  <c r="Z23" i="12"/>
  <c r="R23" i="12"/>
  <c r="N23" i="12"/>
  <c r="K23" i="12"/>
  <c r="AH23" i="12"/>
  <c r="AD23" i="12"/>
  <c r="AJ23" i="12"/>
  <c r="AB23" i="12"/>
  <c r="P23" i="12"/>
  <c r="X23" i="12"/>
  <c r="AF23" i="12"/>
  <c r="V23" i="12"/>
  <c r="B23" i="11"/>
  <c r="G22" i="11"/>
  <c r="I22" i="11"/>
  <c r="F22" i="11"/>
  <c r="L22" i="11"/>
  <c r="H22" i="11"/>
  <c r="C24" i="12"/>
  <c r="D24" i="12"/>
  <c r="AK23" i="12" l="1"/>
  <c r="AG23" i="12"/>
  <c r="AC23" i="12"/>
  <c r="AI23" i="12"/>
  <c r="U23" i="12"/>
  <c r="AA23" i="12"/>
  <c r="AE23" i="12"/>
  <c r="S23" i="12"/>
  <c r="Q23" i="12"/>
  <c r="O23" i="12"/>
  <c r="W23" i="12"/>
  <c r="Y23" i="12"/>
  <c r="J24" i="12"/>
  <c r="C23" i="11"/>
  <c r="D23" i="11"/>
  <c r="G23" i="12"/>
  <c r="B25" i="12"/>
  <c r="H24" i="12"/>
  <c r="F24" i="12"/>
  <c r="I24" i="12"/>
  <c r="E24" i="12"/>
  <c r="AI24" i="12" l="1"/>
  <c r="Z24" i="12"/>
  <c r="O24" i="12"/>
  <c r="L24" i="12"/>
  <c r="T24" i="12"/>
  <c r="U24" i="12" s="1"/>
  <c r="AD24" i="12"/>
  <c r="AE24" i="12" s="1"/>
  <c r="K24" i="12"/>
  <c r="V24" i="12"/>
  <c r="W24" i="12" s="1"/>
  <c r="P24" i="12"/>
  <c r="Q24" i="12" s="1"/>
  <c r="AF24" i="12"/>
  <c r="AG24" i="12" s="1"/>
  <c r="AA24" i="12"/>
  <c r="R24" i="12"/>
  <c r="S24" i="12" s="1"/>
  <c r="AC24" i="12"/>
  <c r="X24" i="12"/>
  <c r="AH24" i="12"/>
  <c r="AJ24" i="12"/>
  <c r="AK24" i="12" s="1"/>
  <c r="N24" i="12"/>
  <c r="Y24" i="12"/>
  <c r="AB24" i="12"/>
  <c r="C25" i="12"/>
  <c r="D25" i="12"/>
  <c r="B24" i="11"/>
  <c r="I23" i="11"/>
  <c r="G23" i="11"/>
  <c r="F23" i="11"/>
  <c r="H23" i="11"/>
  <c r="L23" i="11"/>
  <c r="D24" i="11" l="1"/>
  <c r="C24" i="11"/>
  <c r="G24" i="12"/>
  <c r="B26" i="12"/>
  <c r="F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D26" i="12"/>
  <c r="J26" i="12" l="1"/>
  <c r="AG26" i="12" s="1"/>
  <c r="B27" i="12"/>
  <c r="I26" i="12"/>
  <c r="F26" i="12"/>
  <c r="H26" i="12"/>
  <c r="C25" i="11"/>
  <c r="D25" i="11"/>
  <c r="G25" i="12"/>
  <c r="Z26" i="12" l="1"/>
  <c r="T26" i="12"/>
  <c r="AI26" i="12"/>
  <c r="AK26" i="12"/>
  <c r="AF26" i="12"/>
  <c r="R26" i="12"/>
  <c r="S26" i="12" s="1"/>
  <c r="AA26" i="12"/>
  <c r="AH26" i="12"/>
  <c r="X26" i="12"/>
  <c r="O26" i="12"/>
  <c r="Q26" i="12"/>
  <c r="AB26" i="12"/>
  <c r="AC26" i="12" s="1"/>
  <c r="U26" i="12"/>
  <c r="Y26" i="12"/>
  <c r="AD26" i="12"/>
  <c r="L26" i="12"/>
  <c r="P26" i="12"/>
  <c r="N26" i="12"/>
  <c r="AE26" i="12"/>
  <c r="AJ26" i="12"/>
  <c r="K26" i="12"/>
  <c r="V26" i="12"/>
  <c r="W26" i="12"/>
  <c r="B26" i="11"/>
  <c r="L25" i="11"/>
  <c r="G25" i="11"/>
  <c r="F25" i="11"/>
  <c r="H25" i="11"/>
  <c r="I25" i="11"/>
  <c r="C27" i="12"/>
  <c r="D27" i="12"/>
  <c r="B28" i="12" l="1"/>
  <c r="H27" i="12"/>
  <c r="I27" i="12"/>
  <c r="F27" i="12"/>
  <c r="J27" i="12"/>
  <c r="E27" i="12"/>
  <c r="D26" i="11"/>
  <c r="C26" i="11"/>
  <c r="G26" i="12"/>
  <c r="B27" i="11" l="1"/>
  <c r="F26" i="11"/>
  <c r="I26" i="11"/>
  <c r="G26" i="11"/>
  <c r="H26" i="11"/>
  <c r="L26" i="11"/>
  <c r="X27" i="12"/>
  <c r="AB27" i="12"/>
  <c r="K27" i="12"/>
  <c r="AG27" i="12" s="1"/>
  <c r="R27" i="12"/>
  <c r="AD27" i="12"/>
  <c r="P27" i="12"/>
  <c r="AH27" i="12"/>
  <c r="N27" i="12"/>
  <c r="AJ27" i="12"/>
  <c r="T27" i="12"/>
  <c r="AF27" i="12"/>
  <c r="Z27" i="12"/>
  <c r="V27" i="12"/>
  <c r="D28" i="12"/>
  <c r="C28" i="12"/>
  <c r="AE27" i="12" l="1"/>
  <c r="S27" i="12"/>
  <c r="U27" i="12"/>
  <c r="AA27" i="12"/>
  <c r="AK27" i="12"/>
  <c r="Q27" i="12"/>
  <c r="W27" i="12"/>
  <c r="AC27" i="12"/>
  <c r="O27" i="12"/>
  <c r="Y27" i="12"/>
  <c r="AI27" i="12"/>
  <c r="E28" i="12"/>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D31" i="12"/>
  <c r="C31" i="12"/>
  <c r="J31" i="12" l="1"/>
  <c r="AD31" i="12" s="1"/>
  <c r="E31" i="12"/>
  <c r="B32" i="12"/>
  <c r="I31" i="12"/>
  <c r="F31" i="12"/>
  <c r="H31" i="12"/>
  <c r="D30" i="11"/>
  <c r="C30" i="11"/>
  <c r="G30" i="12"/>
  <c r="Z31" i="12" l="1"/>
  <c r="V31" i="12"/>
  <c r="X31" i="12"/>
  <c r="AH31" i="12"/>
  <c r="AF31" i="12"/>
  <c r="N31" i="12"/>
  <c r="P31" i="12"/>
  <c r="AB31" i="12"/>
  <c r="AJ31" i="12"/>
  <c r="T31" i="12"/>
  <c r="K31" i="12"/>
  <c r="O31" i="12" s="1"/>
  <c r="R31" i="12"/>
  <c r="B31" i="11"/>
  <c r="L30" i="11"/>
  <c r="I30" i="11"/>
  <c r="G30" i="11"/>
  <c r="H30" i="11"/>
  <c r="F30" i="11"/>
  <c r="C32" i="12"/>
  <c r="D32" i="12"/>
  <c r="U31" i="12" l="1"/>
  <c r="Q31" i="12"/>
  <c r="AG31" i="12"/>
  <c r="AK31" i="12"/>
  <c r="AC31" i="12"/>
  <c r="W31" i="12"/>
  <c r="S31" i="12"/>
  <c r="AI31" i="12"/>
  <c r="Y31" i="12"/>
  <c r="AA31" i="12"/>
  <c r="AE31" i="12"/>
  <c r="E32" i="12"/>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l="1"/>
  <c r="AH33" i="12" s="1"/>
  <c r="AI33" i="12" s="1"/>
  <c r="B34" i="12"/>
  <c r="H33" i="12"/>
  <c r="F33" i="12"/>
  <c r="I33" i="12"/>
  <c r="D32" i="11"/>
  <c r="C32" i="11"/>
  <c r="G32" i="12"/>
  <c r="L33" i="12" l="1"/>
  <c r="AD33" i="12"/>
  <c r="U33" i="12"/>
  <c r="AG33" i="12"/>
  <c r="K33" i="12"/>
  <c r="AB33" i="12"/>
  <c r="V33" i="12"/>
  <c r="T33" i="12"/>
  <c r="O33" i="12"/>
  <c r="AK33" i="12"/>
  <c r="W33" i="12"/>
  <c r="Z33" i="12"/>
  <c r="Q33" i="12"/>
  <c r="AC33" i="12"/>
  <c r="AE33" i="12"/>
  <c r="AF33" i="12"/>
  <c r="R33" i="12"/>
  <c r="S33" i="12" s="1"/>
  <c r="X33" i="12"/>
  <c r="Y33" i="12" s="1"/>
  <c r="N33" i="12"/>
  <c r="P33" i="12"/>
  <c r="AJ33" i="12"/>
  <c r="AA33" i="12"/>
  <c r="E32" i="11"/>
  <c r="B33" i="11"/>
  <c r="L32" i="11"/>
  <c r="I32" i="11"/>
  <c r="F32" i="11"/>
  <c r="H32" i="11"/>
  <c r="G32" i="11"/>
  <c r="D34" i="12"/>
  <c r="C34" i="12"/>
  <c r="B35" i="12" l="1"/>
  <c r="I34" i="12"/>
  <c r="H34" i="12"/>
  <c r="F34" i="12"/>
  <c r="J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C35" i="12"/>
  <c r="D35" i="12"/>
  <c r="B36" i="12" l="1"/>
  <c r="I35" i="12"/>
  <c r="H35" i="12"/>
  <c r="F35" i="12"/>
  <c r="J35" i="12"/>
  <c r="E35" i="12"/>
  <c r="C34" i="11"/>
  <c r="D34" i="11"/>
  <c r="G34" i="12"/>
  <c r="AJ35" i="12" l="1"/>
  <c r="Z35" i="12"/>
  <c r="T35" i="12"/>
  <c r="AF35" i="12"/>
  <c r="AB35" i="12"/>
  <c r="P35" i="12"/>
  <c r="AD35" i="12"/>
  <c r="X35" i="12"/>
  <c r="R35" i="12"/>
  <c r="N35" i="12"/>
  <c r="V35" i="12"/>
  <c r="K35" i="12"/>
  <c r="U35" i="12" s="1"/>
  <c r="AH35" i="12"/>
  <c r="B35" i="11"/>
  <c r="L34" i="11"/>
  <c r="H34" i="11"/>
  <c r="G34" i="11"/>
  <c r="I34" i="11"/>
  <c r="F34" i="11"/>
  <c r="C36" i="12"/>
  <c r="D36" i="12"/>
  <c r="AC35" i="12" l="1"/>
  <c r="O35" i="12"/>
  <c r="S35" i="12"/>
  <c r="AI35" i="12"/>
  <c r="AE35" i="12"/>
  <c r="AG35" i="12"/>
  <c r="AK35" i="12"/>
  <c r="Q35" i="12"/>
  <c r="W35" i="12"/>
  <c r="Y35" i="12"/>
  <c r="AA35" i="12"/>
  <c r="J36" i="12"/>
  <c r="AE36" i="12" s="1"/>
  <c r="E36" i="12"/>
  <c r="D35" i="11"/>
  <c r="C35" i="11"/>
  <c r="G35" i="12"/>
  <c r="B37" i="12"/>
  <c r="I36" i="12"/>
  <c r="H36" i="12"/>
  <c r="F36" i="12"/>
  <c r="R36" i="12" l="1"/>
  <c r="S36" i="12" s="1"/>
  <c r="Z36" i="12"/>
  <c r="N36" i="12"/>
  <c r="K36" i="12"/>
  <c r="L36" i="12"/>
  <c r="AI36" i="12"/>
  <c r="AK36" i="12"/>
  <c r="W36" i="12"/>
  <c r="O36" i="12"/>
  <c r="AB36" i="12"/>
  <c r="AC36" i="12" s="1"/>
  <c r="Y36" i="12"/>
  <c r="V36" i="12"/>
  <c r="AA36" i="12"/>
  <c r="AH36" i="12"/>
  <c r="P36" i="12"/>
  <c r="AG36" i="12"/>
  <c r="X36" i="12"/>
  <c r="AD36" i="12"/>
  <c r="AF36" i="12"/>
  <c r="Q36" i="12"/>
  <c r="T36" i="12"/>
  <c r="U36" i="12" s="1"/>
  <c r="AJ36" i="12"/>
  <c r="E35" i="11"/>
  <c r="D37" i="12"/>
  <c r="C37" i="12"/>
  <c r="B36" i="11"/>
  <c r="H35" i="11"/>
  <c r="L35" i="11"/>
  <c r="I35" i="11"/>
  <c r="G35" i="11"/>
  <c r="F35" i="11"/>
  <c r="D36" i="11" l="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B39" i="12" l="1"/>
  <c r="I38" i="12"/>
  <c r="H38" i="12"/>
  <c r="F38" i="12"/>
  <c r="J38" i="12"/>
  <c r="C37" i="11"/>
  <c r="D37" i="11"/>
  <c r="G37" i="12"/>
  <c r="B38" i="11" l="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B39" i="11" l="1"/>
  <c r="H38" i="11"/>
  <c r="I38" i="11"/>
  <c r="F38" i="11"/>
  <c r="L38" i="11"/>
  <c r="G38" i="11"/>
  <c r="V39" i="12"/>
  <c r="AF39" i="12"/>
  <c r="AD39" i="12"/>
  <c r="AJ39" i="12"/>
  <c r="X39" i="12"/>
  <c r="R39" i="12"/>
  <c r="AH39" i="12"/>
  <c r="T39" i="12"/>
  <c r="AB39" i="12"/>
  <c r="K39" i="12"/>
  <c r="N39" i="12"/>
  <c r="Z39" i="12"/>
  <c r="P39" i="12"/>
  <c r="C40" i="12"/>
  <c r="D40" i="12"/>
  <c r="E40" i="12" s="1"/>
  <c r="AK39" i="12" l="1"/>
  <c r="AC39" i="12"/>
  <c r="AE39" i="12"/>
  <c r="AG39" i="12"/>
  <c r="W39" i="12"/>
  <c r="U39" i="12"/>
  <c r="S39" i="12"/>
  <c r="AA39" i="12"/>
  <c r="Q39" i="12"/>
  <c r="AI39" i="12"/>
  <c r="Y39" i="12"/>
  <c r="O39" i="12"/>
  <c r="B41" i="12"/>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l="1"/>
  <c r="AJ41" i="12" s="1"/>
  <c r="B42" i="12"/>
  <c r="F41" i="12"/>
  <c r="I41" i="12"/>
  <c r="H41" i="12"/>
  <c r="D40" i="11"/>
  <c r="C40" i="11"/>
  <c r="G40" i="12"/>
  <c r="P41" i="12" l="1"/>
  <c r="AB41" i="12"/>
  <c r="L41" i="12"/>
  <c r="X41" i="12"/>
  <c r="W41" i="12"/>
  <c r="V41" i="12"/>
  <c r="AH41" i="12"/>
  <c r="N41" i="12"/>
  <c r="O41" i="12" s="1"/>
  <c r="AK41" i="12"/>
  <c r="K41" i="12"/>
  <c r="AI41" i="12" s="1"/>
  <c r="AD41" i="12"/>
  <c r="Q41" i="12"/>
  <c r="Y41" i="12"/>
  <c r="R41" i="12"/>
  <c r="S41" i="12" s="1"/>
  <c r="AC41" i="12"/>
  <c r="Z41" i="12"/>
  <c r="AA41" i="12" s="1"/>
  <c r="AF41" i="12"/>
  <c r="AG41" i="12" s="1"/>
  <c r="T41" i="12"/>
  <c r="U41" i="12" s="1"/>
  <c r="AE41" i="12"/>
  <c r="C42" i="12"/>
  <c r="D42" i="12"/>
  <c r="B41" i="11"/>
  <c r="G40" i="11"/>
  <c r="L40" i="11"/>
  <c r="F40" i="11"/>
  <c r="H40" i="11"/>
  <c r="I40" i="11"/>
  <c r="E40" i="11"/>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20"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E16" i="12" l="1"/>
  <c r="E23" i="12"/>
  <c r="E30" i="12"/>
  <c r="E33" i="12"/>
  <c r="E34" i="12"/>
  <c r="E37" i="12"/>
  <c r="E38" i="12"/>
  <c r="E41" i="12"/>
  <c r="E14" i="12"/>
  <c r="E13" i="12"/>
  <c r="E17" i="12"/>
  <c r="E18" i="12"/>
  <c r="E21" i="12"/>
  <c r="E22" i="12"/>
  <c r="E25" i="12"/>
  <c r="E26" i="12"/>
  <c r="E29" i="12"/>
  <c r="E10" i="12"/>
  <c r="J68" i="12"/>
  <c r="E9" i="12"/>
  <c r="G68" i="12" a="1"/>
  <c r="G68" i="12" s="1"/>
  <c r="E68" i="12"/>
  <c r="H68" i="12"/>
  <c r="I68" i="12"/>
  <c r="F68" i="12"/>
  <c r="B67" i="11"/>
  <c r="H66" i="11"/>
  <c r="I66" i="11"/>
  <c r="F66" i="11"/>
  <c r="G66" i="11"/>
  <c r="L66" i="11"/>
  <c r="E66" i="11"/>
  <c r="L16" i="12" l="1"/>
  <c r="L17" i="12"/>
  <c r="L14" i="12"/>
  <c r="L8" i="12"/>
  <c r="L21" i="12" s="1"/>
  <c r="L9" i="12"/>
  <c r="L31" i="12"/>
  <c r="L35" i="12"/>
  <c r="L39" i="12"/>
  <c r="R68" i="12"/>
  <c r="S68" i="12" s="1"/>
  <c r="L11" i="12"/>
  <c r="L15" i="12"/>
  <c r="L19" i="12"/>
  <c r="L23" i="12"/>
  <c r="L27" i="12"/>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L10" i="12" l="1"/>
  <c r="N10" i="12" s="1"/>
  <c r="L13" i="12"/>
  <c r="L18" i="12" s="1"/>
  <c r="N12" i="12"/>
  <c r="N13" i="12" s="1"/>
  <c r="B68" i="11"/>
  <c r="H67" i="11"/>
  <c r="G67" i="11"/>
  <c r="F67" i="11"/>
  <c r="L67" i="11"/>
  <c r="I67" i="11"/>
  <c r="O10" i="12" l="1"/>
  <c r="Q10" i="12" s="1"/>
  <c r="S10" i="12" s="1"/>
  <c r="U10" i="12" s="1"/>
  <c r="P10" i="12"/>
  <c r="R10" i="12" s="1"/>
  <c r="T10" i="12" s="1"/>
  <c r="V10" i="12" s="1"/>
  <c r="O12" i="12"/>
  <c r="O13" i="12"/>
  <c r="O20" i="12" s="1"/>
  <c r="P13" i="12"/>
  <c r="D68" i="11"/>
  <c r="C68" i="11"/>
  <c r="W10" i="12" l="1"/>
  <c r="Y10" i="12" s="1"/>
  <c r="AA10" i="12" s="1"/>
  <c r="X10" i="12"/>
  <c r="Z10" i="12" s="1"/>
  <c r="AB10" i="12" s="1"/>
  <c r="N17" i="12"/>
  <c r="O18" i="12"/>
  <c r="N20" i="12"/>
  <c r="N21" i="12" s="1"/>
  <c r="O21" i="12"/>
  <c r="Q13" i="12"/>
  <c r="P17" i="12" s="1"/>
  <c r="R13" i="12"/>
  <c r="E68" i="11"/>
  <c r="B69" i="11"/>
  <c r="G68" i="11"/>
  <c r="L68" i="11"/>
  <c r="I68" i="11"/>
  <c r="F68" i="11"/>
  <c r="H68" i="11"/>
  <c r="AC10" i="12" l="1"/>
  <c r="AE10" i="12" s="1"/>
  <c r="AG10" i="12" s="1"/>
  <c r="AI10" i="12" s="1"/>
  <c r="AK10" i="12" s="1"/>
  <c r="AD10" i="12"/>
  <c r="AF10" i="12" s="1"/>
  <c r="AH10" i="12" s="1"/>
  <c r="AJ10" i="12" s="1"/>
  <c r="Q17" i="12"/>
  <c r="O17" i="12"/>
  <c r="N18" i="12"/>
  <c r="P18" i="12" s="1"/>
  <c r="Q18" i="12" s="1"/>
  <c r="P20" i="12"/>
  <c r="Q21" i="12"/>
  <c r="S13" i="12"/>
  <c r="T13" i="12"/>
  <c r="D69" i="11"/>
  <c r="C69" i="11"/>
  <c r="R17" i="12" l="1"/>
  <c r="R18" i="12" s="1"/>
  <c r="S17" i="12"/>
  <c r="S18" i="12"/>
  <c r="R20" i="12"/>
  <c r="S20" i="12"/>
  <c r="S21" i="12"/>
  <c r="Q20" i="12"/>
  <c r="P21" i="12"/>
  <c r="U13" i="12"/>
  <c r="V13" i="12"/>
  <c r="B70" i="11"/>
  <c r="F69" i="11"/>
  <c r="G69" i="11"/>
  <c r="L69" i="11"/>
  <c r="I69" i="11"/>
  <c r="H69" i="11"/>
  <c r="E69" i="11"/>
  <c r="T17" i="12" l="1"/>
  <c r="T18" i="12" s="1"/>
  <c r="U18" i="12"/>
  <c r="U17" i="12"/>
  <c r="T20" i="12"/>
  <c r="U21" i="12"/>
  <c r="R21" i="12"/>
  <c r="W13" i="12"/>
  <c r="X13" i="12"/>
  <c r="D70" i="11"/>
  <c r="E70" i="11" s="1"/>
  <c r="C70" i="11"/>
  <c r="V17" i="12" l="1"/>
  <c r="V18" i="12" s="1"/>
  <c r="W17" i="12"/>
  <c r="W18" i="12"/>
  <c r="W20" i="12"/>
  <c r="V20" i="12"/>
  <c r="W21" i="12"/>
  <c r="U20" i="12"/>
  <c r="T21" i="12"/>
  <c r="Y13" i="12"/>
  <c r="Z13" i="12"/>
  <c r="B71" i="11"/>
  <c r="I70" i="11"/>
  <c r="F70" i="11"/>
  <c r="G70" i="11"/>
  <c r="L70" i="11"/>
  <c r="H70" i="11"/>
  <c r="X17" i="12" l="1"/>
  <c r="Y18" i="12"/>
  <c r="V21" i="12"/>
  <c r="X20" i="12"/>
  <c r="Y21" i="12"/>
  <c r="AA13" i="12"/>
  <c r="AB13" i="12"/>
  <c r="D71" i="11"/>
  <c r="C71" i="11"/>
  <c r="Z17" i="12" l="1"/>
  <c r="AA17" i="12"/>
  <c r="AA18" i="12"/>
  <c r="Y17" i="12"/>
  <c r="X18" i="12"/>
  <c r="Z20" i="12"/>
  <c r="AA21" i="12"/>
  <c r="Y20" i="12"/>
  <c r="X21" i="12"/>
  <c r="AC13" i="12"/>
  <c r="AB17" i="12" s="1"/>
  <c r="AD13" i="12"/>
  <c r="B72" i="11"/>
  <c r="I71" i="11"/>
  <c r="F71" i="11"/>
  <c r="H71" i="11"/>
  <c r="L71" i="11"/>
  <c r="G71" i="11"/>
  <c r="E71" i="11"/>
  <c r="AC17" i="12" l="1"/>
  <c r="Z18" i="12"/>
  <c r="AB18" i="12" s="1"/>
  <c r="AC18" i="12" s="1"/>
  <c r="AB20" i="12"/>
  <c r="AC20" i="12"/>
  <c r="AC21" i="12"/>
  <c r="AA20" i="12"/>
  <c r="Z21" i="12"/>
  <c r="AE13" i="12"/>
  <c r="AF13" i="12"/>
  <c r="C72" i="11"/>
  <c r="D72" i="11"/>
  <c r="E72" i="11" s="1"/>
  <c r="AD17" i="12" l="1"/>
  <c r="AD18" i="12" s="1"/>
  <c r="AE17" i="12"/>
  <c r="AE18" i="12"/>
  <c r="AD20" i="12"/>
  <c r="AE21" i="12"/>
  <c r="AB21" i="12"/>
  <c r="AG13" i="12"/>
  <c r="AH13" i="12"/>
  <c r="B73" i="11"/>
  <c r="L72" i="11"/>
  <c r="G72" i="11"/>
  <c r="H72" i="11"/>
  <c r="F72" i="11"/>
  <c r="I72" i="11"/>
  <c r="AF17" i="12" l="1"/>
  <c r="AG18" i="12"/>
  <c r="AF20" i="12"/>
  <c r="AG21" i="12"/>
  <c r="AE20" i="12"/>
  <c r="AD21" i="12"/>
  <c r="AI13" i="12"/>
  <c r="AJ13" i="12"/>
  <c r="AK13" i="12" s="1"/>
  <c r="D73" i="11"/>
  <c r="C73" i="11"/>
  <c r="AJ17" i="12" l="1"/>
  <c r="AH17" i="12"/>
  <c r="AI18" i="12"/>
  <c r="AK18" i="12" s="1"/>
  <c r="AG17" i="12"/>
  <c r="AF18" i="12"/>
  <c r="AJ20" i="12"/>
  <c r="AI20" i="12"/>
  <c r="AH20" i="12"/>
  <c r="AI21" i="12"/>
  <c r="AK21" i="12" s="1"/>
  <c r="AG20" i="12"/>
  <c r="AF21" i="12"/>
  <c r="B74" i="11"/>
  <c r="L73" i="11"/>
  <c r="I73" i="11"/>
  <c r="H73" i="11"/>
  <c r="G73" i="11"/>
  <c r="F73" i="11"/>
  <c r="E73" i="11"/>
  <c r="AI17" i="12" l="1"/>
  <c r="AH18" i="12"/>
  <c r="AK17" i="12"/>
  <c r="AJ18" i="12"/>
  <c r="AH21" i="12"/>
  <c r="AK20" i="12"/>
  <c r="AJ21" i="12"/>
  <c r="D74" i="1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20" i="11" s="1"/>
  <c r="E16" i="11" l="1"/>
  <c r="E23" i="11"/>
  <c r="E12" i="11"/>
  <c r="E30" i="11"/>
  <c r="E33" i="11"/>
  <c r="E34" i="11"/>
  <c r="E37" i="11"/>
  <c r="E38" i="11"/>
  <c r="E41" i="11"/>
  <c r="E13" i="11"/>
  <c r="E17" i="11"/>
  <c r="E18" i="11"/>
  <c r="E21" i="11"/>
  <c r="E22" i="11"/>
  <c r="E25" i="11"/>
  <c r="E26" i="11"/>
  <c r="E29" i="11"/>
  <c r="E10" i="11"/>
  <c r="E9" i="11"/>
  <c r="E14" i="11"/>
  <c r="J105" i="11"/>
  <c r="K105" i="11" s="1"/>
  <c r="J65" i="11"/>
  <c r="K65" i="11" s="1"/>
  <c r="J67" i="11"/>
  <c r="K67" i="11" s="1"/>
  <c r="J11" i="11"/>
  <c r="J12" i="11" s="1"/>
  <c r="J53" i="11"/>
  <c r="K53" i="11" s="1"/>
  <c r="J62" i="11"/>
  <c r="K62" i="11" s="1"/>
  <c r="J63" i="11"/>
  <c r="J64" i="11" s="1"/>
  <c r="K64" i="11" s="1"/>
  <c r="J6" i="11"/>
  <c r="J31" i="11"/>
  <c r="J8" i="11"/>
  <c r="K8" i="11" s="1"/>
  <c r="J7" i="11"/>
  <c r="J57" i="11"/>
  <c r="K57" i="11" s="1"/>
  <c r="J59" i="11"/>
  <c r="K59" i="11" s="1"/>
  <c r="J40" i="11"/>
  <c r="K40" i="11" s="1"/>
  <c r="J52" i="11"/>
  <c r="K52" i="11" s="1"/>
  <c r="J50" i="11"/>
  <c r="K50" i="11" s="1"/>
  <c r="J44" i="11"/>
  <c r="K44" i="11" s="1"/>
  <c r="J49" i="11"/>
  <c r="K49" i="11" s="1"/>
  <c r="J66" i="11"/>
  <c r="K66" i="11" s="1"/>
  <c r="K7" i="11"/>
  <c r="J60" i="11"/>
  <c r="K60" i="11" s="1"/>
  <c r="K6" i="11"/>
  <c r="J42" i="11"/>
  <c r="K42" i="11" s="1"/>
  <c r="J56" i="11"/>
  <c r="K56" i="11" s="1"/>
  <c r="J24" i="11"/>
  <c r="K24" i="11" s="1"/>
  <c r="J27" i="11"/>
  <c r="K27" i="11" s="1"/>
  <c r="K63" i="11"/>
  <c r="J54" i="11"/>
  <c r="K54" i="11" s="1"/>
  <c r="J47" i="11"/>
  <c r="K47" i="11" s="1"/>
  <c r="J35" i="11"/>
  <c r="K35" i="11" s="1"/>
  <c r="J32" i="11"/>
  <c r="K32" i="11" s="1"/>
  <c r="J15" i="11"/>
  <c r="K15" i="11" s="1"/>
  <c r="J19" i="11"/>
  <c r="K19" i="11" s="1"/>
  <c r="J61" i="11"/>
  <c r="K61" i="11" s="1"/>
  <c r="J58" i="11"/>
  <c r="K58" i="11" s="1"/>
  <c r="J55" i="11"/>
  <c r="K55" i="11" s="1"/>
  <c r="J36" i="11"/>
  <c r="K36" i="11" s="1"/>
  <c r="J43" i="11"/>
  <c r="J46" i="11"/>
  <c r="K46" i="11" s="1"/>
  <c r="J48" i="11"/>
  <c r="K48" i="11" s="1"/>
  <c r="J45" i="11"/>
  <c r="K45"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20" i="11" l="1"/>
  <c r="J21" i="11" s="1"/>
  <c r="K21" i="11" s="1"/>
  <c r="J16" i="11"/>
  <c r="K16" i="11" s="1"/>
  <c r="J33" i="11"/>
  <c r="J41" i="11"/>
  <c r="K41" i="11" s="1"/>
  <c r="J37" i="11"/>
  <c r="J13" i="11"/>
  <c r="K13" i="11" s="1"/>
  <c r="J22" i="11"/>
  <c r="J29" i="11"/>
  <c r="J25" i="11"/>
  <c r="J14" i="11"/>
  <c r="K11" i="11"/>
  <c r="J9" i="11"/>
  <c r="J10" i="11" s="1"/>
  <c r="K10" i="11" s="1"/>
  <c r="K107" i="11"/>
  <c r="J17" i="11" l="1"/>
  <c r="J23" i="11"/>
  <c r="K23" i="11" s="1"/>
  <c r="K12" i="11"/>
  <c r="K25" i="11" s="1"/>
  <c r="K37" i="11"/>
  <c r="J38" i="11"/>
  <c r="K38" i="11" s="1"/>
  <c r="K29" i="11"/>
  <c r="J30" i="11"/>
  <c r="K30" i="11" s="1"/>
  <c r="K14" i="11"/>
  <c r="K33" i="11"/>
  <c r="J34" i="11"/>
  <c r="K34" i="11" s="1"/>
  <c r="J26" i="11"/>
  <c r="K26" i="11" s="1"/>
  <c r="K17" i="11"/>
  <c r="J18" i="11"/>
  <c r="K18" i="11" s="1"/>
  <c r="K9" i="11"/>
  <c r="K20" i="11" l="1"/>
  <c r="K22" i="11" s="1"/>
  <c r="K31" i="11"/>
  <c r="K43" i="11"/>
  <c r="C18" i="10"/>
  <c r="C39" i="10"/>
  <c r="C43" i="10"/>
  <c r="C99" i="10"/>
  <c r="C80" i="10"/>
  <c r="C48" i="10"/>
  <c r="C7" i="10"/>
  <c r="C13" i="10"/>
  <c r="C21" i="10"/>
  <c r="C45" i="10"/>
  <c r="C26" i="10"/>
  <c r="C101" i="10"/>
  <c r="C76" i="10"/>
  <c r="C44" i="10"/>
  <c r="C53" i="10"/>
  <c r="C46" i="10"/>
  <c r="C33" i="10"/>
  <c r="C89" i="10"/>
  <c r="C74" i="10"/>
  <c r="C37" i="10"/>
  <c r="C83" i="10"/>
  <c r="C97" i="10"/>
  <c r="C105" i="10"/>
  <c r="C95" i="10"/>
  <c r="C54" i="10"/>
  <c r="C62" i="10"/>
  <c r="C77" i="10"/>
  <c r="C42" i="10"/>
  <c r="C102" i="10"/>
  <c r="C61" i="10"/>
  <c r="C78" i="10"/>
  <c r="C103" i="10"/>
  <c r="C92" i="10"/>
  <c r="C8" i="10"/>
  <c r="C25" i="10"/>
  <c r="C38" i="10"/>
  <c r="C71" i="10"/>
  <c r="C66" i="10"/>
  <c r="C58" i="10"/>
  <c r="C20" i="10"/>
  <c r="C36" i="10"/>
  <c r="C50" i="10"/>
  <c r="C86" i="10"/>
  <c r="C19" i="10"/>
  <c r="C73" i="10"/>
  <c r="C91" i="10"/>
  <c r="C94" i="10"/>
  <c r="C16" i="10"/>
  <c r="C68" i="10"/>
  <c r="C14" i="10"/>
  <c r="C35" i="10"/>
  <c r="C41" i="10"/>
  <c r="C55" i="10"/>
  <c r="C11" i="10"/>
  <c r="C52" i="10"/>
  <c r="C22" i="10"/>
  <c r="C98" i="10"/>
  <c r="C34" i="10"/>
  <c r="C30" i="10"/>
  <c r="C24" i="10"/>
  <c r="C51" i="10"/>
  <c r="C17" i="10"/>
  <c r="C27" i="10"/>
  <c r="C67" i="10"/>
  <c r="C59" i="10"/>
  <c r="C90" i="10"/>
  <c r="C70" i="10"/>
  <c r="C84" i="10"/>
  <c r="C69" i="10"/>
  <c r="C104" i="10"/>
  <c r="C12" i="10"/>
  <c r="C10" i="10"/>
  <c r="C79" i="10"/>
  <c r="C49" i="10"/>
  <c r="C96" i="10"/>
  <c r="C57" i="10"/>
  <c r="C40" i="10"/>
  <c r="C28" i="10"/>
  <c r="C60" i="10"/>
  <c r="C56" i="10"/>
  <c r="C29" i="10"/>
  <c r="C81" i="10"/>
  <c r="C72" i="10"/>
  <c r="C93" i="10"/>
  <c r="C32" i="10"/>
  <c r="C15" i="10"/>
  <c r="C9" i="10"/>
  <c r="C47" i="10"/>
  <c r="C85" i="10"/>
  <c r="C63" i="10"/>
  <c r="C6" i="10"/>
  <c r="D6" i="10" s="1"/>
  <c r="C87" i="10"/>
  <c r="C64" i="10"/>
  <c r="C75" i="10"/>
  <c r="C65" i="10"/>
  <c r="C100" i="10"/>
  <c r="C23" i="10"/>
  <c r="C82" i="10"/>
  <c r="C88" i="10"/>
  <c r="C31"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I59" i="10" s="1"/>
  <c r="E19" i="10" l="1"/>
  <c r="I19" i="10" s="1"/>
  <c r="E56" i="10"/>
  <c r="F56" i="10" s="1"/>
  <c r="E60" i="10"/>
  <c r="M60" i="10" s="1"/>
  <c r="E37" i="10"/>
  <c r="H37" i="10" s="1" a="1"/>
  <c r="H37" i="10" s="1"/>
  <c r="E99" i="10"/>
  <c r="J99" i="10" s="1"/>
  <c r="E21" i="10"/>
  <c r="F21" i="10" s="1"/>
  <c r="E66" i="10"/>
  <c r="N66" i="10" s="1"/>
  <c r="E100" i="10"/>
  <c r="N100" i="10" s="1"/>
  <c r="E87" i="10"/>
  <c r="I87" i="10" s="1"/>
  <c r="E90" i="10"/>
  <c r="F90" i="10" s="1"/>
  <c r="E50" i="10"/>
  <c r="K50" i="10" s="1" a="1"/>
  <c r="K50" i="10" s="1"/>
  <c r="E63" i="10"/>
  <c r="K63" i="10" s="1" a="1"/>
  <c r="K63" i="10" s="1"/>
  <c r="E8" i="10"/>
  <c r="F8" i="10" s="1"/>
  <c r="E41" i="10"/>
  <c r="F41" i="10" s="1"/>
  <c r="E92" i="10"/>
  <c r="J92" i="10" s="1"/>
  <c r="E104" i="10"/>
  <c r="J104" i="10" s="1"/>
  <c r="E91" i="10"/>
  <c r="H91" i="10" s="1" a="1"/>
  <c r="H91" i="10" s="1"/>
  <c r="E96" i="10"/>
  <c r="N96" i="10" s="1"/>
  <c r="E52" i="10"/>
  <c r="J52" i="10" s="1"/>
  <c r="H59" i="10" a="1"/>
  <c r="H59" i="10" s="1"/>
  <c r="E13" i="10"/>
  <c r="H13" i="10" s="1" a="1"/>
  <c r="H13" i="10" s="1"/>
  <c r="E44" i="10"/>
  <c r="N44" i="10" s="1"/>
  <c r="E26" i="10"/>
  <c r="G26" i="10" s="1"/>
  <c r="E38" i="10"/>
  <c r="F38" i="10" s="1"/>
  <c r="E29" i="10"/>
  <c r="I29" i="10" s="1"/>
  <c r="E93" i="10"/>
  <c r="H93" i="10" s="1" a="1"/>
  <c r="H93" i="10" s="1"/>
  <c r="E65" i="10"/>
  <c r="E46" i="10"/>
  <c r="H46" i="10" s="1" a="1"/>
  <c r="H46" i="10" s="1"/>
  <c r="E95" i="10"/>
  <c r="G95" i="10" s="1"/>
  <c r="E27" i="10"/>
  <c r="I27" i="10" s="1"/>
  <c r="E71" i="10"/>
  <c r="K71" i="10" s="1" a="1"/>
  <c r="K71" i="10" s="1"/>
  <c r="E97" i="10"/>
  <c r="E10" i="10"/>
  <c r="F10" i="10" s="1"/>
  <c r="E6" i="10"/>
  <c r="I6" i="10" s="1"/>
  <c r="F59" i="10"/>
  <c r="E58" i="10"/>
  <c r="G58" i="10" s="1"/>
  <c r="E34" i="10"/>
  <c r="I34" i="10" s="1"/>
  <c r="E15" i="10"/>
  <c r="J15" i="10" s="1"/>
  <c r="E36" i="10"/>
  <c r="E17" i="10"/>
  <c r="G17" i="10" s="1"/>
  <c r="N59" i="10"/>
  <c r="E49" i="10"/>
  <c r="E12" i="10"/>
  <c r="E86" i="10"/>
  <c r="K86" i="10" s="1" a="1"/>
  <c r="K86" i="10" s="1"/>
  <c r="E57" i="10"/>
  <c r="G57" i="10" s="1"/>
  <c r="E54" i="10"/>
  <c r="E40" i="10"/>
  <c r="E68" i="10"/>
  <c r="E14" i="10"/>
  <c r="G14" i="10" s="1"/>
  <c r="E101" i="10"/>
  <c r="I101" i="10" s="1"/>
  <c r="K59" i="10" a="1"/>
  <c r="K59" i="10" s="1"/>
  <c r="E64" i="10"/>
  <c r="E31" i="10"/>
  <c r="G31" i="10" s="1"/>
  <c r="E43" i="10"/>
  <c r="K43" i="10" s="1" a="1"/>
  <c r="K43" i="10" s="1"/>
  <c r="E78" i="10"/>
  <c r="H78" i="10" s="1" a="1"/>
  <c r="H78" i="10" s="1"/>
  <c r="E32" i="10"/>
  <c r="E82" i="10"/>
  <c r="N82" i="10" s="1"/>
  <c r="E83" i="10"/>
  <c r="H83" i="10" s="1" a="1"/>
  <c r="H83" i="10" s="1"/>
  <c r="E72" i="10"/>
  <c r="I72" i="10" s="1"/>
  <c r="G59" i="10"/>
  <c r="E35" i="10"/>
  <c r="K35" i="10" s="1" a="1"/>
  <c r="K35" i="10" s="1"/>
  <c r="E20" i="10"/>
  <c r="K20" i="10" s="1" a="1"/>
  <c r="K20" i="10" s="1"/>
  <c r="E80" i="10"/>
  <c r="H80" i="10" s="1" a="1"/>
  <c r="H80" i="10" s="1"/>
  <c r="E62" i="10"/>
  <c r="G62" i="10" s="1"/>
  <c r="E94" i="10"/>
  <c r="I94" i="10" s="1"/>
  <c r="E24" i="10"/>
  <c r="I24" i="10" s="1"/>
  <c r="E11" i="10"/>
  <c r="K11" i="10" s="1" a="1"/>
  <c r="K11" i="10" s="1"/>
  <c r="E25" i="10"/>
  <c r="E88" i="10"/>
  <c r="F88" i="10" s="1"/>
  <c r="E77" i="10"/>
  <c r="J77" i="10" s="1"/>
  <c r="E39" i="10"/>
  <c r="K39" i="10" s="1" a="1"/>
  <c r="K39" i="10" s="1"/>
  <c r="E22" i="10"/>
  <c r="M22" i="10" s="1"/>
  <c r="E105" i="10"/>
  <c r="K105" i="10" s="1" a="1"/>
  <c r="K105" i="10" s="1"/>
  <c r="E103" i="10"/>
  <c r="K103" i="10" s="1" a="1"/>
  <c r="K103" i="10" s="1"/>
  <c r="E89" i="10"/>
  <c r="G89" i="10" s="1"/>
  <c r="E81" i="10"/>
  <c r="K81" i="10" s="1" a="1"/>
  <c r="K81" i="10" s="1"/>
  <c r="E74" i="10"/>
  <c r="E53" i="10"/>
  <c r="J53" i="10" s="1"/>
  <c r="E69" i="10"/>
  <c r="K69" i="10" s="1" a="1"/>
  <c r="K69" i="10" s="1"/>
  <c r="E28" i="10"/>
  <c r="E30" i="10"/>
  <c r="E55" i="10"/>
  <c r="L56" i="10" s="1" a="1"/>
  <c r="L56" i="10" s="1"/>
  <c r="E47" i="10"/>
  <c r="M47" i="10" s="1"/>
  <c r="E42" i="10"/>
  <c r="E85" i="10"/>
  <c r="E9" i="10"/>
  <c r="L9" i="10" s="1" a="1"/>
  <c r="L9" i="10" s="1"/>
  <c r="E61" i="10"/>
  <c r="E23" i="10"/>
  <c r="G23" i="10" s="1"/>
  <c r="E18" i="10"/>
  <c r="L19" i="10" s="1" a="1"/>
  <c r="L19" i="10" s="1"/>
  <c r="E76" i="10"/>
  <c r="E16" i="10"/>
  <c r="E33" i="10"/>
  <c r="E75" i="10"/>
  <c r="K75" i="10" s="1" a="1"/>
  <c r="K75" i="10" s="1"/>
  <c r="I52" i="10"/>
  <c r="G52" i="10"/>
  <c r="N71" i="10"/>
  <c r="J43" i="10"/>
  <c r="H43" i="10" a="1"/>
  <c r="H43" i="10" s="1"/>
  <c r="E51" i="10"/>
  <c r="F51" i="10" s="1"/>
  <c r="E84" i="10"/>
  <c r="H84" i="10" s="1" a="1"/>
  <c r="H84" i="10" s="1"/>
  <c r="E79" i="10"/>
  <c r="I79" i="10" s="1"/>
  <c r="E102" i="10"/>
  <c r="H102" i="10" s="1" a="1"/>
  <c r="H102" i="10" s="1"/>
  <c r="E67" i="10"/>
  <c r="E98" i="10"/>
  <c r="J59" i="10"/>
  <c r="E70" i="10"/>
  <c r="E73" i="10"/>
  <c r="E45" i="10"/>
  <c r="E48" i="10"/>
  <c r="E7" i="10"/>
  <c r="K56" i="10" a="1"/>
  <c r="K56" i="10" s="1"/>
  <c r="H27" i="10" a="1"/>
  <c r="H27" i="10" s="1"/>
  <c r="K96" i="10" a="1"/>
  <c r="K96" i="10" s="1"/>
  <c r="N52" i="10"/>
  <c r="I100" i="10"/>
  <c r="K19" i="10" a="1"/>
  <c r="K19" i="10" s="1"/>
  <c r="H87" i="10" a="1"/>
  <c r="H87" i="10" s="1"/>
  <c r="G8" i="10"/>
  <c r="G19" i="10"/>
  <c r="G60" i="10"/>
  <c r="G66" i="10"/>
  <c r="H66" i="10" a="1"/>
  <c r="H66" i="10" s="1"/>
  <c r="K8" i="10" a="1"/>
  <c r="K8" i="10" s="1"/>
  <c r="H21" i="10" a="1"/>
  <c r="H21" i="10" s="1"/>
  <c r="K21" i="10" a="1"/>
  <c r="K21" i="10" s="1"/>
  <c r="G21" i="10"/>
  <c r="H97" i="10" a="1"/>
  <c r="H97" i="10" s="1"/>
  <c r="J21" i="10" l="1"/>
  <c r="I66" i="10"/>
  <c r="F66" i="10"/>
  <c r="F19" i="10"/>
  <c r="N60" i="10"/>
  <c r="H60" i="10" a="1"/>
  <c r="H60" i="10" s="1"/>
  <c r="J8" i="10"/>
  <c r="H19" i="10" a="1"/>
  <c r="H19" i="10" s="1"/>
  <c r="H99" i="10" a="1"/>
  <c r="H99" i="10" s="1"/>
  <c r="H96" i="10" a="1"/>
  <c r="H96" i="10" s="1"/>
  <c r="I96" i="10"/>
  <c r="L57" i="10" a="1"/>
  <c r="L57" i="10" s="1"/>
  <c r="K27" i="10" a="1"/>
  <c r="K27" i="10" s="1"/>
  <c r="N53" i="10"/>
  <c r="K46" i="10" a="1"/>
  <c r="K46" i="10" s="1"/>
  <c r="J66" i="10"/>
  <c r="F96" i="10"/>
  <c r="M67" i="10"/>
  <c r="G27" i="10"/>
  <c r="M46" i="10"/>
  <c r="J46" i="10"/>
  <c r="K78" i="10" a="1"/>
  <c r="K78" i="10" s="1"/>
  <c r="J96" i="10"/>
  <c r="H24" i="10" a="1"/>
  <c r="H24" i="10" s="1"/>
  <c r="G37" i="10"/>
  <c r="N19" i="10"/>
  <c r="G96" i="10"/>
  <c r="G105" i="10"/>
  <c r="J105" i="10"/>
  <c r="K100" i="10" a="1"/>
  <c r="K100" i="10" s="1"/>
  <c r="J29" i="10"/>
  <c r="L42" i="10" a="1"/>
  <c r="L42" i="10" s="1"/>
  <c r="F99" i="10"/>
  <c r="L41" i="10" a="1"/>
  <c r="L41" i="10" s="1"/>
  <c r="K99" i="10" a="1"/>
  <c r="K99" i="10" s="1"/>
  <c r="N104" i="10"/>
  <c r="N99" i="10"/>
  <c r="G99" i="10"/>
  <c r="K17" i="10" a="1"/>
  <c r="K17" i="10" s="1"/>
  <c r="K29" i="10" a="1"/>
  <c r="K29" i="10" s="1"/>
  <c r="J11" i="10"/>
  <c r="G35" i="10"/>
  <c r="H105" i="10" a="1"/>
  <c r="H105" i="10" s="1"/>
  <c r="N92" i="10"/>
  <c r="G11" i="10"/>
  <c r="K13" i="10" a="1"/>
  <c r="K13" i="10" s="1"/>
  <c r="F78" i="10"/>
  <c r="K104" i="10" a="1"/>
  <c r="K104" i="10" s="1"/>
  <c r="L8" i="10" a="1"/>
  <c r="L8" i="10" s="1"/>
  <c r="I105" i="10"/>
  <c r="H41" i="10" a="1"/>
  <c r="H41" i="10" s="1"/>
  <c r="J20" i="10"/>
  <c r="L21" i="10" a="1"/>
  <c r="L21" i="10" s="1"/>
  <c r="K15" i="10" a="1"/>
  <c r="K15" i="10" s="1"/>
  <c r="F15" i="10"/>
  <c r="J101" i="10"/>
  <c r="N56" i="10"/>
  <c r="J60" i="10"/>
  <c r="N8" i="10"/>
  <c r="F105" i="10"/>
  <c r="G29" i="10"/>
  <c r="F29" i="10"/>
  <c r="N29" i="10"/>
  <c r="H34" i="10" a="1"/>
  <c r="H34" i="10" s="1"/>
  <c r="N105" i="10"/>
  <c r="N15" i="10"/>
  <c r="M34" i="10"/>
  <c r="M29" i="10"/>
  <c r="L97" i="10" a="1"/>
  <c r="L97" i="10" s="1"/>
  <c r="I93" i="10"/>
  <c r="H15" i="10" a="1"/>
  <c r="H15" i="10" s="1"/>
  <c r="G41" i="10"/>
  <c r="K41" i="10" a="1"/>
  <c r="K41" i="10" s="1"/>
  <c r="I41" i="10"/>
  <c r="G15" i="10"/>
  <c r="G34" i="10"/>
  <c r="L60" i="10" a="1"/>
  <c r="L60" i="10" s="1"/>
  <c r="H56" i="10" a="1"/>
  <c r="H56" i="10" s="1"/>
  <c r="H35" i="10" a="1"/>
  <c r="H35" i="10" s="1"/>
  <c r="I99" i="10"/>
  <c r="J19" i="10"/>
  <c r="N93" i="10"/>
  <c r="K34" i="10" a="1"/>
  <c r="K34" i="10" s="1"/>
  <c r="M70" i="10"/>
  <c r="L36" i="10" a="1"/>
  <c r="L36" i="10" s="1"/>
  <c r="K101" i="10" a="1"/>
  <c r="K101" i="10" s="1"/>
  <c r="I15" i="10"/>
  <c r="N103" i="10"/>
  <c r="L96" i="10" a="1"/>
  <c r="L96" i="10" s="1"/>
  <c r="I95" i="10"/>
  <c r="I91" i="10"/>
  <c r="F92" i="10"/>
  <c r="K95" i="10" a="1"/>
  <c r="K95" i="10" s="1"/>
  <c r="M16" i="10"/>
  <c r="F91" i="10"/>
  <c r="M31" i="10"/>
  <c r="G101" i="10"/>
  <c r="N11" i="10"/>
  <c r="G71" i="10"/>
  <c r="M96" i="10"/>
  <c r="F95" i="10"/>
  <c r="K91" i="10" a="1"/>
  <c r="K91" i="10" s="1"/>
  <c r="N101" i="10"/>
  <c r="J41" i="10"/>
  <c r="G104" i="10"/>
  <c r="K93" i="10" a="1"/>
  <c r="K93" i="10" s="1"/>
  <c r="K28" i="10" a="1"/>
  <c r="K28" i="10" s="1"/>
  <c r="J103" i="10"/>
  <c r="N20" i="10"/>
  <c r="N84" i="10"/>
  <c r="M93" i="10"/>
  <c r="K92" i="10" a="1"/>
  <c r="K92" i="10" s="1"/>
  <c r="M98" i="10"/>
  <c r="J37" i="10"/>
  <c r="N50" i="10"/>
  <c r="M50" i="10"/>
  <c r="L94" i="10" a="1"/>
  <c r="L94" i="10" s="1"/>
  <c r="L104" i="10" a="1"/>
  <c r="L104" i="10" s="1"/>
  <c r="M104" i="10"/>
  <c r="J87" i="10"/>
  <c r="L91" i="10" a="1"/>
  <c r="L91" i="10" s="1"/>
  <c r="H103" i="10" a="1"/>
  <c r="H103" i="10" s="1"/>
  <c r="G46" i="10"/>
  <c r="N35" i="10"/>
  <c r="N10" i="10"/>
  <c r="L20" i="10" a="1"/>
  <c r="L20" i="10" s="1"/>
  <c r="L53" i="10" a="1"/>
  <c r="L53" i="10" s="1"/>
  <c r="J94" i="10"/>
  <c r="I50" i="10"/>
  <c r="F37" i="10"/>
  <c r="L51" i="10" a="1"/>
  <c r="L51" i="10" s="1"/>
  <c r="L37" i="10" a="1"/>
  <c r="L37" i="10" s="1"/>
  <c r="K37" i="10" a="1"/>
  <c r="K37" i="10" s="1"/>
  <c r="M35" i="10"/>
  <c r="M24" i="10"/>
  <c r="L35" i="10" a="1"/>
  <c r="L35" i="10" s="1"/>
  <c r="L15" i="10" a="1"/>
  <c r="L15" i="10" s="1"/>
  <c r="F81" i="10"/>
  <c r="I46" i="10"/>
  <c r="H104" i="10" a="1"/>
  <c r="H104" i="10" s="1"/>
  <c r="L46" i="10" a="1"/>
  <c r="L46" i="10" s="1"/>
  <c r="M62" i="10"/>
  <c r="M36" i="10"/>
  <c r="L65" i="10" a="1"/>
  <c r="L65" i="10" s="1"/>
  <c r="N37" i="10"/>
  <c r="M105" i="10"/>
  <c r="N75" i="10"/>
  <c r="I37" i="10"/>
  <c r="L105" i="10" a="1"/>
  <c r="L105" i="10" s="1"/>
  <c r="M94" i="10"/>
  <c r="L33" i="10" a="1"/>
  <c r="L33" i="10" s="1"/>
  <c r="I11" i="10"/>
  <c r="F46" i="10"/>
  <c r="M92" i="10"/>
  <c r="N46" i="10"/>
  <c r="F34" i="10"/>
  <c r="G94" i="10"/>
  <c r="L64" i="10" a="1"/>
  <c r="L64" i="10" s="1"/>
  <c r="L76" i="10" a="1"/>
  <c r="L76" i="10" s="1"/>
  <c r="K97" i="10" a="1"/>
  <c r="K97" i="10" s="1"/>
  <c r="F100" i="10"/>
  <c r="M97" i="10"/>
  <c r="K66" i="10" a="1"/>
  <c r="K66" i="10" s="1"/>
  <c r="H11" i="10" a="1"/>
  <c r="H11" i="10" s="1"/>
  <c r="M61" i="10"/>
  <c r="F35" i="10"/>
  <c r="H29" i="10" a="1"/>
  <c r="H29" i="10" s="1"/>
  <c r="L28" i="10" a="1"/>
  <c r="L28" i="10" s="1"/>
  <c r="L12" i="10" a="1"/>
  <c r="L12" i="10" s="1"/>
  <c r="J35" i="10"/>
  <c r="F71" i="10"/>
  <c r="M87" i="10"/>
  <c r="M33" i="10"/>
  <c r="L16" i="10" a="1"/>
  <c r="L16" i="10" s="1"/>
  <c r="L100" i="10" a="1"/>
  <c r="L100" i="10" s="1"/>
  <c r="I97" i="10"/>
  <c r="L101" i="10" a="1"/>
  <c r="L101" i="10" s="1"/>
  <c r="N86" i="10"/>
  <c r="L71" i="10" a="1"/>
  <c r="L71" i="10" s="1"/>
  <c r="F103" i="10"/>
  <c r="I20" i="10"/>
  <c r="M76" i="10"/>
  <c r="J38" i="10"/>
  <c r="K87" i="10" a="1"/>
  <c r="K87" i="10" s="1"/>
  <c r="H100" i="10" a="1"/>
  <c r="H100" i="10" s="1"/>
  <c r="I90" i="10"/>
  <c r="M101" i="10"/>
  <c r="N87" i="10"/>
  <c r="J100" i="10"/>
  <c r="M30" i="10"/>
  <c r="L27" i="10" a="1"/>
  <c r="L27" i="10" s="1"/>
  <c r="N94" i="10"/>
  <c r="N26" i="10"/>
  <c r="H50" i="10" a="1"/>
  <c r="H50" i="10" s="1"/>
  <c r="M27" i="10"/>
  <c r="M42" i="10"/>
  <c r="K26" i="10" a="1"/>
  <c r="K26" i="10" s="1"/>
  <c r="L50" i="10" a="1"/>
  <c r="L50" i="10" s="1"/>
  <c r="L29" i="10" a="1"/>
  <c r="L29" i="10" s="1"/>
  <c r="N51" i="10"/>
  <c r="K90" i="10" a="1"/>
  <c r="K90" i="10" s="1"/>
  <c r="M64" i="10"/>
  <c r="J50" i="10"/>
  <c r="G50" i="10"/>
  <c r="H90" i="10" a="1"/>
  <c r="H90" i="10" s="1"/>
  <c r="L39" i="10" a="1"/>
  <c r="L39" i="10" s="1"/>
  <c r="M91" i="10"/>
  <c r="F63" i="10"/>
  <c r="M57" i="10"/>
  <c r="F86" i="10"/>
  <c r="I63" i="10"/>
  <c r="L87" i="10" a="1"/>
  <c r="L87" i="10" s="1"/>
  <c r="K58" i="10" a="1"/>
  <c r="K58" i="10" s="1"/>
  <c r="J26" i="10"/>
  <c r="K10" i="10" a="1"/>
  <c r="K10" i="10" s="1"/>
  <c r="H26" i="10" a="1"/>
  <c r="H26" i="10" s="1"/>
  <c r="H30" i="10" a="1"/>
  <c r="H30" i="10" s="1"/>
  <c r="J63" i="10"/>
  <c r="G38" i="10"/>
  <c r="F26" i="10"/>
  <c r="G63" i="10"/>
  <c r="H38" i="10" a="1"/>
  <c r="H38" i="10" s="1"/>
  <c r="L38" i="10" a="1"/>
  <c r="L38" i="10" s="1"/>
  <c r="G100" i="10"/>
  <c r="L30" i="10" a="1"/>
  <c r="L30" i="10" s="1"/>
  <c r="N38" i="10"/>
  <c r="J28" i="10"/>
  <c r="L10" i="10" a="1"/>
  <c r="L10" i="10" s="1"/>
  <c r="I38" i="10"/>
  <c r="K38" i="10" a="1"/>
  <c r="K38" i="10" s="1"/>
  <c r="F50" i="10"/>
  <c r="N63" i="10"/>
  <c r="H63" i="10" a="1"/>
  <c r="H63" i="10" s="1"/>
  <c r="I26" i="10"/>
  <c r="M100" i="10"/>
  <c r="N57" i="10"/>
  <c r="K84" i="10" a="1"/>
  <c r="K84" i="10" s="1"/>
  <c r="I75" i="10"/>
  <c r="L75" i="10" a="1"/>
  <c r="L75" i="10" s="1"/>
  <c r="I84" i="10"/>
  <c r="M52" i="10"/>
  <c r="N79" i="10"/>
  <c r="L22" i="10" a="1"/>
  <c r="L22" i="10" s="1"/>
  <c r="G20" i="10"/>
  <c r="N41" i="10"/>
  <c r="L13" i="10" a="1"/>
  <c r="L13" i="10" s="1"/>
  <c r="H65" i="10" a="1"/>
  <c r="H65" i="10" s="1"/>
  <c r="K36" i="10" a="1"/>
  <c r="K36" i="10" s="1"/>
  <c r="L40" i="10" a="1"/>
  <c r="L40" i="10" s="1"/>
  <c r="L47" i="10" a="1"/>
  <c r="L47" i="10" s="1"/>
  <c r="F75" i="10"/>
  <c r="M56" i="10"/>
  <c r="M39" i="10"/>
  <c r="J75" i="10"/>
  <c r="M84" i="10"/>
  <c r="M75" i="10"/>
  <c r="L93" i="10" a="1"/>
  <c r="L93" i="10" s="1"/>
  <c r="J6" i="10"/>
  <c r="J79" i="10"/>
  <c r="L84" i="10" a="1"/>
  <c r="L84" i="10" s="1"/>
  <c r="G75" i="10"/>
  <c r="N88" i="10"/>
  <c r="M79" i="10"/>
  <c r="F79" i="10"/>
  <c r="L103" i="10" a="1"/>
  <c r="L103" i="10" s="1"/>
  <c r="G84" i="10"/>
  <c r="I51" i="10"/>
  <c r="L88" i="10" a="1"/>
  <c r="L88" i="10" s="1"/>
  <c r="H75" i="10" a="1"/>
  <c r="H75" i="10" s="1"/>
  <c r="H79" i="10" a="1"/>
  <c r="H79" i="10" s="1"/>
  <c r="L79" i="10" a="1"/>
  <c r="L79" i="10" s="1"/>
  <c r="M88" i="10"/>
  <c r="K82" i="10" a="1"/>
  <c r="K82" i="10" s="1"/>
  <c r="F20" i="10"/>
  <c r="J44" i="10"/>
  <c r="M99" i="10"/>
  <c r="N90" i="10"/>
  <c r="F6" i="10"/>
  <c r="K44" i="10" a="1"/>
  <c r="K44" i="10" s="1"/>
  <c r="J102" i="10"/>
  <c r="M102" i="10"/>
  <c r="M6" i="10"/>
  <c r="M7" i="10" s="1"/>
  <c r="H44" i="10" a="1"/>
  <c r="H44" i="10" s="1"/>
  <c r="M78" i="10"/>
  <c r="H31" i="10" a="1"/>
  <c r="H31" i="10" s="1"/>
  <c r="L6" i="10" a="1"/>
  <c r="L6" i="10" s="1"/>
  <c r="L45" i="10" a="1"/>
  <c r="L45" i="10" s="1"/>
  <c r="I103" i="10"/>
  <c r="K55" i="10" a="1"/>
  <c r="K55" i="10" s="1"/>
  <c r="L77" i="10" a="1"/>
  <c r="L77" i="10" s="1"/>
  <c r="F14" i="10"/>
  <c r="I104" i="10"/>
  <c r="M90" i="10"/>
  <c r="M80" i="10"/>
  <c r="M37" i="10"/>
  <c r="F44" i="10"/>
  <c r="H20" i="10" a="1"/>
  <c r="H20" i="10" s="1"/>
  <c r="L7" i="10" a="1"/>
  <c r="L7" i="10" s="1"/>
  <c r="L17" i="10" a="1"/>
  <c r="L17" i="10" s="1"/>
  <c r="I55" i="10"/>
  <c r="F104" i="10"/>
  <c r="L44" i="10" a="1"/>
  <c r="L44" i="10" s="1"/>
  <c r="G44" i="10"/>
  <c r="I44" i="10"/>
  <c r="M44" i="10"/>
  <c r="F102" i="10"/>
  <c r="J36" i="10"/>
  <c r="J42" i="10"/>
  <c r="H42" i="10" a="1"/>
  <c r="H42" i="10" s="1"/>
  <c r="F42" i="10"/>
  <c r="I42" i="10"/>
  <c r="K42" i="10" a="1"/>
  <c r="K42" i="10" s="1"/>
  <c r="L43" i="10" a="1"/>
  <c r="L43" i="10" s="1"/>
  <c r="M43" i="10"/>
  <c r="G42" i="10"/>
  <c r="N42" i="10"/>
  <c r="M23" i="10"/>
  <c r="F22" i="10"/>
  <c r="N22" i="10"/>
  <c r="G22" i="10"/>
  <c r="I22" i="10"/>
  <c r="K22" i="10" a="1"/>
  <c r="K22" i="10" s="1"/>
  <c r="L23" i="10" a="1"/>
  <c r="L23" i="10" s="1"/>
  <c r="H68" i="10" a="1"/>
  <c r="H68" i="10" s="1"/>
  <c r="K68" i="10" a="1"/>
  <c r="K68" i="10" s="1"/>
  <c r="L69" i="10" a="1"/>
  <c r="L69" i="10" s="1"/>
  <c r="G68" i="10"/>
  <c r="M69" i="10"/>
  <c r="J68" i="10"/>
  <c r="F68" i="10"/>
  <c r="N68" i="10"/>
  <c r="I68" i="10"/>
  <c r="M59" i="10"/>
  <c r="N58" i="10"/>
  <c r="J58" i="10"/>
  <c r="L59" i="10" a="1"/>
  <c r="L59" i="10" s="1"/>
  <c r="H58" i="10" a="1"/>
  <c r="H58" i="10" s="1"/>
  <c r="F58" i="10"/>
  <c r="I58" i="10"/>
  <c r="N47" i="10"/>
  <c r="H47" i="10" a="1"/>
  <c r="H47" i="10" s="1"/>
  <c r="K47" i="10" a="1"/>
  <c r="K47" i="10" s="1"/>
  <c r="F47" i="10"/>
  <c r="I47" i="10"/>
  <c r="F39" i="10"/>
  <c r="G39" i="10"/>
  <c r="M40" i="10"/>
  <c r="N39" i="10"/>
  <c r="I39" i="10"/>
  <c r="H39" i="10" a="1"/>
  <c r="H39" i="10" s="1"/>
  <c r="J39" i="10"/>
  <c r="N72" i="10"/>
  <c r="G72" i="10"/>
  <c r="K72" i="10" a="1"/>
  <c r="K72" i="10" s="1"/>
  <c r="H72" i="10" a="1"/>
  <c r="H72" i="10" s="1"/>
  <c r="F72" i="10"/>
  <c r="M41" i="10"/>
  <c r="H40" i="10" a="1"/>
  <c r="H40" i="10" s="1"/>
  <c r="I40" i="10"/>
  <c r="F40" i="10"/>
  <c r="J40" i="10"/>
  <c r="G40" i="10"/>
  <c r="M85" i="10"/>
  <c r="I92" i="10"/>
  <c r="I102" i="10"/>
  <c r="I65" i="10"/>
  <c r="G55" i="10"/>
  <c r="J55" i="10"/>
  <c r="N55" i="10"/>
  <c r="H55" i="10" a="1"/>
  <c r="H55" i="10" s="1"/>
  <c r="F55" i="10"/>
  <c r="G77" i="10"/>
  <c r="N77" i="10"/>
  <c r="I77" i="10"/>
  <c r="K77" i="10" a="1"/>
  <c r="K77" i="10" s="1"/>
  <c r="L78" i="10" a="1"/>
  <c r="L78" i="10" s="1"/>
  <c r="F77" i="10"/>
  <c r="H77" i="10" a="1"/>
  <c r="H77" i="10" s="1"/>
  <c r="G83" i="10"/>
  <c r="I83" i="10"/>
  <c r="N83" i="10"/>
  <c r="F83" i="10"/>
  <c r="J83" i="10"/>
  <c r="K83" i="10" a="1"/>
  <c r="K83" i="10" s="1"/>
  <c r="J54" i="10"/>
  <c r="M55" i="10"/>
  <c r="N54" i="10"/>
  <c r="I54" i="10"/>
  <c r="F54" i="10"/>
  <c r="L55" i="10" a="1"/>
  <c r="L55" i="10" s="1"/>
  <c r="K54" i="10" a="1"/>
  <c r="K54" i="10" s="1"/>
  <c r="H54" i="10" a="1"/>
  <c r="H54" i="10" s="1"/>
  <c r="G54" i="10"/>
  <c r="G6" i="10"/>
  <c r="H6" i="10" a="1"/>
  <c r="H6" i="10" s="1"/>
  <c r="K6" i="10" a="1"/>
  <c r="K6" i="10" s="1"/>
  <c r="N6" i="10"/>
  <c r="O6" i="10" s="1"/>
  <c r="P6" i="10" s="1"/>
  <c r="G90" i="10"/>
  <c r="J90" i="10"/>
  <c r="I17" i="10"/>
  <c r="M72" i="10"/>
  <c r="G103" i="10"/>
  <c r="L31" i="10" a="1"/>
  <c r="L31" i="10" s="1"/>
  <c r="I30" i="10"/>
  <c r="N30" i="10"/>
  <c r="F30" i="10"/>
  <c r="K30" i="10" a="1"/>
  <c r="K30" i="10" s="1"/>
  <c r="J30" i="10"/>
  <c r="G30" i="10"/>
  <c r="K88" i="10" a="1"/>
  <c r="K88" i="10" s="1"/>
  <c r="I88" i="10"/>
  <c r="G88" i="10"/>
  <c r="H88" i="10" a="1"/>
  <c r="H88" i="10" s="1"/>
  <c r="J88" i="10"/>
  <c r="M89" i="10"/>
  <c r="L89" i="10" a="1"/>
  <c r="L89" i="10" s="1"/>
  <c r="M83" i="10"/>
  <c r="G82" i="10"/>
  <c r="H82" i="10" a="1"/>
  <c r="H82" i="10" s="1"/>
  <c r="J82" i="10"/>
  <c r="L83" i="10" a="1"/>
  <c r="L83" i="10" s="1"/>
  <c r="I82" i="10"/>
  <c r="F82" i="10"/>
  <c r="H57" i="10" a="1"/>
  <c r="H57" i="10" s="1"/>
  <c r="F57" i="10"/>
  <c r="L58" i="10" a="1"/>
  <c r="L58" i="10" s="1"/>
  <c r="I57" i="10"/>
  <c r="J57" i="10"/>
  <c r="M58" i="10"/>
  <c r="K57" i="10" a="1"/>
  <c r="K57" i="10" s="1"/>
  <c r="H10" i="10" a="1"/>
  <c r="H10" i="10" s="1"/>
  <c r="L11" i="10" a="1"/>
  <c r="L11" i="10" s="1"/>
  <c r="G10" i="10"/>
  <c r="J10" i="10"/>
  <c r="I10" i="10"/>
  <c r="I13" i="10"/>
  <c r="J13" i="10"/>
  <c r="L14" i="10" a="1"/>
  <c r="L14" i="10" s="1"/>
  <c r="G13" i="10"/>
  <c r="F13" i="10"/>
  <c r="N13" i="10"/>
  <c r="G87" i="10"/>
  <c r="F87" i="10"/>
  <c r="F60" i="10"/>
  <c r="L85" i="10" a="1"/>
  <c r="L85" i="10" s="1"/>
  <c r="F84" i="10"/>
  <c r="G36" i="10"/>
  <c r="J33" i="10"/>
  <c r="H33" i="10" a="1"/>
  <c r="H33" i="10" s="1"/>
  <c r="N33" i="10"/>
  <c r="K33" i="10" a="1"/>
  <c r="K33" i="10" s="1"/>
  <c r="F33" i="10"/>
  <c r="L34" i="10" a="1"/>
  <c r="L34" i="10" s="1"/>
  <c r="G33" i="10"/>
  <c r="I33" i="10"/>
  <c r="G28" i="10"/>
  <c r="N28" i="10"/>
  <c r="F28" i="10"/>
  <c r="H28" i="10" a="1"/>
  <c r="H28" i="10" s="1"/>
  <c r="I28" i="10"/>
  <c r="N25" i="10"/>
  <c r="L26" i="10" a="1"/>
  <c r="L26" i="10" s="1"/>
  <c r="H25" i="10" a="1"/>
  <c r="H25" i="10" s="1"/>
  <c r="J25" i="10"/>
  <c r="M26" i="10"/>
  <c r="K25" i="10" a="1"/>
  <c r="K25" i="10" s="1"/>
  <c r="I25" i="10"/>
  <c r="F25" i="10"/>
  <c r="G25" i="10"/>
  <c r="I32" i="10"/>
  <c r="K32" i="10" a="1"/>
  <c r="K32" i="10" s="1"/>
  <c r="J32" i="10"/>
  <c r="F32" i="10"/>
  <c r="N32" i="10"/>
  <c r="G32" i="10"/>
  <c r="J86" i="10"/>
  <c r="G86" i="10"/>
  <c r="I86" i="10"/>
  <c r="H86" i="10" a="1"/>
  <c r="H86" i="10" s="1"/>
  <c r="G97" i="10"/>
  <c r="F97" i="10"/>
  <c r="N97" i="10"/>
  <c r="J97" i="10"/>
  <c r="J84" i="10"/>
  <c r="L61" i="10" a="1"/>
  <c r="L61" i="10" s="1"/>
  <c r="K102" i="10" a="1"/>
  <c r="K102" i="10" s="1"/>
  <c r="G79" i="10"/>
  <c r="K79" i="10" a="1"/>
  <c r="K79" i="10" s="1"/>
  <c r="N36" i="10"/>
  <c r="M20" i="10"/>
  <c r="H32" i="10" a="1"/>
  <c r="H32" i="10" s="1"/>
  <c r="J17" i="10"/>
  <c r="J95" i="10"/>
  <c r="F16" i="10"/>
  <c r="K16" i="10" a="1"/>
  <c r="K16" i="10" s="1"/>
  <c r="I16" i="10"/>
  <c r="G16" i="10"/>
  <c r="M17" i="10"/>
  <c r="H16" i="10" a="1"/>
  <c r="H16" i="10" s="1"/>
  <c r="J16" i="10"/>
  <c r="N16" i="10"/>
  <c r="G69" i="10"/>
  <c r="H69" i="10" a="1"/>
  <c r="H69" i="10" s="1"/>
  <c r="I69" i="10"/>
  <c r="F69" i="10"/>
  <c r="N69" i="10"/>
  <c r="J69" i="10"/>
  <c r="F11" i="10"/>
  <c r="J78" i="10"/>
  <c r="N78" i="10"/>
  <c r="I78" i="10"/>
  <c r="G78" i="10"/>
  <c r="F12" i="10"/>
  <c r="K12" i="10" a="1"/>
  <c r="K12" i="10" s="1"/>
  <c r="H12" i="10" a="1"/>
  <c r="H12" i="10" s="1"/>
  <c r="G12" i="10"/>
  <c r="N12" i="10"/>
  <c r="I12" i="10"/>
  <c r="J12" i="10"/>
  <c r="J71" i="10"/>
  <c r="I71" i="10"/>
  <c r="L72" i="10" a="1"/>
  <c r="L72" i="10" s="1"/>
  <c r="H71" i="10" a="1"/>
  <c r="H71" i="10" s="1"/>
  <c r="K52" i="10" a="1"/>
  <c r="K52" i="10" s="1"/>
  <c r="M53" i="10"/>
  <c r="F52" i="10"/>
  <c r="H52" i="10" a="1"/>
  <c r="H52" i="10" s="1"/>
  <c r="I60" i="10"/>
  <c r="K60" i="10" a="1"/>
  <c r="K60" i="10" s="1"/>
  <c r="I35" i="10"/>
  <c r="M38" i="10"/>
  <c r="M54" i="10"/>
  <c r="J47" i="10"/>
  <c r="H36" i="10" a="1"/>
  <c r="H36" i="10" s="1"/>
  <c r="J72" i="10"/>
  <c r="K40" i="10" a="1"/>
  <c r="K40" i="10" s="1"/>
  <c r="N89" i="10"/>
  <c r="G76" i="10"/>
  <c r="K76" i="10" a="1"/>
  <c r="K76" i="10" s="1"/>
  <c r="M77" i="10"/>
  <c r="I76" i="10"/>
  <c r="N76" i="10"/>
  <c r="J76" i="10"/>
  <c r="H76" i="10" a="1"/>
  <c r="H76" i="10" s="1"/>
  <c r="F76" i="10"/>
  <c r="I53" i="10"/>
  <c r="G53" i="10"/>
  <c r="L54" i="10" a="1"/>
  <c r="L54" i="10" s="1"/>
  <c r="K53" i="10" a="1"/>
  <c r="K53" i="10" s="1"/>
  <c r="F53" i="10"/>
  <c r="H53" i="10" a="1"/>
  <c r="H53" i="10" s="1"/>
  <c r="L24" i="10" a="1"/>
  <c r="L24" i="10" s="1"/>
  <c r="F24" i="10"/>
  <c r="L25" i="10" a="1"/>
  <c r="L25" i="10" s="1"/>
  <c r="N24" i="10"/>
  <c r="M25" i="10"/>
  <c r="G24" i="10"/>
  <c r="J24" i="10"/>
  <c r="K24" i="10" a="1"/>
  <c r="K24" i="10" s="1"/>
  <c r="F43" i="10"/>
  <c r="I43" i="10"/>
  <c r="N43" i="10"/>
  <c r="G43" i="10"/>
  <c r="I49" i="10"/>
  <c r="J49" i="10"/>
  <c r="G49" i="10"/>
  <c r="K49" i="10" a="1"/>
  <c r="K49" i="10" s="1"/>
  <c r="H49" i="10" a="1"/>
  <c r="H49" i="10" s="1"/>
  <c r="N49" i="10"/>
  <c r="F49" i="10"/>
  <c r="N27" i="10"/>
  <c r="J27" i="10"/>
  <c r="M28" i="10"/>
  <c r="F27" i="10"/>
  <c r="I21" i="10"/>
  <c r="N21" i="10"/>
  <c r="G47" i="10"/>
  <c r="J22" i="10"/>
  <c r="M73" i="10"/>
  <c r="N40" i="10"/>
  <c r="F18" i="10"/>
  <c r="H18" i="10" a="1"/>
  <c r="H18" i="10" s="1"/>
  <c r="I18" i="10"/>
  <c r="K18" i="10" a="1"/>
  <c r="K18" i="10" s="1"/>
  <c r="J18" i="10"/>
  <c r="G18" i="10"/>
  <c r="N18" i="10"/>
  <c r="M19" i="10"/>
  <c r="K74" i="10" a="1"/>
  <c r="K74" i="10" s="1"/>
  <c r="N74" i="10"/>
  <c r="I74" i="10"/>
  <c r="F74" i="10"/>
  <c r="J74" i="10"/>
  <c r="G74" i="10"/>
  <c r="H74" i="10" a="1"/>
  <c r="H74" i="10" s="1"/>
  <c r="M95" i="10"/>
  <c r="H94" i="10" a="1"/>
  <c r="H94" i="10" s="1"/>
  <c r="K94" i="10" a="1"/>
  <c r="K94" i="10" s="1"/>
  <c r="L95" i="10" a="1"/>
  <c r="L95" i="10" s="1"/>
  <c r="F94" i="10"/>
  <c r="L32" i="10" a="1"/>
  <c r="L32" i="10" s="1"/>
  <c r="I31" i="10"/>
  <c r="M32" i="10"/>
  <c r="F31" i="10"/>
  <c r="J31" i="10"/>
  <c r="K31" i="10" a="1"/>
  <c r="K31" i="10" s="1"/>
  <c r="N31" i="10"/>
  <c r="N95" i="10"/>
  <c r="H95" i="10" a="1"/>
  <c r="H95" i="10" s="1"/>
  <c r="G91" i="10"/>
  <c r="N91" i="10"/>
  <c r="L92" i="10" a="1"/>
  <c r="L92" i="10" s="1"/>
  <c r="J91" i="10"/>
  <c r="H22" i="10" a="1"/>
  <c r="H22" i="10" s="1"/>
  <c r="H23" i="10" a="1"/>
  <c r="H23" i="10" s="1"/>
  <c r="N23" i="10"/>
  <c r="J23" i="10"/>
  <c r="K23" i="10" a="1"/>
  <c r="K23" i="10" s="1"/>
  <c r="I23" i="10"/>
  <c r="F23" i="10"/>
  <c r="M82" i="10"/>
  <c r="G81" i="10"/>
  <c r="I81" i="10"/>
  <c r="J81" i="10"/>
  <c r="N81" i="10"/>
  <c r="H81" i="10" a="1"/>
  <c r="H81" i="10" s="1"/>
  <c r="L82" i="10" a="1"/>
  <c r="L82" i="10" s="1"/>
  <c r="H62" i="10" a="1"/>
  <c r="H62" i="10" s="1"/>
  <c r="K62" i="10" a="1"/>
  <c r="K62" i="10" s="1"/>
  <c r="I62" i="10"/>
  <c r="N62" i="10"/>
  <c r="J62" i="10"/>
  <c r="F62" i="10"/>
  <c r="L63" i="10" a="1"/>
  <c r="L63" i="10" s="1"/>
  <c r="M63" i="10"/>
  <c r="K64" i="10" a="1"/>
  <c r="K64" i="10" s="1"/>
  <c r="J64" i="10"/>
  <c r="F64" i="10"/>
  <c r="G64" i="10"/>
  <c r="H64" i="10" a="1"/>
  <c r="H64" i="10" s="1"/>
  <c r="N64" i="10"/>
  <c r="I64" i="10"/>
  <c r="M18" i="10"/>
  <c r="L18" i="10" a="1"/>
  <c r="L18" i="10" s="1"/>
  <c r="N17" i="10"/>
  <c r="F17" i="10"/>
  <c r="H17" i="10" a="1"/>
  <c r="H17" i="10" s="1"/>
  <c r="F61" i="10"/>
  <c r="I61" i="10"/>
  <c r="G61" i="10"/>
  <c r="N61" i="10"/>
  <c r="K61" i="10" a="1"/>
  <c r="K61" i="10" s="1"/>
  <c r="L62" i="10" a="1"/>
  <c r="L62" i="10" s="1"/>
  <c r="J61" i="10"/>
  <c r="H61" i="10" a="1"/>
  <c r="H61" i="10" s="1"/>
  <c r="H89" i="10" a="1"/>
  <c r="H89" i="10" s="1"/>
  <c r="J89" i="10"/>
  <c r="I89" i="10"/>
  <c r="F89" i="10"/>
  <c r="K89" i="10" a="1"/>
  <c r="K89" i="10" s="1"/>
  <c r="K80" i="10" a="1"/>
  <c r="K80" i="10" s="1"/>
  <c r="F80" i="10"/>
  <c r="N80" i="10"/>
  <c r="J80" i="10"/>
  <c r="I80" i="10"/>
  <c r="L81" i="10" a="1"/>
  <c r="L81" i="10" s="1"/>
  <c r="M81" i="10"/>
  <c r="G80" i="10"/>
  <c r="F36" i="10"/>
  <c r="I36" i="10"/>
  <c r="M65" i="10"/>
  <c r="J65" i="10"/>
  <c r="L66" i="10" a="1"/>
  <c r="L66" i="10" s="1"/>
  <c r="M66" i="10"/>
  <c r="K65" i="10" a="1"/>
  <c r="K65" i="10" s="1"/>
  <c r="G65" i="10"/>
  <c r="K9" i="10" a="1"/>
  <c r="K9" i="10" s="1"/>
  <c r="F9" i="10"/>
  <c r="N9" i="10"/>
  <c r="H9" i="10" a="1"/>
  <c r="H9" i="10" s="1"/>
  <c r="G9" i="10"/>
  <c r="I9" i="10"/>
  <c r="J9" i="10"/>
  <c r="H101" i="10" a="1"/>
  <c r="H101" i="10" s="1"/>
  <c r="F101" i="10"/>
  <c r="F93" i="10"/>
  <c r="G93" i="10"/>
  <c r="J93" i="10"/>
  <c r="G56" i="10"/>
  <c r="J56" i="10"/>
  <c r="I56" i="10"/>
  <c r="H92" i="10" a="1"/>
  <c r="H92" i="10" s="1"/>
  <c r="G92" i="10"/>
  <c r="F65" i="10"/>
  <c r="N65" i="10"/>
  <c r="L90" i="10" a="1"/>
  <c r="L90" i="10" s="1"/>
  <c r="M21" i="10"/>
  <c r="L86" i="10" a="1"/>
  <c r="L86" i="10" s="1"/>
  <c r="F85" i="10"/>
  <c r="G85" i="10"/>
  <c r="M86" i="10"/>
  <c r="N85" i="10"/>
  <c r="I85" i="10"/>
  <c r="J85" i="10"/>
  <c r="H85" i="10" a="1"/>
  <c r="H85" i="10" s="1"/>
  <c r="K85" i="10" a="1"/>
  <c r="K85" i="10" s="1"/>
  <c r="I14" i="10"/>
  <c r="N14" i="10"/>
  <c r="H14" i="10" a="1"/>
  <c r="H14" i="10" s="1"/>
  <c r="J14" i="10"/>
  <c r="K14" i="10" a="1"/>
  <c r="K14" i="10" s="1"/>
  <c r="J34" i="10"/>
  <c r="N34" i="10"/>
  <c r="H8" i="10" a="1"/>
  <c r="H8" i="10" s="1"/>
  <c r="I8" i="10"/>
  <c r="M103" i="10"/>
  <c r="L102" i="10" a="1"/>
  <c r="L102" i="10" s="1"/>
  <c r="G102" i="10"/>
  <c r="N102" i="10"/>
  <c r="L52" i="10" a="1"/>
  <c r="L52" i="10" s="1"/>
  <c r="M51" i="10"/>
  <c r="G51" i="10"/>
  <c r="H51" i="10" a="1"/>
  <c r="H51" i="10" s="1"/>
  <c r="L99" i="10" a="1"/>
  <c r="L99" i="10" s="1"/>
  <c r="H67" i="10" a="1"/>
  <c r="H67" i="10" s="1"/>
  <c r="L68" i="10" a="1"/>
  <c r="L68" i="10" s="1"/>
  <c r="I67" i="10"/>
  <c r="K67" i="10" a="1"/>
  <c r="K67" i="10" s="1"/>
  <c r="G67" i="10"/>
  <c r="J67" i="10"/>
  <c r="J7" i="10"/>
  <c r="I7" i="10"/>
  <c r="H7" i="10" a="1"/>
  <c r="H7" i="10" s="1"/>
  <c r="K7" i="10" a="1"/>
  <c r="K7" i="10" s="1"/>
  <c r="N7" i="10"/>
  <c r="G7" i="10"/>
  <c r="F7" i="10"/>
  <c r="M68" i="10"/>
  <c r="L49" i="10" a="1"/>
  <c r="L49" i="10" s="1"/>
  <c r="G48" i="10"/>
  <c r="F48" i="10"/>
  <c r="M48" i="10"/>
  <c r="K48" i="10" a="1"/>
  <c r="K48" i="10" s="1"/>
  <c r="L48" i="10" a="1"/>
  <c r="L48" i="10" s="1"/>
  <c r="I48" i="10"/>
  <c r="N48" i="10"/>
  <c r="H48" i="10" a="1"/>
  <c r="H48" i="10" s="1"/>
  <c r="M49" i="10"/>
  <c r="J48" i="10"/>
  <c r="J51" i="10"/>
  <c r="G45" i="10"/>
  <c r="J45" i="10"/>
  <c r="H45" i="10" a="1"/>
  <c r="H45" i="10" s="1"/>
  <c r="I45" i="10"/>
  <c r="N45" i="10"/>
  <c r="M45" i="10"/>
  <c r="F45" i="10"/>
  <c r="K45" i="10" a="1"/>
  <c r="K45" i="10" s="1"/>
  <c r="F67" i="10"/>
  <c r="N67" i="10"/>
  <c r="G73" i="10"/>
  <c r="L73" i="10" a="1"/>
  <c r="L73" i="10" s="1"/>
  <c r="F73" i="10"/>
  <c r="K73" i="10" a="1"/>
  <c r="K73" i="10" s="1"/>
  <c r="M74" i="10"/>
  <c r="I73" i="10"/>
  <c r="N73" i="10"/>
  <c r="J73" i="10"/>
  <c r="L74" i="10" a="1"/>
  <c r="L74" i="10" s="1"/>
  <c r="H73" i="10" a="1"/>
  <c r="H73" i="10" s="1"/>
  <c r="K51" i="10" a="1"/>
  <c r="K51" i="10" s="1"/>
  <c r="L80" i="10" a="1"/>
  <c r="L80" i="10" s="1"/>
  <c r="J70" i="10"/>
  <c r="M71" i="10"/>
  <c r="I70" i="10"/>
  <c r="H70" i="10" a="1"/>
  <c r="H70" i="10" s="1"/>
  <c r="G70" i="10"/>
  <c r="L70" i="10" a="1"/>
  <c r="L70" i="10" s="1"/>
  <c r="F70" i="10"/>
  <c r="K70" i="10" a="1"/>
  <c r="K70" i="10" s="1"/>
  <c r="N70" i="10"/>
  <c r="L67" i="10" a="1"/>
  <c r="L67" i="10" s="1"/>
  <c r="H98" i="10" a="1"/>
  <c r="H98" i="10" s="1"/>
  <c r="L98" i="10" a="1"/>
  <c r="L98" i="10" s="1"/>
  <c r="I98" i="10"/>
  <c r="N98" i="10"/>
  <c r="F98" i="10"/>
  <c r="G98" i="10"/>
  <c r="J98" i="10"/>
  <c r="K98" i="10" a="1"/>
  <c r="K98" i="10" s="1"/>
  <c r="M8" i="10" l="1"/>
  <c r="O7" i="10"/>
  <c r="P7" i="10" s="1"/>
  <c r="M9" i="10" l="1"/>
  <c r="M11" i="10" s="1"/>
  <c r="M10" i="10"/>
  <c r="O8" i="10"/>
  <c r="O9" i="10" s="1"/>
  <c r="P9" i="10" s="1"/>
  <c r="M12" i="10" l="1"/>
  <c r="M13" i="10" s="1"/>
  <c r="O10" i="10"/>
  <c r="P10" i="10" s="1"/>
  <c r="P8" i="10"/>
  <c r="M14" i="10" l="1"/>
  <c r="M15" i="10" s="1"/>
  <c r="O11" i="10"/>
  <c r="P11" i="10" s="1"/>
  <c r="O12" i="10" l="1"/>
  <c r="O13" i="10" s="1"/>
  <c r="P12" i="10" l="1"/>
  <c r="P13" i="10"/>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<sst xmlns="http://schemas.openxmlformats.org/spreadsheetml/2006/main" count="3490" uniqueCount="458">
  <si>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</si>
  <si>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</si>
  <si>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</si>
  <si>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</si>
  <si>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</si>
  <si>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</si>
  <si>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</si>
  <si>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</si>
  <si>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</si>
  <si>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</si>
  <si>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</si>
  <si>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</si>
  <si>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</si>
  <si>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</si>
  <si>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</si>
  <si>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</si>
  <si>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</si>
  <si>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</si>
  <si>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</si>
  <si>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</si>
  <si>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</si>
  <si>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</si>
  <si>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</si>
  <si>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</si>
  <si>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</si>
  <si>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</si>
  <si>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</si>
  <si>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</si>
  <si>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</si>
  <si>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</si>
  <si>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</si>
  <si>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</si>
  <si>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</si>
  <si>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</si>
  <si>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</si>
  <si>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</si>
  <si>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</si>
  <si>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</si>
  <si>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</si>
  <si>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</si>
  <si>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</si>
  <si>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</si>
  <si>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</si>
  <si>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</si>
  <si>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</si>
  <si>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</si>
  <si>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</si>
  <si>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</si>
  <si>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</si>
  <si>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</si>
  <si>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</si>
  <si>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</si>
  <si>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</si>
  <si>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</si>
  <si>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</si>
  <si>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</si>
  <si>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</si>
  <si>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</si>
  <si>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</si>
  <si>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</si>
  <si>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</si>
  <si>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</si>
  <si>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</si>
  <si>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</si>
  <si>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</si>
  <si>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</si>
  <si>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</si>
  <si>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</si>
  <si>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</si>
  <si>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</si>
  <si>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</si>
  <si>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</si>
  <si>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</si>
  <si>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</si>
  <si>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</si>
  <si>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</si>
  <si>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</si>
  <si>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</si>
  <si>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</si>
  <si>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</si>
  <si>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</si>
  <si>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</si>
  <si>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</si>
  <si>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</si>
  <si>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</si>
  <si>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</si>
  <si>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</si>
  <si>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</si>
  <si>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</si>
  <si>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</si>
  <si>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</si>
  <si>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</si>
  <si>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</si>
  <si>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</si>
  <si>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</si>
  <si>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</si>
  <si>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</si>
  <si>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</si>
  <si>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</si>
  <si>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</si>
  <si>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</si>
  <si>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</si>
  <si>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</si>
  <si>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</si>
  <si>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</si>
  <si>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</si>
  <si>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</si>
  <si>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</si>
  <si>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</si>
  <si>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</si>
  <si>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</si>
  <si>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</si>
  <si>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</si>
  <si>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</si>
  <si>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</si>
  <si>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</si>
  <si>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</si>
  <si>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</si>
  <si>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</si>
  <si>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</si>
  <si>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</si>
  <si>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</si>
  <si>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</si>
  <si>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</si>
  <si>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</si>
  <si>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</si>
  <si>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</si>
  <si>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</si>
  <si>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</si>
  <si>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</si>
  <si>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</si>
  <si>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</si>
  <si>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</si>
  <si>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</si>
  <si>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</si>
  <si>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</si>
  <si>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</si>
  <si>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</si>
  <si>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</si>
  <si>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</si>
  <si>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</si>
  <si>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</si>
  <si>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</si>
  <si>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</si>
  <si>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</si>
  <si>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</si>
  <si>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</si>
  <si>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</si>
  <si>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</si>
  <si>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</si>
  <si>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</si>
  <si>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</si>
  <si>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</si>
  <si>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</si>
  <si>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</si>
  <si>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</si>
  <si>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</si>
  <si>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</si>
  <si>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</si>
  <si>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</si>
  <si>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</si>
  <si>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</si>
  <si>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</si>
  <si>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</si>
  <si>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</si>
  <si>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</si>
  <si>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</si>
  <si>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</si>
  <si>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</si>
  <si>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</si>
  <si>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</si>
  <si>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</si>
  <si>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</si>
  <si>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</si>
  <si>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</si>
  <si>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</si>
  <si>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</si>
  <si>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</si>
  <si>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</si>
  <si>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</si>
  <si>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</si>
  <si>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</si>
  <si>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</si>
  <si>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</si>
  <si>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</si>
  <si>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</si>
  <si>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</si>
  <si>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</si>
  <si>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</si>
  <si>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</si>
  <si>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</si>
  <si>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</si>
  <si>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</si>
  <si>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</si>
  <si>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</si>
  <si>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</si>
  <si>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</si>
  <si>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</si>
  <si>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</si>
  <si>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</si>
  <si>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</si>
  <si>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</si>
  <si>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</si>
  <si>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</si>
  <si>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</si>
  <si>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</si>
  <si>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</si>
  <si>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</si>
  <si>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</si>
  <si>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</si>
  <si>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</si>
  <si>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</si>
  <si>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</si>
  <si>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</si>
  <si>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</si>
  <si>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</si>
  <si>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</si>
  <si>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</si>
  <si>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</si>
  <si>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</si>
  <si>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</si>
  <si>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</si>
  <si>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</si>
  <si>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</si>
  <si>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</si>
  <si>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</si>
  <si>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</si>
  <si>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</si>
  <si>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</si>
  <si>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</si>
  <si>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</si>
  <si>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</si>
  <si>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</si>
  <si>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</si>
  <si>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</si>
  <si>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</si>
  <si>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</si>
  <si>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</si>
  <si>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</si>
  <si>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</si>
  <si>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</si>
  <si>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</si>
  <si>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</si>
  <si>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</si>
  <si>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</si>
  <si>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</si>
  <si>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</si>
  <si>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</si>
  <si>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</si>
  <si>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</si>
  <si>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</si>
  <si>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</si>
  <si>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</si>
  <si>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</si>
  <si>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</si>
  <si>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</si>
  <si>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</si>
  <si>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</si>
  <si>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</si>
  <si>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</si>
  <si>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</si>
  <si>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</si>
  <si>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</si>
  <si>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</si>
  <si>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</si>
  <si>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</si>
  <si>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</si>
  <si>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</si>
  <si>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</si>
  <si>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</si>
  <si>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</si>
  <si>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</si>
  <si>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</si>
  <si>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</si>
  <si>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</si>
  <si>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</si>
  <si>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</si>
  <si>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</si>
  <si>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</si>
  <si>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</si>
  <si>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</si>
  <si>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</si>
  <si>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</si>
  <si>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</si>
  <si>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</si>
  <si>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</si>
  <si>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</si>
  <si>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</si>
  <si>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</si>
  <si>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</si>
  <si>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</si>
  <si>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</si>
  <si>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</si>
  <si>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</si>
  <si>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</si>
  <si>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</si>
  <si>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</si>
  <si>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</si>
  <si>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</si>
  <si>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</si>
  <si>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</si>
  <si>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</si>
  <si>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</si>
  <si>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</si>
  <si>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</si>
  <si>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</si>
  <si>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</si>
  <si>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</si>
  <si>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</si>
  <si>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</si>
  <si>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</si>
  <si>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</si>
  <si>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</si>
  <si>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</si>
  <si>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</si>
  <si>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</si>
  <si>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</si>
  <si>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</si>
  <si>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</si>
  <si>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</si>
  <si>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</si>
  <si>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</si>
  <si>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</si>
  <si>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</si>
  <si>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</si>
  <si>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</si>
  <si>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</si>
  <si>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</si>
  <si>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</si>
  <si>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</si>
  <si>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</si>
  <si>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</si>
  <si>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</si>
  <si>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</si>
  <si>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</si>
  <si>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</si>
  <si>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</si>
  <si>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</si>
  <si>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</si>
  <si>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</si>
  <si>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</si>
  <si>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</si>
  <si>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</si>
  <si>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</si>
  <si>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</si>
  <si>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</si>
  <si>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</si>
  <si>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</si>
  <si>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</si>
  <si>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</si>
  <si>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</si>
  <si>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</si>
  <si>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</si>
  <si>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</si>
  <si>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</si>
  <si>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</si>
  <si>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</si>
  <si>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</si>
  <si>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</si>
  <si>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</si>
  <si>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</si>
  <si>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</si>
  <si>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</si>
  <si>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</si>
  <si>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</si>
  <si>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</si>
  <si>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</si>
  <si>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</si>
  <si>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</si>
  <si>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</si>
  <si>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</si>
  <si>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</si>
  <si>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</si>
  <si>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</si>
  <si>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</si>
  <si>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</si>
  <si>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</si>
  <si>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</si>
  <si>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</si>
  <si>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</si>
  <si>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</si>
  <si>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</si>
  <si>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</si>
  <si>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</si>
  <si>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</si>
  <si>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</si>
  <si>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</si>
  <si>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</si>
  <si>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</si>
  <si>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</si>
  <si>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</si>
  <si>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</si>
  <si>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</si>
  <si>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</si>
  <si>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</si>
  <si>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</si>
  <si>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</si>
  <si>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</si>
  <si>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</si>
  <si>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</si>
  <si>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</si>
  <si>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</si>
  <si>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</si>
  <si>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</si>
  <si>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</si>
  <si>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</si>
  <si>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</si>
  <si>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</si>
  <si>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</si>
  <si>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</si>
  <si>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</si>
  <si>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</si>
  <si>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</si>
  <si>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</si>
  <si>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</si>
  <si>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</si>
  <si>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</si>
  <si>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</si>
  <si>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</si>
  <si>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</si>
  <si>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</si>
  <si>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</si>
  <si>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</si>
  <si>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</si>
  <si>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</si>
  <si>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</si>
  <si>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</si>
  <si>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</si>
  <si>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</si>
  <si>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</si>
  <si>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</si>
  <si>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</si>
  <si>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MS.6.0-A0101</t>
  </si>
  <si>
    <t>Identificador SGD</t>
  </si>
  <si>
    <t>Identificador Microsoft</t>
  </si>
  <si>
    <t>076-01776</t>
  </si>
  <si>
    <t>H30-00237</t>
  </si>
  <si>
    <t>NK4-00002</t>
  </si>
  <si>
    <t>AAA-10842</t>
  </si>
  <si>
    <t>SY9-00004</t>
  </si>
  <si>
    <t>7LS-00002</t>
  </si>
  <si>
    <t>7SY-00002</t>
  </si>
  <si>
    <t>TRS-00002</t>
  </si>
  <si>
    <t>UGFP-DLC</t>
  </si>
  <si>
    <t>Eduardo Evaristo</t>
  </si>
  <si>
    <t>Catálogo SGD</t>
  </si>
  <si>
    <t>Grupo de itens</t>
  </si>
  <si>
    <t>Preços proporcionalizados de acordo com a vigência contratual</t>
  </si>
  <si>
    <t>26.0.000050659-0</t>
  </si>
  <si>
    <t>Office Standard 2024 License Per Device, Licenças perpétuas, sem o software assurance (SA), na modalidade governamental, disponibilização das licenças por meio do portal VLSC (Volume Licensing Service Center) ou substituto da Microsoft.</t>
  </si>
  <si>
    <t>CW</t>
  </si>
  <si>
    <t>manchesterautomacao</t>
  </si>
  <si>
    <t>Preço Estimado</t>
  </si>
  <si>
    <t>Corefyit</t>
  </si>
  <si>
    <t>Codigp PMPA</t>
  </si>
  <si>
    <t>MS Office Standard 2024 ou superior, License Per Device. Part number: AAA-03499. Licenciamento Microsoft MPSA – Sem Software Assurance</t>
  </si>
  <si>
    <t>AAA-03499</t>
  </si>
  <si>
    <t>promasters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</si>
</sst>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000000"/>
      </left>
      <right style="thin">
        <color rgb="FF000000"/>
      </right>
      <top style="thin">
        <color rgb="FF000000"/>
      </top>
      <bottom style="thin">
        <color rgb="FF000000"/>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2">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0" fillId="0" borderId="54" xfId="0" applyBorder="1" applyAlignment="1">
      <alignment vertical="center" wrapText="1"/>
    </xf>
    <xf numFmtId="165" fontId="20" fillId="5" borderId="1" xfId="11" applyNumberFormat="1" applyFill="1" applyBorder="1" applyAlignment="1" applyProtection="1">
      <alignment horizontal="center" vertical="center"/>
      <protection locked="0"/>
    </xf>
    <xf numFmtId="165" fontId="13" fillId="5" borderId="1" xfId="100" applyNumberFormat="1" applyFont="1" applyFill="1" applyBorder="1" applyAlignment="1" applyProtection="1">
      <alignment horizontal="center" vertical="center"/>
      <protection locked="0"/>
    </xf>
    <xf numFmtId="0" fontId="38" fillId="31" borderId="0" xfId="89" quotePrefix="1" applyFont="1" applyFill="1" applyAlignment="1" applyProtection="1">
      <alignment horizontal="justify" vertical="center"/>
      <protection locked="0"/>
    </xf>
    <xf numFmtId="165" fontId="20" fillId="5" borderId="1" xfId="11" applyNumberForma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7">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12</xdr:col>
      <xdr:colOff>342900</xdr:colOff>
      <xdr:row>0</xdr:row>
      <xdr:rowOff>85725</xdr:rowOff>
    </xdr:from>
    <xdr:to>
      <xdr:col>19</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promasters.store/produto/office-ltsc-standard-2024-commercial/?srsltid=AfmBOorcjKun8YdKPbdQ_q4hE9j_SVIFPmMMXGT62tkXMONdHXvG1SAS" TargetMode="External"/><Relationship Id="rId7" Type="http://schemas.openxmlformats.org/officeDocument/2006/relationships/ctrlProp" Target="../ctrlProps/ctrlProp1.xml"/><Relationship Id="rId2" Type="http://schemas.openxmlformats.org/officeDocument/2006/relationships/hyperlink" Target="https://www.manchesterautomacao.com.br/office-ltsc-standard-2024-dg7gmgf0pn5d-002-microsoft-csp" TargetMode="External"/><Relationship Id="rId1" Type="http://schemas.openxmlformats.org/officeDocument/2006/relationships/hyperlink" Target="https://www.cientificaweb.com.br/microsoft-office-ltsc-2024-standard" TargetMode="External"/><Relationship Id="rId6" Type="http://schemas.openxmlformats.org/officeDocument/2006/relationships/vmlDrawing" Target="../drawings/vmlDrawing1.vml"/><Relationship Id="rId5" Type="http://schemas.openxmlformats.org/officeDocument/2006/relationships/drawing" Target="../drawings/drawing3.x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B1:H60"/>
  <sheetViews>
    <sheetView workbookViewId="0">
      <selection activeCell="D2" sqref="D2"/>
    </sheetView>
  </sheetViews>
  <sheetFormatPr defaultColWidth="9.140625" defaultRowHeight="15" x14ac:dyDescent="0.25"/>
  <cols>
    <col min="1" max="1" width="9.140625" style="19"/>
    <col min="2" max="2" width="5.140625" style="19" bestFit="1" customWidth="1"/>
    <col min="3" max="3" width="9.42578125" style="19" bestFit="1" customWidth="1"/>
    <col min="4" max="4" width="23.7109375" style="19" bestFit="1" customWidth="1"/>
    <col min="5" max="5" width="8.42578125" style="19" bestFit="1" customWidth="1"/>
    <col min="6" max="6" width="7" style="19" bestFit="1" customWidth="1"/>
    <col min="7" max="7" width="14.5703125" style="19" bestFit="1" customWidth="1"/>
    <col min="8" max="8" width="14.7109375" style="19" bestFit="1" customWidth="1"/>
    <col min="9" max="16384" width="9.140625" style="19"/>
  </cols>
  <sheetData>
    <row r="1" spans="2:8" x14ac:dyDescent="0.25">
      <c r="B1" s="19" t="s">
        <v>25</v>
      </c>
      <c r="C1" s="19" t="s">
        <v>26</v>
      </c>
      <c r="D1" s="19" t="s">
        <v>27</v>
      </c>
      <c r="E1" s="19" t="s">
        <v>28</v>
      </c>
      <c r="F1" s="19" t="s">
        <v>29</v>
      </c>
      <c r="G1" s="19" t="s">
        <v>30</v>
      </c>
      <c r="H1" s="19" t="s">
        <v>31</v>
      </c>
    </row>
    <row r="2" spans="2:8" ht="105" x14ac:dyDescent="0.25">
      <c r="B2" s="182">
        <v>1</v>
      </c>
      <c r="C2" s="182">
        <v>2434</v>
      </c>
      <c r="D2" s="182" t="s">
        <v>455</v>
      </c>
      <c r="F2" s="40"/>
    </row>
    <row r="3" spans="2:8" x14ac:dyDescent="0.25">
      <c r="B3" s="182"/>
      <c r="C3" s="182"/>
      <c r="D3" s="182"/>
      <c r="F3" s="40"/>
    </row>
    <row r="4" spans="2:8" x14ac:dyDescent="0.25">
      <c r="B4" s="182"/>
      <c r="C4" s="182"/>
      <c r="D4" s="182"/>
    </row>
    <row r="5" spans="2:8" x14ac:dyDescent="0.25">
      <c r="B5" s="182"/>
      <c r="C5" s="182"/>
      <c r="D5" s="182"/>
      <c r="F5" s="40"/>
    </row>
    <row r="6" spans="2:8" x14ac:dyDescent="0.25">
      <c r="B6" s="182"/>
      <c r="C6" s="182"/>
      <c r="D6" s="182"/>
      <c r="F6" s="40"/>
    </row>
    <row r="7" spans="2:8" x14ac:dyDescent="0.25">
      <c r="B7" s="182"/>
      <c r="C7" s="182"/>
      <c r="D7" s="182"/>
      <c r="F7" s="40"/>
    </row>
    <row r="8" spans="2:8" x14ac:dyDescent="0.25">
      <c r="B8" s="182"/>
      <c r="C8" s="182"/>
      <c r="D8" s="182"/>
      <c r="F8" s="40"/>
    </row>
    <row r="9" spans="2:8" x14ac:dyDescent="0.25">
      <c r="B9" s="182"/>
      <c r="C9" s="182"/>
      <c r="D9" s="182"/>
      <c r="F9" s="40"/>
    </row>
    <row r="10" spans="2:8" x14ac:dyDescent="0.25">
      <c r="B10" s="182"/>
      <c r="C10" s="182"/>
      <c r="D10" s="182"/>
      <c r="F10" s="40"/>
    </row>
    <row r="11" spans="2:8" x14ac:dyDescent="0.25">
      <c r="B11" s="182"/>
      <c r="F11" s="40"/>
    </row>
    <row r="12" spans="2:8" x14ac:dyDescent="0.25">
      <c r="F12" s="40"/>
    </row>
    <row r="14" spans="2:8" x14ac:dyDescent="0.25">
      <c r="F14" s="40"/>
    </row>
    <row r="15" spans="2:8" x14ac:dyDescent="0.25">
      <c r="F15" s="40"/>
    </row>
    <row r="16" spans="2:8" x14ac:dyDescent="0.25">
      <c r="F16" s="40"/>
    </row>
    <row r="17" spans="6:6" x14ac:dyDescent="0.25">
      <c r="F17" s="40"/>
    </row>
    <row r="18" spans="6:6" x14ac:dyDescent="0.25">
      <c r="F18" s="40"/>
    </row>
    <row r="19" spans="6:6" x14ac:dyDescent="0.25">
      <c r="F19" s="40"/>
    </row>
    <row r="21" spans="6:6" ht="15" customHeight="1" x14ac:dyDescent="0.25">
      <c r="F21" s="40"/>
    </row>
    <row r="23" spans="6:6" x14ac:dyDescent="0.25">
      <c r="F23" s="40"/>
    </row>
    <row r="24" spans="6:6" x14ac:dyDescent="0.25">
      <c r="F24" s="40"/>
    </row>
    <row r="25" spans="6:6" x14ac:dyDescent="0.25">
      <c r="F25" s="40"/>
    </row>
    <row r="26" spans="6:6" x14ac:dyDescent="0.25">
      <c r="F26" s="40"/>
    </row>
    <row r="27" spans="6:6" x14ac:dyDescent="0.25">
      <c r="F27" s="40"/>
    </row>
    <row r="29" spans="6:6" x14ac:dyDescent="0.25">
      <c r="F29" s="40"/>
    </row>
    <row r="31" spans="6:6" x14ac:dyDescent="0.25">
      <c r="F31" s="40"/>
    </row>
    <row r="32" spans="6:6" x14ac:dyDescent="0.25">
      <c r="F32" s="40"/>
    </row>
    <row r="33" spans="6:6" x14ac:dyDescent="0.25">
      <c r="F33" s="40"/>
    </row>
    <row r="34" spans="6:6" x14ac:dyDescent="0.25">
      <c r="F34" s="40"/>
    </row>
    <row r="35" spans="6:6" x14ac:dyDescent="0.25">
      <c r="F35" s="40"/>
    </row>
    <row r="36" spans="6:6" x14ac:dyDescent="0.25">
      <c r="F36" s="40"/>
    </row>
    <row r="37" spans="6:6" x14ac:dyDescent="0.25">
      <c r="F37" s="40"/>
    </row>
    <row r="38" spans="6:6" x14ac:dyDescent="0.25">
      <c r="F38" s="40"/>
    </row>
    <row r="39" spans="6:6" x14ac:dyDescent="0.25">
      <c r="F39" s="40"/>
    </row>
    <row r="40" spans="6:6" x14ac:dyDescent="0.25">
      <c r="F40" s="40"/>
    </row>
    <row r="41" spans="6:6" x14ac:dyDescent="0.25">
      <c r="F41" s="40"/>
    </row>
    <row r="42" spans="6:6" x14ac:dyDescent="0.25">
      <c r="F42" s="40"/>
    </row>
    <row r="43" spans="6:6" x14ac:dyDescent="0.25">
      <c r="F43" s="40"/>
    </row>
    <row r="44" spans="6:6" x14ac:dyDescent="0.25">
      <c r="F44" s="40"/>
    </row>
    <row r="45" spans="6:6" x14ac:dyDescent="0.25">
      <c r="F45" s="40"/>
    </row>
    <row r="46" spans="6:6" x14ac:dyDescent="0.25">
      <c r="F46" s="40"/>
    </row>
    <row r="48" spans="6:6" x14ac:dyDescent="0.25">
      <c r="F48" s="40"/>
    </row>
    <row r="49" spans="6:6" x14ac:dyDescent="0.25">
      <c r="F49" s="40"/>
    </row>
    <row r="50" spans="6:6" x14ac:dyDescent="0.25">
      <c r="F50" s="40"/>
    </row>
    <row r="51" spans="6:6" x14ac:dyDescent="0.25">
      <c r="F51" s="40"/>
    </row>
    <row r="52" spans="6:6" x14ac:dyDescent="0.25">
      <c r="F52" s="40"/>
    </row>
    <row r="53" spans="6:6" x14ac:dyDescent="0.25">
      <c r="F53" s="40"/>
    </row>
    <row r="54" spans="6:6" x14ac:dyDescent="0.25">
      <c r="F54" s="40"/>
    </row>
    <row r="55" spans="6:6" x14ac:dyDescent="0.25">
      <c r="F55" s="40"/>
    </row>
    <row r="56" spans="6:6" x14ac:dyDescent="0.25">
      <c r="F56" s="40"/>
    </row>
    <row r="57" spans="6:6" x14ac:dyDescent="0.25">
      <c r="F57" s="40"/>
    </row>
    <row r="58" spans="6:6" x14ac:dyDescent="0.25">
      <c r="F58" s="40"/>
    </row>
    <row r="59" spans="6:6" x14ac:dyDescent="0.25">
      <c r="F59" s="40"/>
    </row>
    <row r="60" spans="6:6" x14ac:dyDescent="0.25">
      <c r="F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G5" sqref="G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446</v>
      </c>
      <c r="B1" t="s">
        <v>0</v>
      </c>
      <c r="C1" t="s">
        <v>1</v>
      </c>
      <c r="D1" t="s">
        <v>2</v>
      </c>
      <c r="E1" s="162" t="s">
        <v>3</v>
      </c>
      <c r="F1" t="s">
        <v>4</v>
      </c>
      <c r="G1" t="s">
        <v>5</v>
      </c>
      <c r="H1" t="s">
        <v>6</v>
      </c>
      <c r="I1" t="s">
        <v>7</v>
      </c>
      <c r="J1" t="s">
        <v>8</v>
      </c>
      <c r="K1" t="s">
        <v>16</v>
      </c>
    </row>
    <row r="2" spans="1:11" ht="255" x14ac:dyDescent="0.25">
      <c r="A2" s="182">
        <v>1</v>
      </c>
      <c r="B2" s="182" t="s">
        <v>432</v>
      </c>
      <c r="C2" s="182" t="s">
        <v>455</v>
      </c>
      <c r="D2" s="19" t="s">
        <v>28</v>
      </c>
      <c r="H2" s="182"/>
    </row>
    <row r="3" spans="1:11" x14ac:dyDescent="0.25">
      <c r="A3" s="182"/>
      <c r="B3" s="182"/>
      <c r="C3" s="182"/>
      <c r="H3" s="182"/>
      <c r="I3" s="129"/>
    </row>
    <row r="4" spans="1:11" x14ac:dyDescent="0.25">
      <c r="A4" s="182"/>
      <c r="B4" s="182"/>
      <c r="C4" s="182"/>
      <c r="H4" s="182"/>
    </row>
    <row r="5" spans="1:11" x14ac:dyDescent="0.25">
      <c r="A5" s="182"/>
      <c r="B5" s="182"/>
      <c r="C5" s="182"/>
      <c r="H5" s="182"/>
      <c r="I5" s="129"/>
    </row>
    <row r="6" spans="1:11" x14ac:dyDescent="0.25">
      <c r="A6" s="182"/>
      <c r="B6" s="182"/>
      <c r="C6" s="182"/>
      <c r="H6" s="182"/>
      <c r="J6" s="129"/>
    </row>
    <row r="7" spans="1:11" x14ac:dyDescent="0.25">
      <c r="A7" s="182"/>
      <c r="B7" s="182"/>
      <c r="C7" s="182"/>
      <c r="H7" s="182"/>
      <c r="I7" s="129"/>
    </row>
    <row r="8" spans="1:11" x14ac:dyDescent="0.25">
      <c r="A8" s="182"/>
      <c r="B8" s="182"/>
      <c r="C8" s="182"/>
      <c r="H8" s="182"/>
      <c r="I8" s="129"/>
    </row>
    <row r="9" spans="1:11" x14ac:dyDescent="0.25">
      <c r="A9" s="182"/>
      <c r="B9" s="182"/>
      <c r="C9" s="182"/>
      <c r="H9" s="182"/>
      <c r="I9" s="139"/>
    </row>
    <row r="10" spans="1:11" x14ac:dyDescent="0.25">
      <c r="A10" s="182"/>
      <c r="B10" s="182"/>
      <c r="C10" s="182"/>
      <c r="H10" s="182"/>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B3:C3 E3:G10 I3:K10 B5:C5 B7:C7 B9:C9 B11:C11 A11:A264 D11:K264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6"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zoomScale="85" zoomScaleNormal="85" workbookViewId="0">
      <selection activeCell="H58" sqref="H58:J60"/>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23.7109375" style="3" customWidth="1"/>
    <col min="8" max="8" width="19.5703125" style="3" customWidth="1"/>
    <col min="9" max="9" width="25.5703125" style="5" customWidth="1"/>
    <col min="10" max="10" width="19.5703125" style="3" customWidth="1"/>
    <col min="11" max="11" width="0.85546875" style="64" customWidth="1"/>
    <col min="12" max="13" width="18.140625" style="3" customWidth="1"/>
    <col min="14" max="14" width="0.85546875" style="72" customWidth="1"/>
    <col min="15" max="15" width="14.5703125" style="4" customWidth="1"/>
    <col min="16" max="16" width="23.5703125" style="121" customWidth="1"/>
    <col min="17" max="17" width="22.7109375" style="121" customWidth="1"/>
    <col min="18"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23" t="str">
        <f>CONCATENATE("PREFEITURA MUNICIPAL DE PORTO ALEGRE
",H5,"
MAPA DE PREÇOS - ", UPPER(TEXT(MAX('Tabela de Apoio'!A:A),"MMM/AA")))</f>
        <v>PREFEITURA MUNICIPAL DE PORTO ALEGRE
SECRETARIA MUNICIPAL DE PLANEJAMENTO E GESTÃO (SMPG)
MAPA DE PREÇOS - JUN/26</v>
      </c>
      <c r="F2" s="223"/>
      <c r="G2" s="223"/>
      <c r="H2" s="223"/>
      <c r="I2" s="223"/>
      <c r="J2" s="223"/>
      <c r="K2" s="223"/>
      <c r="L2" s="223"/>
      <c r="M2" s="223"/>
      <c r="N2" s="223"/>
      <c r="O2" s="223"/>
      <c r="P2" s="223"/>
      <c r="Q2" s="223"/>
      <c r="R2" s="223"/>
      <c r="S2" s="223"/>
      <c r="T2" s="223"/>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20" t="s">
        <v>326</v>
      </c>
      <c r="F4" s="221"/>
      <c r="G4" s="221"/>
      <c r="H4" s="221"/>
      <c r="I4" s="221"/>
      <c r="J4" s="222"/>
      <c r="K4" s="95"/>
      <c r="L4" s="221" t="s">
        <v>325</v>
      </c>
      <c r="M4" s="221"/>
      <c r="N4" s="221"/>
      <c r="O4" s="221"/>
      <c r="P4" s="222"/>
      <c r="Q4" s="98"/>
      <c r="R4" s="212" t="s">
        <v>14</v>
      </c>
      <c r="S4" s="212"/>
      <c r="T4" s="212"/>
      <c r="U4" s="212"/>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11" t="s">
        <v>327</v>
      </c>
      <c r="F5" s="211"/>
      <c r="G5" s="211"/>
      <c r="H5" s="224" t="s">
        <v>406</v>
      </c>
      <c r="I5" s="224"/>
      <c r="J5" s="224"/>
      <c r="K5" s="141"/>
      <c r="L5" s="210" t="s">
        <v>321</v>
      </c>
      <c r="M5" s="211"/>
      <c r="N5" s="211"/>
      <c r="O5" s="225" t="s">
        <v>443</v>
      </c>
      <c r="P5" s="226"/>
      <c r="Q5" s="98"/>
      <c r="R5" s="229" t="s">
        <v>383</v>
      </c>
      <c r="S5" s="229"/>
      <c r="T5" s="229"/>
      <c r="U5" s="229"/>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11" t="s">
        <v>320</v>
      </c>
      <c r="F6" s="211"/>
      <c r="G6" s="211"/>
      <c r="H6" s="228"/>
      <c r="I6" s="228"/>
      <c r="J6" s="228"/>
      <c r="K6" s="142"/>
      <c r="L6" s="210" t="s">
        <v>352</v>
      </c>
      <c r="M6" s="211"/>
      <c r="N6" s="211"/>
      <c r="O6" s="225" t="s">
        <v>444</v>
      </c>
      <c r="P6" s="226"/>
      <c r="Q6" s="98"/>
      <c r="R6" s="229"/>
      <c r="S6" s="229"/>
      <c r="T6" s="229"/>
      <c r="U6" s="229"/>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11" t="s">
        <v>322</v>
      </c>
      <c r="F7" s="211"/>
      <c r="G7" s="211"/>
      <c r="H7" s="224" t="s">
        <v>448</v>
      </c>
      <c r="I7" s="224"/>
      <c r="J7" s="224"/>
      <c r="K7" s="141"/>
      <c r="L7" s="210" t="s">
        <v>351</v>
      </c>
      <c r="M7" s="211"/>
      <c r="N7" s="211"/>
      <c r="O7" s="225">
        <v>1588583</v>
      </c>
      <c r="P7" s="226"/>
      <c r="Q7" s="98"/>
      <c r="R7" s="229"/>
      <c r="S7" s="229"/>
      <c r="T7" s="229"/>
      <c r="U7" s="229"/>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11" t="s">
        <v>33</v>
      </c>
      <c r="F8" s="211"/>
      <c r="G8" s="211"/>
      <c r="H8" s="214">
        <v>1</v>
      </c>
      <c r="I8" s="215"/>
      <c r="J8" s="216"/>
      <c r="K8" s="141"/>
      <c r="L8" s="217" t="s">
        <v>301</v>
      </c>
      <c r="M8" s="218"/>
      <c r="N8" s="219"/>
      <c r="O8" s="231">
        <v>46240</v>
      </c>
      <c r="P8" s="232"/>
      <c r="Q8" s="97"/>
      <c r="R8" s="230" t="s">
        <v>379</v>
      </c>
      <c r="S8" s="230"/>
      <c r="T8" s="230"/>
      <c r="U8" s="230"/>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11" t="s">
        <v>350</v>
      </c>
      <c r="F9" s="211"/>
      <c r="G9" s="211"/>
      <c r="H9" s="213">
        <f>SUMIF(L:L,"TOTAL ITEM",M:M)</f>
        <v>7549008.4000000004</v>
      </c>
      <c r="I9" s="213"/>
      <c r="J9" s="213"/>
      <c r="K9" s="141"/>
      <c r="L9" s="220"/>
      <c r="M9" s="221"/>
      <c r="N9" s="222"/>
      <c r="O9" s="233"/>
      <c r="P9" s="234"/>
      <c r="Q9" s="97"/>
      <c r="R9" s="230"/>
      <c r="S9" s="230"/>
      <c r="T9" s="230"/>
      <c r="U9" s="230"/>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2" t="s">
        <v>314</v>
      </c>
      <c r="F11" s="65"/>
      <c r="G11" s="212" t="s">
        <v>324</v>
      </c>
      <c r="H11" s="212"/>
      <c r="I11" s="212"/>
      <c r="J11" s="212"/>
      <c r="K11" s="65"/>
      <c r="L11" s="212" t="s">
        <v>10</v>
      </c>
      <c r="M11" s="212"/>
      <c r="N11" s="68"/>
      <c r="O11" s="227"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2"/>
      <c r="F12" s="65"/>
      <c r="G12" s="212"/>
      <c r="H12" s="212"/>
      <c r="I12" s="212"/>
      <c r="J12" s="212"/>
      <c r="K12" s="65"/>
      <c r="L12" s="212"/>
      <c r="M12" s="212"/>
      <c r="N12" s="69"/>
      <c r="O12" s="227"/>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454</v>
      </c>
      <c r="H15" s="135">
        <v>2434</v>
      </c>
      <c r="I15" s="38" t="s">
        <v>434</v>
      </c>
      <c r="J15" s="6" t="s">
        <v>456</v>
      </c>
      <c r="K15" s="65"/>
      <c r="L15" s="187" t="s">
        <v>10</v>
      </c>
      <c r="M15" s="189">
        <f>IF(OR(ISBLANK($O$8),ISBLANK($O$7),ISBLANK($H$8),ISBLANK($O$6),ISBLANK($O$5),ISBLANK($H$5)),"",IFERROR(IF(VLOOKUP(L15,L21:M30,2,FALSE)&lt;1,ROUND(VLOOKUP(L15,L21:M30,2,FALSE),4),ROUND(VLOOKUP(L15,L21:M30,2,FALSE),2)),""))</f>
        <v>4015.43</v>
      </c>
      <c r="N15" s="69"/>
      <c r="O15" s="27" t="s">
        <v>17</v>
      </c>
      <c r="P15" s="113">
        <v>5349</v>
      </c>
      <c r="Q15" s="113">
        <v>4868</v>
      </c>
      <c r="R15" s="113">
        <v>2771.8</v>
      </c>
      <c r="S15" s="113">
        <v>3669</v>
      </c>
      <c r="T15" s="113">
        <v>4905.1400000000003</v>
      </c>
      <c r="U15" s="113">
        <v>3661.27</v>
      </c>
      <c r="V15" s="113"/>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91">
        <f>D15</f>
        <v>1</v>
      </c>
      <c r="F16" s="92"/>
      <c r="G16" s="193" t="s">
        <v>1</v>
      </c>
      <c r="H16" s="196" t="s">
        <v>449</v>
      </c>
      <c r="I16" s="196"/>
      <c r="J16" s="197"/>
      <c r="K16" s="66"/>
      <c r="L16" s="188"/>
      <c r="M16" s="190"/>
      <c r="N16" s="70"/>
      <c r="O16" s="27" t="s">
        <v>13</v>
      </c>
      <c r="P16" s="122">
        <v>46240</v>
      </c>
      <c r="Q16" s="122">
        <v>46240</v>
      </c>
      <c r="R16" s="122">
        <v>46034</v>
      </c>
      <c r="S16" s="122">
        <v>46000</v>
      </c>
      <c r="T16" s="122">
        <v>46240</v>
      </c>
      <c r="U16" s="122">
        <v>46134</v>
      </c>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ht="54.75" customHeight="1" x14ac:dyDescent="0.25">
      <c r="A17" s="74"/>
      <c r="B17" s="128">
        <f t="shared" si="0"/>
        <v>1</v>
      </c>
      <c r="C17" s="128">
        <f t="shared" si="0"/>
        <v>1</v>
      </c>
      <c r="D17" s="127">
        <f t="shared" si="0"/>
        <v>1</v>
      </c>
      <c r="E17" s="192"/>
      <c r="F17" s="93"/>
      <c r="G17" s="194"/>
      <c r="H17" s="198"/>
      <c r="I17" s="198"/>
      <c r="J17" s="199"/>
      <c r="K17" s="64"/>
      <c r="L17" s="130" t="s">
        <v>44</v>
      </c>
      <c r="M17" s="131">
        <v>1880</v>
      </c>
      <c r="N17" s="71"/>
      <c r="O17" s="27" t="s">
        <v>380</v>
      </c>
      <c r="P17" s="114" t="s">
        <v>349</v>
      </c>
      <c r="Q17" s="114" t="s">
        <v>349</v>
      </c>
      <c r="R17" s="114" t="s">
        <v>12</v>
      </c>
      <c r="S17" s="114" t="s">
        <v>12</v>
      </c>
      <c r="T17" s="114" t="s">
        <v>349</v>
      </c>
      <c r="U17" s="114" t="s">
        <v>377</v>
      </c>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5"/>
      <c r="H18" s="200"/>
      <c r="I18" s="200"/>
      <c r="J18" s="201"/>
      <c r="K18" s="64"/>
      <c r="L18" s="1" t="s">
        <v>2</v>
      </c>
      <c r="M18" s="6" t="str">
        <f>INDEX('BASE FORMAÇÃO'!D:D,B19+1)</f>
        <v>Unidade</v>
      </c>
      <c r="N18" s="71"/>
      <c r="O18" s="27" t="s">
        <v>381</v>
      </c>
      <c r="P18" s="183" t="s">
        <v>450</v>
      </c>
      <c r="Q18" s="183" t="s">
        <v>451</v>
      </c>
      <c r="R18" s="184" t="s">
        <v>452</v>
      </c>
      <c r="S18" s="184" t="s">
        <v>452</v>
      </c>
      <c r="T18" s="186" t="s">
        <v>457</v>
      </c>
      <c r="U18" s="115" t="s">
        <v>453</v>
      </c>
      <c r="V18" s="186"/>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202">
        <f>C15</f>
        <v>1</v>
      </c>
      <c r="F19" s="93"/>
      <c r="G19" s="204" t="s">
        <v>304</v>
      </c>
      <c r="H19" s="206"/>
      <c r="I19" s="207"/>
      <c r="J19" s="207"/>
      <c r="K19" s="67"/>
      <c r="L19" s="28" t="s">
        <v>303</v>
      </c>
      <c r="M19" s="133">
        <f>IFERROR(INDEX(I21:I33,MATCH(MAX(J21:J33),J21:J33,0)),"")</f>
        <v>0.21848889640607946</v>
      </c>
      <c r="N19" s="71"/>
      <c r="O19" s="27" t="s">
        <v>18</v>
      </c>
      <c r="P19" s="106">
        <f>IF(P15="","",
IF(OR(P17="Orçamento",P16="",MAX('Tabela de Apoio'!$A:$A)&lt;=P16),
P15,
(INDEX('Tabela de Apoio'!$B:$B,MATCH('MAPA DE PREÇOS'!$O$8,'Tabela de Apoio'!$A:$A,1))/INDEX('Tabela de Apoio'!$B:$B,MATCH('MAPA DE PREÇOS'!P16,'Tabela de Apoio'!$A:$A,1)-1))*P15))</f>
        <v>5349</v>
      </c>
      <c r="Q19" s="106">
        <f>IF(Q15="","",
IF(OR(Q17="Orçamento",Q16="",MAX('Tabela de Apoio'!$A:$A)&lt;=Q16),
Q15,
(INDEX('Tabela de Apoio'!$B:$B,MATCH('MAPA DE PREÇOS'!$O$8,'Tabela de Apoio'!$A:$A,1))/INDEX('Tabela de Apoio'!$B:$B,MATCH('MAPA DE PREÇOS'!Q16,'Tabela de Apoio'!$A:$A,1)-1))*Q15))</f>
        <v>4868</v>
      </c>
      <c r="R19" s="106">
        <f>IF(R15="","",
IF(OR(R17="Orçamento",R16="",MAX('Tabela de Apoio'!$A:$A)&lt;=R16),
R15,
(INDEX('Tabela de Apoio'!$B:$B,MATCH('MAPA DE PREÇOS'!$O$8,'Tabela de Apoio'!$A:$A,1))/INDEX('Tabela de Apoio'!$B:$B,MATCH('MAPA DE PREÇOS'!R16,'Tabela de Apoio'!$A:$A,1)-1))*R15))</f>
        <v>2865.0558286923788</v>
      </c>
      <c r="S19" s="106">
        <f>IF(S15="","",
IF(OR(S17="Orçamento",S16="",MAX('Tabela de Apoio'!$A:$A)&lt;=S16),
S15,
(INDEX('Tabela de Apoio'!$B:$B,MATCH('MAPA DE PREÇOS'!$O$8,'Tabela de Apoio'!$A:$A,1))/INDEX('Tabela de Apoio'!$B:$B,MATCH('MAPA DE PREÇOS'!S16,'Tabela de Apoio'!$A:$A,1)-1))*S15))</f>
        <v>3804.9564747782201</v>
      </c>
      <c r="T19" s="106">
        <f>IF(T15="","",
IF(OR(T17="Orçamento",T16="",MAX('Tabela de Apoio'!$A:$A)&lt;=T16),
T15,
(INDEX('Tabela de Apoio'!$B:$B,MATCH('MAPA DE PREÇOS'!$O$8,'Tabela de Apoio'!$A:$A,1))/INDEX('Tabela de Apoio'!$B:$B,MATCH('MAPA DE PREÇOS'!T16,'Tabela de Apoio'!$A:$A,1)-1))*T15))</f>
        <v>4905.1400000000003</v>
      </c>
      <c r="U19" s="106">
        <f>IF(U15="","",
IF(OR(U17="Orçamento",U16="",MAX('Tabela de Apoio'!$A:$A)&lt;=U16),
U15,
(INDEX('Tabela de Apoio'!$B:$B,MATCH('MAPA DE PREÇOS'!$O$8,'Tabela de Apoio'!$A:$A,1))/INDEX('Tabela de Apoio'!$B:$B,MATCH('MAPA DE PREÇOS'!U16,'Tabela de Apoio'!$A:$A,1)-1))*U15))</f>
        <v>3661.27</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203"/>
      <c r="F20" s="93"/>
      <c r="G20" s="205"/>
      <c r="H20"/>
      <c r="I20"/>
      <c r="J20"/>
      <c r="N20" s="71"/>
      <c r="O20" s="27" t="s">
        <v>375</v>
      </c>
      <c r="P20" s="107" t="str">
        <f>IF(IFERROR(VLOOKUP(P17,'Tabela de Apoio'!$D:$E,2,FALSE),1)=1,"",P21)</f>
        <v/>
      </c>
      <c r="Q20" s="107" t="str">
        <f>IF(IFERROR(VLOOKUP(Q17,'Tabela de Apoio'!$D:$E,2,FALSE),1)=1,"",Q21)</f>
        <v/>
      </c>
      <c r="R20" s="107">
        <f>IF(IFERROR(VLOOKUP(R17,'Tabela de Apoio'!$D:$E,2,FALSE),1)=1,"",R21)</f>
        <v>2865.0558286923788</v>
      </c>
      <c r="S20" s="107">
        <f>IF(IFERROR(VLOOKUP(S17,'Tabela de Apoio'!$D:$E,2,FALSE),1)=1,"",S21)</f>
        <v>3804.9564747782201</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203"/>
      <c r="F21" s="93"/>
      <c r="G21" s="205"/>
      <c r="H21" s="134">
        <f>COUNT($P21:$XX21)</f>
        <v>6</v>
      </c>
      <c r="I21" s="132">
        <f>_xlfn.STDEV.P($P20:$XX21)/AVERAGE($P20:$XX21)</f>
        <v>0.21848889640607946</v>
      </c>
      <c r="J21" s="7">
        <f>ROW()</f>
        <v>21</v>
      </c>
      <c r="K21" s="67"/>
      <c r="L21" s="29" t="s">
        <v>10</v>
      </c>
      <c r="M21" s="30">
        <f>IFERROR(
IF(COUNTA(P15:AI15)=COUNTIF(P17:XX17,"Orçamento"),MIN(M26,M23),
IF(M24&lt;&gt;"",M24,
IF(M25&lt;&gt;"",M25,
M23
))),"")</f>
        <v>4015.4293258676494</v>
      </c>
      <c r="N21" s="71"/>
      <c r="O21" s="27" t="s">
        <v>376</v>
      </c>
      <c r="P21" s="106">
        <f>IFERROR(IF(P19="",
            "",
            IF(COUNT($P19:$XX19)&lt;=4,
               P19,
               IF(OR(P19&gt;(QUARTILE($P19:$XX19,3)+(QUARTILE($P19:$XX19,3)-QUARTILE($P19:$XX19,1))),
                     P19&lt;(QUARTILE($P19:$XX19,1)-(QUARTILE($P19:$XX19,3)-QUARTILE($P19:$XX19,1)))
                  ),
               "DESCARTADO",P19)
             )
  ),P19)</f>
        <v>5349</v>
      </c>
      <c r="Q21" s="106">
        <f t="shared" ref="Q21:AI21" si="3">IFERROR(IF(Q19="",
            "",
            IF(COUNT($P19:$XX19)&lt;=4,
               Q19,
               IF(OR(Q19&gt;(QUARTILE($P19:$XX19,3)+(QUARTILE($P19:$XX19,3)-QUARTILE($P19:$XX19,1))),
                     Q19&lt;(QUARTILE($P19:$XX19,1)-(QUARTILE($P19:$XX19,3)-QUARTILE($P19:$XX19,1)))
                  ),
               "DESCARTADO",Q19)
             )
  ),Q19)</f>
        <v>4868</v>
      </c>
      <c r="R21" s="106">
        <f t="shared" si="3"/>
        <v>2865.0558286923788</v>
      </c>
      <c r="S21" s="106">
        <f t="shared" si="3"/>
        <v>3804.9564747782201</v>
      </c>
      <c r="T21" s="106">
        <f t="shared" si="3"/>
        <v>4905.1400000000003</v>
      </c>
      <c r="U21" s="106">
        <f t="shared" si="3"/>
        <v>3661.27</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203"/>
      <c r="F22" s="93"/>
      <c r="G22" s="205"/>
      <c r="H22"/>
      <c r="I22"/>
      <c r="J22"/>
      <c r="K22" s="66"/>
      <c r="L22" s="29" t="s">
        <v>360</v>
      </c>
      <c r="M22" s="30">
        <f>AVERAGE($P21:$XX21)</f>
        <v>4242.2370505784329</v>
      </c>
      <c r="N22" s="71"/>
      <c r="O22" s="27" t="str">
        <f>"1 POND"</f>
        <v>1 POND</v>
      </c>
      <c r="P22" s="107" t="str">
        <f>IF(IFERROR(VLOOKUP(P17,'Tabela de Apoio'!$D:$E,2,FALSE),1)=1,"",P23)</f>
        <v/>
      </c>
      <c r="Q22" s="107" t="str">
        <f>IF(IFERROR(VLOOKUP(Q17,'Tabela de Apoio'!$D:$E,2,FALSE),1)=1,"",Q23)</f>
        <v/>
      </c>
      <c r="R22" s="107">
        <f>IF(IFERROR(VLOOKUP(R17,'Tabela de Apoio'!$D:$E,2,FALSE),1)=1,"",R23)</f>
        <v>2865.0558286923788</v>
      </c>
      <c r="S22" s="107">
        <f>IF(IFERROR(VLOOKUP(S17,'Tabela de Apoio'!$D:$E,2,FALSE),1)=1,"",S23)</f>
        <v>3804.9564747782201</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203"/>
      <c r="F23" s="93"/>
      <c r="G23" s="205"/>
      <c r="H23" s="134">
        <f>COUNT($P23:$XX23)</f>
        <v>6</v>
      </c>
      <c r="I23" s="132">
        <f>_xlfn.STDEV.P($P22:$XX23)/AVERAGE($P22:$XX23)</f>
        <v>0.21848889640607946</v>
      </c>
      <c r="J23" s="7">
        <f>IF(AND(H23&gt;2,
OR(L15="MÉDIA SANEADA",L15="MEDIANA SANEADA",
AND(L15="PREÇO ESTIMADO",NOT(AND(P17="Orçamento",COUNTA(P15:XX15)=COUNTIF(P17:XX17,"Orçamento")))))),
ROW(),0)</f>
        <v>23</v>
      </c>
      <c r="K23" s="66"/>
      <c r="L23" s="29" t="s">
        <v>361</v>
      </c>
      <c r="M23" s="30">
        <f>MEDIAN($P21:$XX21)</f>
        <v>4336.4782373891103</v>
      </c>
      <c r="N23" s="71"/>
      <c r="O23" s="27" t="str">
        <f>"1 RODADA"</f>
        <v>1 RODADA</v>
      </c>
      <c r="P23" s="107">
        <f>IF(P21="","",IF((_xlfn.STDEV.P($P20:$XX21)/AVERAGE($P20:$XX21))&lt;=25%,P21,IF(OR(P21&gt;(AVERAGE($P20:$XX21)+_xlfn.STDEV.P($P20:$XX21)),P21&lt;(AVERAGE($P20:$XX21)-_xlfn.STDEV.P($P20:$XX21))),"DESCARTADO",P21)))</f>
        <v>5349</v>
      </c>
      <c r="Q23" s="107">
        <f t="shared" ref="Q23:AI23" si="6">IF(Q21="","",IF((_xlfn.STDEV.P($P20:$XX21)/AVERAGE($P20:$XX21))&lt;=25%,Q21,IF(OR(Q21&gt;(AVERAGE($P20:$XX21)+_xlfn.STDEV.P($P20:$XX21)),Q21&lt;(AVERAGE($P20:$XX21)-_xlfn.STDEV.P($P20:$XX21))),"DESCARTADO",Q21)))</f>
        <v>4868</v>
      </c>
      <c r="R23" s="107">
        <f t="shared" si="6"/>
        <v>2865.0558286923788</v>
      </c>
      <c r="S23" s="107">
        <f t="shared" si="6"/>
        <v>3804.9564747782201</v>
      </c>
      <c r="T23" s="107">
        <f t="shared" si="6"/>
        <v>4905.1400000000003</v>
      </c>
      <c r="U23" s="107">
        <f t="shared" si="6"/>
        <v>3661.27</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203"/>
      <c r="F24" s="93"/>
      <c r="G24" s="205"/>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4015.4293258676494</v>
      </c>
      <c r="N24" s="71"/>
      <c r="O24" s="27" t="str">
        <f>"2 POND"</f>
        <v>2 POND</v>
      </c>
      <c r="P24" s="107" t="str">
        <f>IF(IFERROR(VLOOKUP(P17,'Tabela de Apoio'!$D:$E,2,FALSE),1)=1,"",P25)</f>
        <v/>
      </c>
      <c r="Q24" s="107" t="str">
        <f>IF(IFERROR(VLOOKUP(Q17,'Tabela de Apoio'!$D:$E,2,FALSE),1)=1,"",Q25)</f>
        <v/>
      </c>
      <c r="R24" s="107">
        <f>IF(IFERROR(VLOOKUP(R17,'Tabela de Apoio'!$D:$E,2,FALSE),1)=1,"",R25)</f>
        <v>2865.0558286923788</v>
      </c>
      <c r="S24" s="107">
        <f>IF(IFERROR(VLOOKUP(S17,'Tabela de Apoio'!$D:$E,2,FALSE),1)=1,"",S25)</f>
        <v>3804.9564747782201</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203"/>
      <c r="F25" s="93"/>
      <c r="G25" s="205"/>
      <c r="H25" s="134">
        <f>COUNT($P25:$XX25)</f>
        <v>6</v>
      </c>
      <c r="I25" s="132">
        <f>_xlfn.STDEV.P($P24:$XX25)/AVERAGE($P24:$XX25)</f>
        <v>0.21848889640607946</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3804.9564747782201</v>
      </c>
      <c r="N25" s="71"/>
      <c r="O25" s="27" t="str">
        <f>"2 RODADA"</f>
        <v>2 RODADA</v>
      </c>
      <c r="P25" s="107">
        <f>IF(P23="","",IF((_xlfn.STDEV.P($P22:$XX23)/AVERAGE($P22:$XX23))&lt;=25%,P23,IF(OR(P23&gt;(AVERAGE($P22:$XX23)+_xlfn.STDEV.P($P22:$XX23)),P23&lt;(AVERAGE($P22:$XX23)-_xlfn.STDEV.P($P22:$XX23))),"DESCARTADO",P23)))</f>
        <v>5349</v>
      </c>
      <c r="Q25" s="107">
        <f t="shared" ref="Q25:AI25" si="7">IF(Q23="","",IF((_xlfn.STDEV.P($P22:$XX23)/AVERAGE($P22:$XX23))&lt;=25%,Q23,IF(OR(Q23&gt;(AVERAGE($P22:$XX23)+_xlfn.STDEV.P($P22:$XX23)),Q23&lt;(AVERAGE($P22:$XX23)-_xlfn.STDEV.P($P22:$XX23))),"DESCARTADO",Q23)))</f>
        <v>4868</v>
      </c>
      <c r="R25" s="107">
        <f t="shared" si="7"/>
        <v>2865.0558286923788</v>
      </c>
      <c r="S25" s="107">
        <f t="shared" si="7"/>
        <v>3804.9564747782201</v>
      </c>
      <c r="T25" s="107">
        <f t="shared" si="7"/>
        <v>4905.1400000000003</v>
      </c>
      <c r="U25" s="107">
        <f t="shared" si="7"/>
        <v>3661.27</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203"/>
      <c r="F26" s="93"/>
      <c r="G26" s="205"/>
      <c r="H26"/>
      <c r="I26"/>
      <c r="J26"/>
      <c r="K26" s="66"/>
      <c r="L26" s="29" t="s">
        <v>359</v>
      </c>
      <c r="M26" s="30">
        <f>HARMEAN($P20:$XX21)</f>
        <v>3822.1406589108769</v>
      </c>
      <c r="N26" s="71"/>
      <c r="O26" s="27" t="str">
        <f>"3 POND"</f>
        <v>3 POND</v>
      </c>
      <c r="P26" s="107" t="str">
        <f>IF(IFERROR(VLOOKUP(P17,'Tabela de Apoio'!$D:$E,2,FALSE),1)=1,"",P27)</f>
        <v/>
      </c>
      <c r="Q26" s="107" t="str">
        <f>IF(IFERROR(VLOOKUP(Q17,'Tabela de Apoio'!$D:$E,2,FALSE),1)=1,"",Q27)</f>
        <v/>
      </c>
      <c r="R26" s="107">
        <f>IF(IFERROR(VLOOKUP(R17,'Tabela de Apoio'!$D:$E,2,FALSE),1)=1,"",R27)</f>
        <v>2865.0558286923788</v>
      </c>
      <c r="S26" s="107">
        <f>IF(IFERROR(VLOOKUP(S17,'Tabela de Apoio'!$D:$E,2,FALSE),1)=1,"",S27)</f>
        <v>3804.9564747782201</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203"/>
      <c r="F27" s="93"/>
      <c r="G27" s="205"/>
      <c r="H27" s="134">
        <f>COUNT($P27:$XX27)</f>
        <v>6</v>
      </c>
      <c r="I27" s="132">
        <f>_xlfn.STDEV.P($P26:$XX27)/AVERAGE($P26:$XX27)</f>
        <v>0.21848889640607946</v>
      </c>
      <c r="J27" s="7">
        <f>IF(AND(H27&gt;2,
OR(L15="MÉDIA SANEADA",L15="MEDIANA SANEADA",
AND(L15="PREÇO ESTIMADO",NOT(AND(P17="Orçamento",COUNTA(P15:XX15)=COUNTIF(P17:XX17,"Orçamento")))))),
ROW(),0)</f>
        <v>27</v>
      </c>
      <c r="K27" s="66"/>
      <c r="L27" s="29" t="s">
        <v>41</v>
      </c>
      <c r="M27" s="30">
        <f>IFERROR(_xlfn.QUARTILE.EXC($P21:$XX21,1),"")</f>
        <v>3462.2164571730946</v>
      </c>
      <c r="N27" s="71"/>
      <c r="O27" s="27" t="str">
        <f>"3 RODADA"</f>
        <v>3 RODADA</v>
      </c>
      <c r="P27" s="107">
        <f>IF(P25="","",IF((_xlfn.STDEV.P($P24:$XX25)/AVERAGE($P24:$XX25))&lt;=25%,P25,IF(OR(P25&gt;(AVERAGE($P24:$XX25)+_xlfn.STDEV.P($P24:$XX25)),P25&lt;(AVERAGE($P24:$XX25)-_xlfn.STDEV.P($P24:$XX25))),"DESCARTADO",P25)))</f>
        <v>5349</v>
      </c>
      <c r="Q27" s="107">
        <f t="shared" ref="Q27:AI27" si="8">IF(Q25="","",IF((_xlfn.STDEV.P($P24:$XX25)/AVERAGE($P24:$XX25))&lt;=25%,Q25,IF(OR(Q25&gt;(AVERAGE($P24:$XX25)+_xlfn.STDEV.P($P24:$XX25)),Q25&lt;(AVERAGE($P24:$XX25)-_xlfn.STDEV.P($P24:$XX25))),"DESCARTADO",Q25)))</f>
        <v>4868</v>
      </c>
      <c r="R27" s="107">
        <f t="shared" si="8"/>
        <v>2865.0558286923788</v>
      </c>
      <c r="S27" s="107">
        <f t="shared" si="8"/>
        <v>3804.9564747782201</v>
      </c>
      <c r="T27" s="107">
        <f t="shared" si="8"/>
        <v>4905.1400000000003</v>
      </c>
      <c r="U27" s="107">
        <f t="shared" si="8"/>
        <v>3661.27</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203"/>
      <c r="F28" s="93"/>
      <c r="G28" s="205"/>
      <c r="H28"/>
      <c r="I28"/>
      <c r="J28"/>
      <c r="K28" s="66"/>
      <c r="L28" s="29" t="s">
        <v>39</v>
      </c>
      <c r="M28" s="30">
        <f>IFERROR(_xlfn.QUARTILE.EXC($P21:$XX21,3),"")</f>
        <v>5016.1050000000005</v>
      </c>
      <c r="N28" s="71"/>
      <c r="O28" s="27" t="str">
        <f>"4 POND"</f>
        <v>4 POND</v>
      </c>
      <c r="P28" s="107" t="str">
        <f>IF(IFERROR(VLOOKUP(P17,'Tabela de Apoio'!$D:$E,2,FALSE),1)=1,"",P29)</f>
        <v/>
      </c>
      <c r="Q28" s="107" t="str">
        <f>IF(IFERROR(VLOOKUP(Q17,'Tabela de Apoio'!$D:$E,2,FALSE),1)=1,"",Q29)</f>
        <v/>
      </c>
      <c r="R28" s="107">
        <f>IF(IFERROR(VLOOKUP(R17,'Tabela de Apoio'!$D:$E,2,FALSE),1)=1,"",R29)</f>
        <v>2865.0558286923788</v>
      </c>
      <c r="S28" s="107">
        <f>IF(IFERROR(VLOOKUP(S17,'Tabela de Apoio'!$D:$E,2,FALSE),1)=1,"",S29)</f>
        <v>3804.9564747782201</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203"/>
      <c r="F29" s="93"/>
      <c r="G29" s="205"/>
      <c r="H29" s="134">
        <f>COUNT($P29:$XX29)</f>
        <v>6</v>
      </c>
      <c r="I29" s="132">
        <f>_xlfn.STDEV.P($P28:$XX29)/AVERAGE($P28:$XX29)</f>
        <v>0.21848889640607946</v>
      </c>
      <c r="J29" s="7">
        <f>IF(AND(H29&gt;2,
OR(L15="MÉDIA SANEADA",L15="MEDIANA SANEADA",
AND(L15="PREÇO ESTIMADO",NOT(AND(P17="Orçamento",COUNTA(P15:XX15)=COUNTIF(P17:XX17,"Orçamento")))))),
ROW(),0)</f>
        <v>29</v>
      </c>
      <c r="K29" s="66"/>
      <c r="L29" s="29" t="s">
        <v>42</v>
      </c>
      <c r="M29" s="30">
        <f>MIN($P21:$XX21)</f>
        <v>2865.0558286923788</v>
      </c>
      <c r="N29" s="71"/>
      <c r="O29" s="27" t="str">
        <f>"4 RODADA"</f>
        <v>4 RODADA</v>
      </c>
      <c r="P29" s="107">
        <f>IF(P27="","",IF((_xlfn.STDEV.P($P26:$XX27)/AVERAGE($P26:$XX27))&lt;=25%,P27,IF(OR(P27&gt;(AVERAGE($P26:$XX27)+_xlfn.STDEV.P($P26:$XX27)),P27&lt;(AVERAGE($P26:$XX27)-_xlfn.STDEV.P($P26:$XX27))),"DESCARTADO",P27)))</f>
        <v>5349</v>
      </c>
      <c r="Q29" s="107">
        <f t="shared" ref="Q29:AI29" si="9">IF(Q27="","",IF((_xlfn.STDEV.P($P26:$XX27)/AVERAGE($P26:$XX27))&lt;=25%,Q27,IF(OR(Q27&gt;(AVERAGE($P26:$XX27)+_xlfn.STDEV.P($P26:$XX27)),Q27&lt;(AVERAGE($P26:$XX27)-_xlfn.STDEV.P($P26:$XX27))),"DESCARTADO",Q27)))</f>
        <v>4868</v>
      </c>
      <c r="R29" s="107">
        <f t="shared" si="9"/>
        <v>2865.0558286923788</v>
      </c>
      <c r="S29" s="107">
        <f t="shared" si="9"/>
        <v>3804.9564747782201</v>
      </c>
      <c r="T29" s="107">
        <f t="shared" si="9"/>
        <v>4905.1400000000003</v>
      </c>
      <c r="U29" s="107">
        <f t="shared" si="9"/>
        <v>3661.27</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203"/>
      <c r="F30" s="93"/>
      <c r="G30" s="205"/>
      <c r="H30"/>
      <c r="I30"/>
      <c r="J30"/>
      <c r="K30" s="66"/>
      <c r="L30" s="29" t="s">
        <v>40</v>
      </c>
      <c r="M30" s="30">
        <f>MAX($P21:$XX21)</f>
        <v>5349</v>
      </c>
      <c r="N30" s="71"/>
      <c r="O30" s="27" t="str">
        <f>"5 POND"</f>
        <v>5 POND</v>
      </c>
      <c r="P30" s="107" t="str">
        <f>IF(IFERROR(VLOOKUP(P17,'Tabela de Apoio'!$D:$E,2,FALSE),1)=1,"",P31)</f>
        <v/>
      </c>
      <c r="Q30" s="107" t="str">
        <f>IF(IFERROR(VLOOKUP(Q17,'Tabela de Apoio'!$D:$E,2,FALSE),1)=1,"",Q31)</f>
        <v/>
      </c>
      <c r="R30" s="107">
        <f>IF(IFERROR(VLOOKUP(R17,'Tabela de Apoio'!$D:$E,2,FALSE),1)=1,"",R31)</f>
        <v>2865.0558286923788</v>
      </c>
      <c r="S30" s="107">
        <f>IF(IFERROR(VLOOKUP(S17,'Tabela de Apoio'!$D:$E,2,FALSE),1)=1,"",S31)</f>
        <v>3804.9564747782201</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203"/>
      <c r="F31" s="93"/>
      <c r="G31" s="205"/>
      <c r="H31" s="134">
        <f>COUNT($P31:$XX31)</f>
        <v>6</v>
      </c>
      <c r="I31" s="132">
        <f>_xlfn.STDEV.P($P30:$XX31)/AVERAGE($P30:$XX31)</f>
        <v>0.21848889640607946</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5349</v>
      </c>
      <c r="Q31" s="107">
        <f t="shared" ref="Q31:AI31" si="10">IF(Q29="","",IF((_xlfn.STDEV.P($P28:$XX29)/AVERAGE($P28:$XX29))&lt;=25%,Q29,IF(OR(Q29&gt;(AVERAGE($P28:$XX29)+_xlfn.STDEV.P($P28:$XX29)),Q29&lt;(AVERAGE($P28:$XX29)-_xlfn.STDEV.P($P28:$XX29))),"DESCARTADO",Q29)))</f>
        <v>4868</v>
      </c>
      <c r="R31" s="107">
        <f t="shared" si="10"/>
        <v>2865.0558286923788</v>
      </c>
      <c r="S31" s="107">
        <f t="shared" si="10"/>
        <v>3804.9564747782201</v>
      </c>
      <c r="T31" s="107">
        <f t="shared" si="10"/>
        <v>4905.1400000000003</v>
      </c>
      <c r="U31" s="107">
        <f t="shared" si="10"/>
        <v>3661.27</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203"/>
      <c r="F32" s="93"/>
      <c r="G32" s="205"/>
      <c r="H32"/>
      <c r="I32"/>
      <c r="J32"/>
      <c r="K32" s="66"/>
      <c r="L32" s="22"/>
      <c r="M32" s="22"/>
      <c r="N32" s="71"/>
      <c r="O32" s="27" t="str">
        <f>"6 POND"</f>
        <v>6 POND</v>
      </c>
      <c r="P32" s="107" t="str">
        <f>IF(IFERROR(VLOOKUP(P17,'Tabela de Apoio'!$D:$E,2,FALSE),1)=1,"",P33)</f>
        <v/>
      </c>
      <c r="Q32" s="107" t="str">
        <f>IF(IFERROR(VLOOKUP(Q17,'Tabela de Apoio'!$D:$E,2,FALSE),1)=1,"",Q33)</f>
        <v/>
      </c>
      <c r="R32" s="107">
        <f>IF(IFERROR(VLOOKUP(R17,'Tabela de Apoio'!$D:$E,2,FALSE),1)=1,"",R33)</f>
        <v>2865.0558286923788</v>
      </c>
      <c r="S32" s="107">
        <f>IF(IFERROR(VLOOKUP(S17,'Tabela de Apoio'!$D:$E,2,FALSE),1)=1,"",S33)</f>
        <v>3804.9564747782201</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203"/>
      <c r="F33" s="93"/>
      <c r="G33" s="205"/>
      <c r="H33" s="134">
        <f>COUNT($P33:$XX33)</f>
        <v>6</v>
      </c>
      <c r="I33" s="132">
        <f>_xlfn.STDEV.P($P32:$XX33)/AVERAGE($P32:$XX33)</f>
        <v>0.21848889640607946</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5349</v>
      </c>
      <c r="Q33" s="107">
        <f t="shared" ref="Q33:AI33" si="11">IFERROR(IF(Q31="","",IF((_xlfn.STDEV.P($P30:$XX31)/AVERAGE($P30:$XX31))&lt;=25%,Q31,IF(OR(Q31&gt;(AVERAGE($P30:$XX31)+_xlfn.STDEV.P($P30:$XX31)),Q31&lt;(AVERAGE($P30:$XX31)-_xlfn.STDEV.P($P30:$XX31))),"DESCARTADO",Q31))),)</f>
        <v>4868</v>
      </c>
      <c r="R33" s="107">
        <f t="shared" si="11"/>
        <v>2865.0558286923788</v>
      </c>
      <c r="S33" s="107">
        <f t="shared" si="11"/>
        <v>3804.9564747782201</v>
      </c>
      <c r="T33" s="107">
        <f t="shared" si="11"/>
        <v>4905.1400000000003</v>
      </c>
      <c r="U33" s="107">
        <f t="shared" si="11"/>
        <v>3661.27</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203"/>
      <c r="F34" s="136"/>
      <c r="G34" s="205"/>
      <c r="H34" s="208"/>
      <c r="I34" s="208"/>
      <c r="J34" s="209"/>
      <c r="K34" s="67"/>
      <c r="L34" s="1" t="s">
        <v>43</v>
      </c>
      <c r="M34" s="143">
        <f>IFERROR(ROUND(M15*M17,2),"")</f>
        <v>7549008.4000000004</v>
      </c>
      <c r="O34" s="27" t="s">
        <v>363</v>
      </c>
      <c r="P34" s="107">
        <f>INDEX(P21:P33,MATCH(MAX($J21:$J33),$J21:$J33,0))</f>
        <v>5349</v>
      </c>
      <c r="Q34" s="107">
        <f t="shared" ref="Q34:R34" si="12">INDEX(Q21:Q33,MATCH(MAX($J21:$J33),$J21:$J33,0))</f>
        <v>4868</v>
      </c>
      <c r="R34" s="107">
        <f t="shared" si="12"/>
        <v>2865.0558286923788</v>
      </c>
      <c r="S34" s="107">
        <f t="shared" ref="S34" si="13">INDEX(S21:S33,MATCH(MAX($J21:$J33),$J21:$J33,0))</f>
        <v>3804.9564747782201</v>
      </c>
      <c r="T34" s="107">
        <f t="shared" ref="T34" si="14">INDEX(T21:T33,MATCH(MAX($J21:$J33),$J21:$J33,0))</f>
        <v>4905.1400000000003</v>
      </c>
      <c r="U34" s="107">
        <f t="shared" ref="U34" si="15">INDEX(U21:U33,MATCH(MAX($J21:$J33),$J21:$J33,0))</f>
        <v>3661.27</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433</v>
      </c>
      <c r="H36" s="135" t="e">
        <f>INDEX('BASE FORMAÇÃO'!B:B,B36+1)</f>
        <v>#VALUE!</v>
      </c>
      <c r="I36" s="181" t="s">
        <v>434</v>
      </c>
      <c r="J36" s="6" t="s">
        <v>435</v>
      </c>
      <c r="K36" s="65"/>
      <c r="L36" s="187" t="s">
        <v>10</v>
      </c>
      <c r="M36" s="189">
        <f t="shared" ref="M36" si="32">IF(OR(ISBLANK($O$8),ISBLANK($O$7),ISBLANK($H$8),ISBLANK($O$6),ISBLANK($O$5),ISBLANK($H$5)),"",IFERROR(IF(VLOOKUP(L36,L42:M51,2,FALSE)&lt;1,ROUND(VLOOKUP(L36,L42:M51,2,FALSE),4),ROUND(VLOOKUP(L36,L42:M51,2,FALSE),2)),""))</f>
        <v>6872.41</v>
      </c>
      <c r="N36" s="69"/>
      <c r="O36" s="27" t="s">
        <v>17</v>
      </c>
      <c r="P36" s="113">
        <f>2258.82*3</f>
        <v>6776.4600000000009</v>
      </c>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91">
        <f t="shared" ref="E37" si="34">D36</f>
        <v>1</v>
      </c>
      <c r="F37" s="92"/>
      <c r="G37" s="193" t="s">
        <v>1</v>
      </c>
      <c r="H37" s="196" t="e">
        <f>INDEX('BASE FORMAÇÃO'!C:C,B36+1)</f>
        <v>#VALUE!</v>
      </c>
      <c r="I37" s="196"/>
      <c r="J37" s="197"/>
      <c r="K37" s="66"/>
      <c r="L37" s="188"/>
      <c r="M37" s="190"/>
      <c r="N37" s="70"/>
      <c r="O37" s="27" t="s">
        <v>13</v>
      </c>
      <c r="P37" s="122">
        <v>46118</v>
      </c>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92"/>
      <c r="F38" s="93"/>
      <c r="G38" s="194"/>
      <c r="H38" s="198"/>
      <c r="I38" s="198"/>
      <c r="J38" s="199"/>
      <c r="K38" s="64"/>
      <c r="L38" s="130" t="s">
        <v>44</v>
      </c>
      <c r="M38" s="131" t="e">
        <f>INDEX('BASE FORMAÇÃO'!H:H,B40+1)</f>
        <v>#VALUE!</v>
      </c>
      <c r="N38" s="71"/>
      <c r="O38" s="27" t="s">
        <v>380</v>
      </c>
      <c r="P38" s="114" t="s">
        <v>349</v>
      </c>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5"/>
      <c r="H39" s="200"/>
      <c r="I39" s="200"/>
      <c r="J39" s="201"/>
      <c r="K39" s="64"/>
      <c r="L39" s="1" t="s">
        <v>2</v>
      </c>
      <c r="M39" s="6" t="e">
        <f>INDEX('BASE FORMAÇÃO'!D:D,B40+1)</f>
        <v>#VALUE!</v>
      </c>
      <c r="N39" s="71"/>
      <c r="O39" s="27" t="s">
        <v>381</v>
      </c>
      <c r="P39" s="115" t="s">
        <v>445</v>
      </c>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202" t="e">
        <f t="shared" ref="E40" si="38">C36</f>
        <v>#VALUE!</v>
      </c>
      <c r="F40" s="93"/>
      <c r="G40" s="204" t="s">
        <v>304</v>
      </c>
      <c r="H40" s="206" t="s">
        <v>447</v>
      </c>
      <c r="I40" s="207"/>
      <c r="J40" s="207"/>
      <c r="K40" s="67"/>
      <c r="L40" s="28" t="s">
        <v>303</v>
      </c>
      <c r="M40" s="133">
        <f t="shared" ref="M40" si="39">IFERROR(INDEX(I42:I54,MATCH(MAX(J42:J54),J42:J54,0)),"")</f>
        <v>0</v>
      </c>
      <c r="N40" s="71"/>
      <c r="O40" s="27" t="s">
        <v>18</v>
      </c>
      <c r="P40" s="106">
        <f>IF(P36="","",
IF(OR(P38="Orçamento",P37="",MAX('Tabela de Apoio'!$A:$A)&lt;=P37),
P36,
(INDEX('Tabela de Apoio'!$B:$B,MATCH('MAPA DE PREÇOS'!$O$8,'Tabela de Apoio'!$A:$A,1))/INDEX('Tabela de Apoio'!$B:$B,MATCH('MAPA DE PREÇOS'!P37,'Tabela de Apoio'!$A:$A,1)-1))*P36))</f>
        <v>6872.4104483316623</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203"/>
      <c r="F41" s="93"/>
      <c r="G41" s="205"/>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203"/>
      <c r="F42" s="93"/>
      <c r="G42" s="205"/>
      <c r="H42" s="134">
        <f t="shared" ref="H42" si="44">COUNT($P42:$XX42)</f>
        <v>1</v>
      </c>
      <c r="I42" s="132">
        <f t="shared" ref="I42" si="45">_xlfn.STDEV.P($P41:$XX42)/AVERAGE($P41:$XX42)</f>
        <v>0</v>
      </c>
      <c r="J42" s="7">
        <f>ROW()</f>
        <v>42</v>
      </c>
      <c r="K42" s="67"/>
      <c r="L42" s="29" t="s">
        <v>10</v>
      </c>
      <c r="M42" s="30">
        <f t="shared" ref="M42" si="46">IFERROR(
IF(COUNTA(P36:AI36)=COUNTIF(P38:XX38,"Orçamento"),MIN(M47,M44),
IF(M45&lt;&gt;"",M45,
IF(M46&lt;&gt;"",M46,
M44
))),"")</f>
        <v>6872.4104483316623</v>
      </c>
      <c r="N42" s="71"/>
      <c r="O42" s="27" t="s">
        <v>376</v>
      </c>
      <c r="P42" s="106">
        <f t="shared" ref="P42:AI42" si="47">IFERROR(IF(P40="",
            "",
            IF(COUNT($P40:$XX40)&lt;=4,
               P40,
               IF(OR(P40&gt;(QUARTILE($P40:$XX40,3)+(QUARTILE($P40:$XX40,3)-QUARTILE($P40:$XX40,1))),
                     P40&lt;(QUARTILE($P40:$XX40,1)-(QUARTILE($P40:$XX40,3)-QUARTILE($P40:$XX40,1)))
                  ),
               "DESCARTADO",P40)
             )
  ),P40)</f>
        <v>6872.4104483316623</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203"/>
      <c r="F43" s="93"/>
      <c r="G43" s="205"/>
      <c r="H43"/>
      <c r="I43"/>
      <c r="J43"/>
      <c r="K43" s="66"/>
      <c r="L43" s="29" t="s">
        <v>360</v>
      </c>
      <c r="M43" s="30">
        <f t="shared" ref="M43" si="51">AVERAGE($P42:$XX42)</f>
        <v>6872.4104483316623</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203"/>
      <c r="F44" s="93"/>
      <c r="G44" s="205"/>
      <c r="H44" s="134">
        <f t="shared" ref="H44" si="53">COUNT($P44:$XX44)</f>
        <v>1</v>
      </c>
      <c r="I44" s="132">
        <f t="shared" ref="I44" si="54">_xlfn.STDEV.P($P43:$XX44)/AVERAGE($P43:$XX44)</f>
        <v>0</v>
      </c>
      <c r="J44" s="7">
        <f t="shared" ref="J44" si="55">IF(AND(H44&gt;2,
OR(L36="MÉDIA SANEADA",L36="MEDIANA SANEADA",
AND(L36="PREÇO ESTIMADO",NOT(AND(P38="Orçamento",COUNTA(P36:XX36)=COUNTIF(P38:XX38,"Orçamento")))))),
ROW(),0)</f>
        <v>0</v>
      </c>
      <c r="K44" s="66"/>
      <c r="L44" s="29" t="s">
        <v>361</v>
      </c>
      <c r="M44" s="30">
        <f t="shared" ref="M44" si="56">MEDIAN($P42:$XX42)</f>
        <v>6872.4104483316623</v>
      </c>
      <c r="N44" s="71"/>
      <c r="O44" s="27" t="str">
        <f t="shared" ref="O44" si="57">"1 RODADA"</f>
        <v>1 RODADA</v>
      </c>
      <c r="P44" s="107">
        <f t="shared" ref="P44:AI44" si="58">IF(P42="","",IF((_xlfn.STDEV.P($P41:$XX42)/AVERAGE($P41:$XX42))&lt;=25%,P42,IF(OR(P42&gt;(AVERAGE($P41:$XX42)+_xlfn.STDEV.P($P41:$XX42)),P42&lt;(AVERAGE($P41:$XX42)-_xlfn.STDEV.P($P41:$XX42))),"DESCARTADO",P42)))</f>
        <v>6872.4104483316623</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203"/>
      <c r="F45" s="93"/>
      <c r="G45" s="205"/>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6872.4104483316623</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203"/>
      <c r="F46" s="93"/>
      <c r="G46" s="205"/>
      <c r="H46" s="134">
        <f t="shared" ref="H46" si="61">COUNT($P46:$XX46)</f>
        <v>1</v>
      </c>
      <c r="I46" s="132">
        <f t="shared" ref="I46" si="62">_xlfn.STDEV.P($P45:$XX46)/AVERAGE($P45:$XX46)</f>
        <v>0</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6872.4104483316623</v>
      </c>
      <c r="N46" s="71"/>
      <c r="O46" s="27" t="str">
        <f t="shared" ref="O46" si="65">"2 RODADA"</f>
        <v>2 RODADA</v>
      </c>
      <c r="P46" s="107">
        <f t="shared" ref="P46:AI46" si="66">IF(P44="","",IF((_xlfn.STDEV.P($P43:$XX44)/AVERAGE($P43:$XX44))&lt;=25%,P44,IF(OR(P44&gt;(AVERAGE($P43:$XX44)+_xlfn.STDEV.P($P43:$XX44)),P44&lt;(AVERAGE($P43:$XX44)-_xlfn.STDEV.P($P43:$XX44))),"DESCARTADO",P44)))</f>
        <v>6872.4104483316623</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203"/>
      <c r="F47" s="93"/>
      <c r="G47" s="205"/>
      <c r="H47"/>
      <c r="I47"/>
      <c r="J47"/>
      <c r="K47" s="66"/>
      <c r="L47" s="29" t="s">
        <v>359</v>
      </c>
      <c r="M47" s="30">
        <f t="shared" ref="M47" si="67">HARMEAN($P41:$XX42)</f>
        <v>6872.4104483316623</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203"/>
      <c r="F48" s="93"/>
      <c r="G48" s="205"/>
      <c r="H48" s="134">
        <f t="shared" ref="H48" si="69">COUNT($P48:$XX48)</f>
        <v>1</v>
      </c>
      <c r="I48" s="132">
        <f t="shared" ref="I48" si="70">_xlfn.STDEV.P($P47:$XX48)/AVERAGE($P47:$XX48)</f>
        <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f t="shared" ref="P48:AI48" si="74">IF(P46="","",IF((_xlfn.STDEV.P($P45:$XX46)/AVERAGE($P45:$XX46))&lt;=25%,P46,IF(OR(P46&gt;(AVERAGE($P45:$XX46)+_xlfn.STDEV.P($P45:$XX46)),P46&lt;(AVERAGE($P45:$XX46)-_xlfn.STDEV.P($P45:$XX46))),"DESCARTADO",P46)))</f>
        <v>6872.4104483316623</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203"/>
      <c r="F49" s="93"/>
      <c r="G49" s="205"/>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203"/>
      <c r="F50" s="93"/>
      <c r="G50" s="205"/>
      <c r="H50" s="134">
        <f t="shared" ref="H50" si="77">COUNT($P50:$XX50)</f>
        <v>1</v>
      </c>
      <c r="I50" s="132">
        <f t="shared" ref="I50" si="78">_xlfn.STDEV.P($P49:$XX50)/AVERAGE($P49:$XX50)</f>
        <v>0</v>
      </c>
      <c r="J50" s="7">
        <f t="shared" ref="J50" si="79">IF(AND(H50&gt;2,
OR(L36="MÉDIA SANEADA",L36="MEDIANA SANEADA",
AND(L36="PREÇO ESTIMADO",NOT(AND(P38="Orçamento",COUNTA(P36:XX36)=COUNTIF(P38:XX38,"Orçamento")))))),
ROW(),0)</f>
        <v>0</v>
      </c>
      <c r="K50" s="66"/>
      <c r="L50" s="29" t="s">
        <v>42</v>
      </c>
      <c r="M50" s="30">
        <f t="shared" ref="M50" si="80">MIN($P42:$XX42)</f>
        <v>6872.4104483316623</v>
      </c>
      <c r="N50" s="71"/>
      <c r="O50" s="27" t="str">
        <f t="shared" ref="O50" si="81">"4 RODADA"</f>
        <v>4 RODADA</v>
      </c>
      <c r="P50" s="107">
        <f t="shared" ref="P50:AI50" si="82">IF(P48="","",IF((_xlfn.STDEV.P($P47:$XX48)/AVERAGE($P47:$XX48))&lt;=25%,P48,IF(OR(P48&gt;(AVERAGE($P47:$XX48)+_xlfn.STDEV.P($P47:$XX48)),P48&lt;(AVERAGE($P47:$XX48)-_xlfn.STDEV.P($P47:$XX48))),"DESCARTADO",P48)))</f>
        <v>6872.4104483316623</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203"/>
      <c r="F51" s="93"/>
      <c r="G51" s="205"/>
      <c r="H51"/>
      <c r="I51"/>
      <c r="J51"/>
      <c r="K51" s="66"/>
      <c r="L51" s="29" t="s">
        <v>40</v>
      </c>
      <c r="M51" s="30">
        <f t="shared" ref="M51" si="83">MAX($P42:$XX42)</f>
        <v>6872.4104483316623</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203"/>
      <c r="F52" s="93"/>
      <c r="G52" s="205"/>
      <c r="H52" s="134">
        <f t="shared" ref="H52" si="85">COUNT($P52:$XX52)</f>
        <v>1</v>
      </c>
      <c r="I52" s="132">
        <f t="shared" ref="I52" si="86">_xlfn.STDEV.P($P51:$XX52)/AVERAGE($P51:$XX52)</f>
        <v>0</v>
      </c>
      <c r="J52" s="7">
        <f t="shared" ref="J52" si="87">IF(AND(H52&gt;2,
OR(L36="MÉDIA SANEADA",L36="MEDIANA SANEADA",
AND(L36="PREÇO ESTIMADO",NOT(AND(P38="Orçamento",COUNTA(P36:XX36)=COUNTIF(P38:XX38,"Orçamento")))))),
ROW(),0)</f>
        <v>0</v>
      </c>
      <c r="K52" s="66"/>
      <c r="N52" s="71"/>
      <c r="O52" s="27" t="str">
        <f t="shared" ref="O52" si="88">"5 RODADA"</f>
        <v>5 RODADA</v>
      </c>
      <c r="P52" s="107">
        <f t="shared" ref="P52:AI52" si="89">IF(P50="","",IF((_xlfn.STDEV.P($P49:$XX50)/AVERAGE($P49:$XX50))&lt;=25%,P50,IF(OR(P50&gt;(AVERAGE($P49:$XX50)+_xlfn.STDEV.P($P49:$XX50)),P50&lt;(AVERAGE($P49:$XX50)-_xlfn.STDEV.P($P49:$XX50))),"DESCARTADO",P50)))</f>
        <v>6872.4104483316623</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203"/>
      <c r="F53" s="93"/>
      <c r="G53" s="205"/>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203"/>
      <c r="F54" s="93"/>
      <c r="G54" s="205"/>
      <c r="H54" s="134">
        <f t="shared" ref="H54" si="91">COUNT($P54:$XX54)</f>
        <v>1</v>
      </c>
      <c r="I54" s="132">
        <f t="shared" ref="I54" si="92">_xlfn.STDEV.P($P53:$XX54)/AVERAGE($P53:$XX54)</f>
        <v>0</v>
      </c>
      <c r="J54" s="7">
        <f t="shared" ref="J54" si="93">IF(AND(H54&gt;2,
OR(L36="MÉDIA SANEADA",L36="MEDIANA SANEADA",
AND(L36="PREÇO ESTIMADO",NOT(AND(P38="Orçamento",COUNTA(P36:XX36)=COUNTIF(P38:XX38,"Orçamento")))))),
ROW(),0)</f>
        <v>0</v>
      </c>
      <c r="N54" s="71"/>
      <c r="O54" s="27" t="str">
        <f t="shared" ref="O54" si="94">"6 RODADA"</f>
        <v>6 RODADA</v>
      </c>
      <c r="P54" s="107">
        <f t="shared" ref="P54:AI54" si="95">IFERROR(IF(P52="","",IF((_xlfn.STDEV.P($P51:$XX52)/AVERAGE($P51:$XX52))&lt;=25%,P52,IF(OR(P52&gt;(AVERAGE($P51:$XX52)+_xlfn.STDEV.P($P51:$XX52)),P52&lt;(AVERAGE($P51:$XX52)-_xlfn.STDEV.P($P51:$XX52))),"DESCARTADO",P52))),)</f>
        <v>6872.4104483316623</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203"/>
      <c r="F55" s="136"/>
      <c r="G55" s="205"/>
      <c r="H55" s="208"/>
      <c r="I55" s="208"/>
      <c r="J55" s="209"/>
      <c r="K55" s="67"/>
      <c r="L55" s="1" t="s">
        <v>43</v>
      </c>
      <c r="M55" s="143" t="str">
        <f t="shared" ref="M55" si="96">IFERROR(ROUND(M36*M38,2),"")</f>
        <v/>
      </c>
      <c r="O55" s="27" t="s">
        <v>363</v>
      </c>
      <c r="P55" s="107">
        <f t="shared" ref="P55:AI76" si="97">INDEX(P42:P54,MATCH(MAX($J42:$J54),$J42:$J54,0))</f>
        <v>6872.4104483316623</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433</v>
      </c>
      <c r="H57" s="135" t="e">
        <f>INDEX('BASE FORMAÇÃO'!B:B,B57+1)</f>
        <v>#VALUE!</v>
      </c>
      <c r="I57" s="181" t="s">
        <v>434</v>
      </c>
      <c r="J57" s="6" t="s">
        <v>436</v>
      </c>
      <c r="K57" s="65"/>
      <c r="L57" s="187" t="s">
        <v>10</v>
      </c>
      <c r="M57" s="189">
        <f t="shared" ref="M57" si="100">IF(OR(ISBLANK($O$8),ISBLANK($O$7),ISBLANK($H$8),ISBLANK($O$6),ISBLANK($O$5),ISBLANK($H$5)),"",IFERROR(IF(VLOOKUP(L57,L63:M72,2,FALSE)&lt;1,ROUND(VLOOKUP(L57,L63:M72,2,FALSE),4),ROUND(VLOOKUP(L57,L63:M72,2,FALSE),2)),""))</f>
        <v>11417.23</v>
      </c>
      <c r="N57" s="69"/>
      <c r="O57" s="27" t="s">
        <v>17</v>
      </c>
      <c r="P57" s="113">
        <f>3752.61*3</f>
        <v>11257.83</v>
      </c>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91">
        <f t="shared" ref="E58" si="102">D57</f>
        <v>1</v>
      </c>
      <c r="F58" s="92"/>
      <c r="G58" s="193" t="s">
        <v>1</v>
      </c>
      <c r="H58" s="196" t="e">
        <f>INDEX('BASE FORMAÇÃO'!C:C,B57+1)</f>
        <v>#VALUE!</v>
      </c>
      <c r="I58" s="196"/>
      <c r="J58" s="197"/>
      <c r="K58" s="66"/>
      <c r="L58" s="188"/>
      <c r="M58" s="190"/>
      <c r="N58" s="70"/>
      <c r="O58" s="27" t="s">
        <v>13</v>
      </c>
      <c r="P58" s="122">
        <v>46118</v>
      </c>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92"/>
      <c r="F59" s="93"/>
      <c r="G59" s="194"/>
      <c r="H59" s="198"/>
      <c r="I59" s="198"/>
      <c r="J59" s="199"/>
      <c r="K59" s="64"/>
      <c r="L59" s="130" t="s">
        <v>44</v>
      </c>
      <c r="M59" s="131" t="e">
        <f>INDEX('BASE FORMAÇÃO'!H:H,B61+1)</f>
        <v>#VALUE!</v>
      </c>
      <c r="N59" s="71"/>
      <c r="O59" s="27" t="s">
        <v>380</v>
      </c>
      <c r="P59" s="114" t="s">
        <v>349</v>
      </c>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5"/>
      <c r="H60" s="200"/>
      <c r="I60" s="200"/>
      <c r="J60" s="201"/>
      <c r="K60" s="64"/>
      <c r="L60" s="1" t="s">
        <v>2</v>
      </c>
      <c r="M60" s="6" t="e">
        <f>INDEX('BASE FORMAÇÃO'!D:D,B61+1)</f>
        <v>#VALUE!</v>
      </c>
      <c r="N60" s="71"/>
      <c r="O60" s="27" t="s">
        <v>381</v>
      </c>
      <c r="P60" s="115" t="s">
        <v>445</v>
      </c>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202" t="e">
        <f t="shared" ref="E61" si="106">C57</f>
        <v>#VALUE!</v>
      </c>
      <c r="F61" s="93"/>
      <c r="G61" s="204" t="s">
        <v>304</v>
      </c>
      <c r="H61" s="206" t="s">
        <v>447</v>
      </c>
      <c r="I61" s="207"/>
      <c r="J61" s="207"/>
      <c r="K61" s="67"/>
      <c r="L61" s="28" t="s">
        <v>303</v>
      </c>
      <c r="M61" s="133">
        <f t="shared" ref="M61" si="107">IFERROR(INDEX(I63:I75,MATCH(MAX(J63:J75),J63:J75,0)),"")</f>
        <v>0</v>
      </c>
      <c r="N61" s="71"/>
      <c r="O61" s="27" t="s">
        <v>18</v>
      </c>
      <c r="P61" s="106">
        <f>IF(P57="","",
IF(OR(P59="Orçamento",P58="",MAX('Tabela de Apoio'!$A:$A)&lt;=P58),
P57,
(INDEX('Tabela de Apoio'!$B:$B,MATCH('MAPA DE PREÇOS'!$O$8,'Tabela de Apoio'!$A:$A,1))/INDEX('Tabela de Apoio'!$B:$B,MATCH('MAPA DE PREÇOS'!P58,'Tabela de Apoio'!$A:$A,1)-1))*P57))</f>
        <v>11417.233853301226</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203"/>
      <c r="F62" s="93"/>
      <c r="G62" s="205"/>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203"/>
      <c r="F63" s="93"/>
      <c r="G63" s="205"/>
      <c r="H63" s="134">
        <f t="shared" ref="H63" si="111">COUNT($P63:$XX63)</f>
        <v>1</v>
      </c>
      <c r="I63" s="132">
        <f t="shared" ref="I63" si="112">_xlfn.STDEV.P($P62:$XX63)/AVERAGE($P62:$XX63)</f>
        <v>0</v>
      </c>
      <c r="J63" s="7">
        <f>ROW()</f>
        <v>63</v>
      </c>
      <c r="K63" s="67"/>
      <c r="L63" s="29" t="s">
        <v>10</v>
      </c>
      <c r="M63" s="30">
        <f t="shared" ref="M63" si="113">IFERROR(
IF(COUNTA(P57:AI57)=COUNTIF(P59:XX59,"Orçamento"),MIN(M68,M65),
IF(M66&lt;&gt;"",M66,
IF(M67&lt;&gt;"",M67,
M65
))),"")</f>
        <v>11417.233853301226</v>
      </c>
      <c r="N63" s="71"/>
      <c r="O63" s="27" t="s">
        <v>376</v>
      </c>
      <c r="P63" s="106">
        <f t="shared" ref="P63:AI63" si="114">IFERROR(IF(P61="",
            "",
            IF(COUNT($P61:$XX61)&lt;=4,
               P61,
               IF(OR(P61&gt;(QUARTILE($P61:$XX61,3)+(QUARTILE($P61:$XX61,3)-QUARTILE($P61:$XX61,1))),
                     P61&lt;(QUARTILE($P61:$XX61,1)-(QUARTILE($P61:$XX61,3)-QUARTILE($P61:$XX61,1)))
                  ),
               "DESCARTADO",P61)
             )
  ),P61)</f>
        <v>11417.233853301226</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203"/>
      <c r="F64" s="93"/>
      <c r="G64" s="205"/>
      <c r="H64"/>
      <c r="I64"/>
      <c r="J64"/>
      <c r="K64" s="66"/>
      <c r="L64" s="29" t="s">
        <v>360</v>
      </c>
      <c r="M64" s="30">
        <f t="shared" ref="M64" si="117">AVERAGE($P63:$XX63)</f>
        <v>11417.233853301226</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203"/>
      <c r="F65" s="93"/>
      <c r="G65" s="205"/>
      <c r="H65" s="134">
        <f t="shared" ref="H65" si="119">COUNT($P65:$XX65)</f>
        <v>1</v>
      </c>
      <c r="I65" s="132">
        <f t="shared" ref="I65" si="120">_xlfn.STDEV.P($P64:$XX65)/AVERAGE($P64:$XX65)</f>
        <v>0</v>
      </c>
      <c r="J65" s="7">
        <f t="shared" ref="J65" si="121">IF(AND(H65&gt;2,
OR(L57="MÉDIA SANEADA",L57="MEDIANA SANEADA",
AND(L57="PREÇO ESTIMADO",NOT(AND(P59="Orçamento",COUNTA(P57:XX57)=COUNTIF(P59:XX59,"Orçamento")))))),
ROW(),0)</f>
        <v>0</v>
      </c>
      <c r="K65" s="66"/>
      <c r="L65" s="29" t="s">
        <v>361</v>
      </c>
      <c r="M65" s="30">
        <f t="shared" ref="M65" si="122">MEDIAN($P63:$XX63)</f>
        <v>11417.233853301226</v>
      </c>
      <c r="N65" s="71"/>
      <c r="O65" s="27" t="str">
        <f t="shared" ref="O65" si="123">"1 RODADA"</f>
        <v>1 RODADA</v>
      </c>
      <c r="P65" s="107">
        <f t="shared" ref="P65:AI65" si="124">IF(P63="","",IF((_xlfn.STDEV.P($P62:$XX63)/AVERAGE($P62:$XX63))&lt;=25%,P63,IF(OR(P63&gt;(AVERAGE($P62:$XX63)+_xlfn.STDEV.P($P62:$XX63)),P63&lt;(AVERAGE($P62:$XX63)-_xlfn.STDEV.P($P62:$XX63))),"DESCARTADO",P63)))</f>
        <v>11417.233853301226</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203"/>
      <c r="F66" s="93"/>
      <c r="G66" s="205"/>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11417.233853301226</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203"/>
      <c r="F67" s="93"/>
      <c r="G67" s="205"/>
      <c r="H67" s="134">
        <f t="shared" ref="H67" si="127">COUNT($P67:$XX67)</f>
        <v>1</v>
      </c>
      <c r="I67" s="132">
        <f t="shared" ref="I67" si="128">_xlfn.STDEV.P($P66:$XX67)/AVERAGE($P66:$XX67)</f>
        <v>0</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11417.233853301226</v>
      </c>
      <c r="N67" s="71"/>
      <c r="O67" s="27" t="str">
        <f t="shared" ref="O67" si="131">"2 RODADA"</f>
        <v>2 RODADA</v>
      </c>
      <c r="P67" s="107">
        <f t="shared" ref="P67:AI67" si="132">IF(P65="","",IF((_xlfn.STDEV.P($P64:$XX65)/AVERAGE($P64:$XX65))&lt;=25%,P65,IF(OR(P65&gt;(AVERAGE($P64:$XX65)+_xlfn.STDEV.P($P64:$XX65)),P65&lt;(AVERAGE($P64:$XX65)-_xlfn.STDEV.P($P64:$XX65))),"DESCARTADO",P65)))</f>
        <v>11417.233853301226</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203"/>
      <c r="F68" s="93"/>
      <c r="G68" s="205"/>
      <c r="H68"/>
      <c r="I68"/>
      <c r="J68"/>
      <c r="K68" s="66"/>
      <c r="L68" s="29" t="s">
        <v>359</v>
      </c>
      <c r="M68" s="30">
        <f t="shared" ref="M68" si="133">HARMEAN($P62:$XX63)</f>
        <v>11417.233853301226</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203"/>
      <c r="F69" s="93"/>
      <c r="G69" s="205"/>
      <c r="H69" s="134">
        <f t="shared" ref="H69" si="135">COUNT($P69:$XX69)</f>
        <v>1</v>
      </c>
      <c r="I69" s="132">
        <f t="shared" ref="I69" si="136">_xlfn.STDEV.P($P68:$XX69)/AVERAGE($P68:$XX69)</f>
        <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f t="shared" ref="P69:AI69" si="140">IF(P67="","",IF((_xlfn.STDEV.P($P66:$XX67)/AVERAGE($P66:$XX67))&lt;=25%,P67,IF(OR(P67&gt;(AVERAGE($P66:$XX67)+_xlfn.STDEV.P($P66:$XX67)),P67&lt;(AVERAGE($P66:$XX67)-_xlfn.STDEV.P($P66:$XX67))),"DESCARTADO",P67)))</f>
        <v>11417.233853301226</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203"/>
      <c r="F70" s="93"/>
      <c r="G70" s="205"/>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203"/>
      <c r="F71" s="93"/>
      <c r="G71" s="205"/>
      <c r="H71" s="134">
        <f t="shared" ref="H71" si="143">COUNT($P71:$XX71)</f>
        <v>1</v>
      </c>
      <c r="I71" s="132">
        <f t="shared" ref="I71" si="144">_xlfn.STDEV.P($P70:$XX71)/AVERAGE($P70:$XX71)</f>
        <v>0</v>
      </c>
      <c r="J71" s="7">
        <f t="shared" ref="J71" si="145">IF(AND(H71&gt;2,
OR(L57="MÉDIA SANEADA",L57="MEDIANA SANEADA",
AND(L57="PREÇO ESTIMADO",NOT(AND(P59="Orçamento",COUNTA(P57:XX57)=COUNTIF(P59:XX59,"Orçamento")))))),
ROW(),0)</f>
        <v>0</v>
      </c>
      <c r="K71" s="66"/>
      <c r="L71" s="29" t="s">
        <v>42</v>
      </c>
      <c r="M71" s="30">
        <f t="shared" ref="M71" si="146">MIN($P63:$XX63)</f>
        <v>11417.233853301226</v>
      </c>
      <c r="N71" s="71"/>
      <c r="O71" s="27" t="str">
        <f t="shared" ref="O71" si="147">"4 RODADA"</f>
        <v>4 RODADA</v>
      </c>
      <c r="P71" s="107">
        <f t="shared" ref="P71:AI71" si="148">IF(P69="","",IF((_xlfn.STDEV.P($P68:$XX69)/AVERAGE($P68:$XX69))&lt;=25%,P69,IF(OR(P69&gt;(AVERAGE($P68:$XX69)+_xlfn.STDEV.P($P68:$XX69)),P69&lt;(AVERAGE($P68:$XX69)-_xlfn.STDEV.P($P68:$XX69))),"DESCARTADO",P69)))</f>
        <v>11417.233853301226</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203"/>
      <c r="F72" s="93"/>
      <c r="G72" s="205"/>
      <c r="H72"/>
      <c r="I72"/>
      <c r="J72"/>
      <c r="K72" s="66"/>
      <c r="L72" s="29" t="s">
        <v>40</v>
      </c>
      <c r="M72" s="30">
        <f t="shared" ref="M72" si="149">MAX($P63:$XX63)</f>
        <v>11417.233853301226</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203"/>
      <c r="F73" s="93"/>
      <c r="G73" s="205"/>
      <c r="H73" s="134">
        <f t="shared" ref="H73" si="151">COUNT($P73:$XX73)</f>
        <v>1</v>
      </c>
      <c r="I73" s="132">
        <f t="shared" ref="I73" si="152">_xlfn.STDEV.P($P72:$XX73)/AVERAGE($P72:$XX73)</f>
        <v>0</v>
      </c>
      <c r="J73" s="7">
        <f t="shared" ref="J73" si="153">IF(AND(H73&gt;2,
OR(L57="MÉDIA SANEADA",L57="MEDIANA SANEADA",
AND(L57="PREÇO ESTIMADO",NOT(AND(P59="Orçamento",COUNTA(P57:XX57)=COUNTIF(P59:XX59,"Orçamento")))))),
ROW(),0)</f>
        <v>0</v>
      </c>
      <c r="K73" s="66"/>
      <c r="N73" s="71"/>
      <c r="O73" s="27" t="str">
        <f t="shared" ref="O73" si="154">"5 RODADA"</f>
        <v>5 RODADA</v>
      </c>
      <c r="P73" s="107">
        <f t="shared" ref="P73:AI73" si="155">IF(P71="","",IF((_xlfn.STDEV.P($P70:$XX71)/AVERAGE($P70:$XX71))&lt;=25%,P71,IF(OR(P71&gt;(AVERAGE($P70:$XX71)+_xlfn.STDEV.P($P70:$XX71)),P71&lt;(AVERAGE($P70:$XX71)-_xlfn.STDEV.P($P70:$XX71))),"DESCARTADO",P71)))</f>
        <v>11417.233853301226</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203"/>
      <c r="F74" s="93"/>
      <c r="G74" s="205"/>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203"/>
      <c r="F75" s="93"/>
      <c r="G75" s="205"/>
      <c r="H75" s="134">
        <f t="shared" ref="H75" si="157">COUNT($P75:$XX75)</f>
        <v>1</v>
      </c>
      <c r="I75" s="132">
        <f t="shared" ref="I75" si="158">_xlfn.STDEV.P($P74:$XX75)/AVERAGE($P74:$XX75)</f>
        <v>0</v>
      </c>
      <c r="J75" s="7">
        <f t="shared" ref="J75" si="159">IF(AND(H75&gt;2,
OR(L57="MÉDIA SANEADA",L57="MEDIANA SANEADA",
AND(L57="PREÇO ESTIMADO",NOT(AND(P59="Orçamento",COUNTA(P57:XX57)=COUNTIF(P59:XX59,"Orçamento")))))),
ROW(),0)</f>
        <v>0</v>
      </c>
      <c r="N75" s="71"/>
      <c r="O75" s="27" t="str">
        <f t="shared" ref="O75" si="160">"6 RODADA"</f>
        <v>6 RODADA</v>
      </c>
      <c r="P75" s="107">
        <f t="shared" ref="P75:AI75" si="161">IFERROR(IF(P73="","",IF((_xlfn.STDEV.P($P72:$XX73)/AVERAGE($P72:$XX73))&lt;=25%,P73,IF(OR(P73&gt;(AVERAGE($P72:$XX73)+_xlfn.STDEV.P($P72:$XX73)),P73&lt;(AVERAGE($P72:$XX73)-_xlfn.STDEV.P($P72:$XX73))),"DESCARTADO",P73))),)</f>
        <v>11417.233853301226</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203"/>
      <c r="F76" s="136"/>
      <c r="G76" s="205"/>
      <c r="H76" s="208"/>
      <c r="I76" s="208"/>
      <c r="J76" s="209"/>
      <c r="K76" s="67"/>
      <c r="L76" s="1" t="s">
        <v>43</v>
      </c>
      <c r="M76" s="143" t="str">
        <f t="shared" ref="M76" si="162">IFERROR(ROUND(M57*M59,2),"")</f>
        <v/>
      </c>
      <c r="O76" s="27" t="s">
        <v>363</v>
      </c>
      <c r="P76" s="107">
        <f t="shared" ref="P76:R76" si="163">INDEX(P63:P75,MATCH(MAX($J63:$J75),$J63:$J75,0))</f>
        <v>11417.233853301226</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433</v>
      </c>
      <c r="H78" s="135" t="e">
        <f>INDEX('BASE FORMAÇÃO'!B:B,B78+1)</f>
        <v>#VALUE!</v>
      </c>
      <c r="I78" s="181" t="s">
        <v>434</v>
      </c>
      <c r="J78" s="6" t="s">
        <v>437</v>
      </c>
      <c r="K78" s="65"/>
      <c r="L78" s="187" t="s">
        <v>10</v>
      </c>
      <c r="M78" s="189">
        <f t="shared" ref="M78" si="166">IF(OR(ISBLANK($O$8),ISBLANK($O$7),ISBLANK($H$8),ISBLANK($O$6),ISBLANK($O$5),ISBLANK($H$5)),"",IFERROR(IF(VLOOKUP(L78,L84:M93,2,FALSE)&lt;1,ROUND(VLOOKUP(L78,L84:M93,2,FALSE),4),ROUND(VLOOKUP(L78,L84:M93,2,FALSE),2)),""))</f>
        <v>3086.17</v>
      </c>
      <c r="N78" s="69"/>
      <c r="O78" s="27" t="s">
        <v>17</v>
      </c>
      <c r="P78" s="113">
        <f>84.53*36</f>
        <v>3043.08</v>
      </c>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91">
        <f t="shared" ref="E79" si="168">D78</f>
        <v>1</v>
      </c>
      <c r="F79" s="92"/>
      <c r="G79" s="193" t="s">
        <v>1</v>
      </c>
      <c r="H79" s="196" t="e">
        <f>INDEX('BASE FORMAÇÃO'!C:C,B78+1)</f>
        <v>#VALUE!</v>
      </c>
      <c r="I79" s="196"/>
      <c r="J79" s="197"/>
      <c r="K79" s="66"/>
      <c r="L79" s="188"/>
      <c r="M79" s="190"/>
      <c r="N79" s="70"/>
      <c r="O79" s="27" t="s">
        <v>13</v>
      </c>
      <c r="P79" s="122">
        <v>46118</v>
      </c>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92"/>
      <c r="F80" s="93"/>
      <c r="G80" s="194"/>
      <c r="H80" s="198"/>
      <c r="I80" s="198"/>
      <c r="J80" s="199"/>
      <c r="K80" s="64"/>
      <c r="L80" s="130" t="s">
        <v>44</v>
      </c>
      <c r="M80" s="131" t="e">
        <f>INDEX('BASE FORMAÇÃO'!H:H,B82+1)</f>
        <v>#VALUE!</v>
      </c>
      <c r="N80" s="71"/>
      <c r="O80" s="27" t="s">
        <v>380</v>
      </c>
      <c r="P80" s="114" t="s">
        <v>349</v>
      </c>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5"/>
      <c r="H81" s="200"/>
      <c r="I81" s="200"/>
      <c r="J81" s="201"/>
      <c r="K81" s="64"/>
      <c r="L81" s="1" t="s">
        <v>2</v>
      </c>
      <c r="M81" s="6" t="e">
        <f>INDEX('BASE FORMAÇÃO'!D:D,B82+1)</f>
        <v>#VALUE!</v>
      </c>
      <c r="N81" s="71"/>
      <c r="O81" s="27" t="s">
        <v>381</v>
      </c>
      <c r="P81" s="115" t="s">
        <v>445</v>
      </c>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202" t="e">
        <f t="shared" ref="E82" si="172">C78</f>
        <v>#VALUE!</v>
      </c>
      <c r="F82" s="93"/>
      <c r="G82" s="204" t="s">
        <v>304</v>
      </c>
      <c r="H82" s="206" t="s">
        <v>447</v>
      </c>
      <c r="I82" s="207"/>
      <c r="J82" s="207"/>
      <c r="K82" s="67"/>
      <c r="L82" s="28" t="s">
        <v>303</v>
      </c>
      <c r="M82" s="133">
        <f t="shared" ref="M82" si="173">IFERROR(INDEX(I84:I96,MATCH(MAX(J84:J96),J84:J96,0)),"")</f>
        <v>0</v>
      </c>
      <c r="N82" s="71"/>
      <c r="O82" s="27" t="s">
        <v>18</v>
      </c>
      <c r="P82" s="106">
        <f>IF(P78="","",
IF(OR(P80="Orçamento",P79="",MAX('Tabela de Apoio'!$A:$A)&lt;=P79),
P78,
(INDEX('Tabela de Apoio'!$B:$B,MATCH('MAPA DE PREÇOS'!$O$8,'Tabela de Apoio'!$A:$A,1))/INDEX('Tabela de Apoio'!$B:$B,MATCH('MAPA DE PREÇOS'!P79,'Tabela de Apoio'!$A:$A,1)-1))*P78))</f>
        <v>3086.1681153742679</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203"/>
      <c r="F83" s="93"/>
      <c r="G83" s="205"/>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203"/>
      <c r="F84" s="93"/>
      <c r="G84" s="205"/>
      <c r="H84" s="134">
        <f t="shared" ref="H84" si="177">COUNT($P84:$XX84)</f>
        <v>1</v>
      </c>
      <c r="I84" s="132">
        <f t="shared" ref="I84" si="178">_xlfn.STDEV.P($P83:$XX84)/AVERAGE($P83:$XX84)</f>
        <v>0</v>
      </c>
      <c r="J84" s="7">
        <f>ROW()</f>
        <v>84</v>
      </c>
      <c r="K84" s="67"/>
      <c r="L84" s="29" t="s">
        <v>10</v>
      </c>
      <c r="M84" s="30">
        <f t="shared" ref="M84" si="179">IFERROR(
IF(COUNTA(P78:AI78)=COUNTIF(P80:XX80,"Orçamento"),MIN(M89,M86),
IF(M87&lt;&gt;"",M87,
IF(M88&lt;&gt;"",M88,
M86
))),"")</f>
        <v>3086.1681153742679</v>
      </c>
      <c r="N84" s="71"/>
      <c r="O84" s="27" t="s">
        <v>376</v>
      </c>
      <c r="P84" s="106">
        <f t="shared" ref="P84:AI84" si="180">IFERROR(IF(P82="",
            "",
            IF(COUNT($P82:$XX82)&lt;=4,
               P82,
               IF(OR(P82&gt;(QUARTILE($P82:$XX82,3)+(QUARTILE($P82:$XX82,3)-QUARTILE($P82:$XX82,1))),
                     P82&lt;(QUARTILE($P82:$XX82,1)-(QUARTILE($P82:$XX82,3)-QUARTILE($P82:$XX82,1)))
                  ),
               "DESCARTADO",P82)
             )
  ),P82)</f>
        <v>3086.1681153742679</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203"/>
      <c r="F85" s="93"/>
      <c r="G85" s="205"/>
      <c r="H85"/>
      <c r="I85"/>
      <c r="J85"/>
      <c r="K85" s="66"/>
      <c r="L85" s="29" t="s">
        <v>360</v>
      </c>
      <c r="M85" s="30">
        <f t="shared" ref="M85" si="183">AVERAGE($P84:$XX84)</f>
        <v>3086.1681153742679</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203"/>
      <c r="F86" s="93"/>
      <c r="G86" s="205"/>
      <c r="H86" s="134">
        <f t="shared" ref="H86" si="185">COUNT($P86:$XX86)</f>
        <v>1</v>
      </c>
      <c r="I86" s="132">
        <f t="shared" ref="I86" si="186">_xlfn.STDEV.P($P85:$XX86)/AVERAGE($P85:$XX86)</f>
        <v>0</v>
      </c>
      <c r="J86" s="7">
        <f t="shared" ref="J86" si="187">IF(AND(H86&gt;2,
OR(L78="MÉDIA SANEADA",L78="MEDIANA SANEADA",
AND(L78="PREÇO ESTIMADO",NOT(AND(P80="Orçamento",COUNTA(P78:XX78)=COUNTIF(P80:XX80,"Orçamento")))))),
ROW(),0)</f>
        <v>0</v>
      </c>
      <c r="K86" s="66"/>
      <c r="L86" s="29" t="s">
        <v>361</v>
      </c>
      <c r="M86" s="30">
        <f t="shared" ref="M86" si="188">MEDIAN($P84:$XX84)</f>
        <v>3086.1681153742679</v>
      </c>
      <c r="N86" s="71"/>
      <c r="O86" s="27" t="str">
        <f t="shared" ref="O86" si="189">"1 RODADA"</f>
        <v>1 RODADA</v>
      </c>
      <c r="P86" s="107">
        <f t="shared" ref="P86:AI86" si="190">IF(P84="","",IF((_xlfn.STDEV.P($P83:$XX84)/AVERAGE($P83:$XX84))&lt;=25%,P84,IF(OR(P84&gt;(AVERAGE($P83:$XX84)+_xlfn.STDEV.P($P83:$XX84)),P84&lt;(AVERAGE($P83:$XX84)-_xlfn.STDEV.P($P83:$XX84))),"DESCARTADO",P84)))</f>
        <v>3086.1681153742679</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203"/>
      <c r="F87" s="93"/>
      <c r="G87" s="205"/>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3086.1681153742679</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203"/>
      <c r="F88" s="93"/>
      <c r="G88" s="205"/>
      <c r="H88" s="134">
        <f t="shared" ref="H88" si="193">COUNT($P88:$XX88)</f>
        <v>1</v>
      </c>
      <c r="I88" s="132">
        <f t="shared" ref="I88" si="194">_xlfn.STDEV.P($P87:$XX88)/AVERAGE($P87:$XX88)</f>
        <v>0</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3086.1681153742679</v>
      </c>
      <c r="N88" s="71"/>
      <c r="O88" s="27" t="str">
        <f t="shared" ref="O88" si="197">"2 RODADA"</f>
        <v>2 RODADA</v>
      </c>
      <c r="P88" s="107">
        <f t="shared" ref="P88:AI88" si="198">IF(P86="","",IF((_xlfn.STDEV.P($P85:$XX86)/AVERAGE($P85:$XX86))&lt;=25%,P86,IF(OR(P86&gt;(AVERAGE($P85:$XX86)+_xlfn.STDEV.P($P85:$XX86)),P86&lt;(AVERAGE($P85:$XX86)-_xlfn.STDEV.P($P85:$XX86))),"DESCARTADO",P86)))</f>
        <v>3086.1681153742679</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203"/>
      <c r="F89" s="93"/>
      <c r="G89" s="205"/>
      <c r="H89"/>
      <c r="I89"/>
      <c r="J89"/>
      <c r="K89" s="66"/>
      <c r="L89" s="29" t="s">
        <v>359</v>
      </c>
      <c r="M89" s="30">
        <f t="shared" ref="M89" si="199">HARMEAN($P83:$XX84)</f>
        <v>3086.1681153742679</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203"/>
      <c r="F90" s="93"/>
      <c r="G90" s="205"/>
      <c r="H90" s="134">
        <f t="shared" ref="H90" si="201">COUNT($P90:$XX90)</f>
        <v>1</v>
      </c>
      <c r="I90" s="132">
        <f t="shared" ref="I90" si="202">_xlfn.STDEV.P($P89:$XX90)/AVERAGE($P89:$XX90)</f>
        <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f t="shared" ref="P90:AI90" si="206">IF(P88="","",IF((_xlfn.STDEV.P($P87:$XX88)/AVERAGE($P87:$XX88))&lt;=25%,P88,IF(OR(P88&gt;(AVERAGE($P87:$XX88)+_xlfn.STDEV.P($P87:$XX88)),P88&lt;(AVERAGE($P87:$XX88)-_xlfn.STDEV.P($P87:$XX88))),"DESCARTADO",P88)))</f>
        <v>3086.1681153742679</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203"/>
      <c r="F91" s="93"/>
      <c r="G91" s="205"/>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203"/>
      <c r="F92" s="93"/>
      <c r="G92" s="205"/>
      <c r="H92" s="134">
        <f t="shared" ref="H92" si="209">COUNT($P92:$XX92)</f>
        <v>1</v>
      </c>
      <c r="I92" s="132">
        <f t="shared" ref="I92" si="210">_xlfn.STDEV.P($P91:$XX92)/AVERAGE($P91:$XX92)</f>
        <v>0</v>
      </c>
      <c r="J92" s="7">
        <f t="shared" ref="J92" si="211">IF(AND(H92&gt;2,
OR(L78="MÉDIA SANEADA",L78="MEDIANA SANEADA",
AND(L78="PREÇO ESTIMADO",NOT(AND(P80="Orçamento",COUNTA(P78:XX78)=COUNTIF(P80:XX80,"Orçamento")))))),
ROW(),0)</f>
        <v>0</v>
      </c>
      <c r="K92" s="66"/>
      <c r="L92" s="29" t="s">
        <v>42</v>
      </c>
      <c r="M92" s="30">
        <f t="shared" ref="M92" si="212">MIN($P84:$XX84)</f>
        <v>3086.1681153742679</v>
      </c>
      <c r="N92" s="71"/>
      <c r="O92" s="27" t="str">
        <f t="shared" ref="O92" si="213">"4 RODADA"</f>
        <v>4 RODADA</v>
      </c>
      <c r="P92" s="107">
        <f t="shared" ref="P92:AI92" si="214">IF(P90="","",IF((_xlfn.STDEV.P($P89:$XX90)/AVERAGE($P89:$XX90))&lt;=25%,P90,IF(OR(P90&gt;(AVERAGE($P89:$XX90)+_xlfn.STDEV.P($P89:$XX90)),P90&lt;(AVERAGE($P89:$XX90)-_xlfn.STDEV.P($P89:$XX90))),"DESCARTADO",P90)))</f>
        <v>3086.1681153742679</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203"/>
      <c r="F93" s="93"/>
      <c r="G93" s="205"/>
      <c r="H93"/>
      <c r="I93"/>
      <c r="J93"/>
      <c r="K93" s="66"/>
      <c r="L93" s="29" t="s">
        <v>40</v>
      </c>
      <c r="M93" s="30">
        <f t="shared" ref="M93" si="215">MAX($P84:$XX84)</f>
        <v>3086.1681153742679</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203"/>
      <c r="F94" s="93"/>
      <c r="G94" s="205"/>
      <c r="H94" s="134">
        <f t="shared" ref="H94" si="217">COUNT($P94:$XX94)</f>
        <v>1</v>
      </c>
      <c r="I94" s="132">
        <f t="shared" ref="I94" si="218">_xlfn.STDEV.P($P93:$XX94)/AVERAGE($P93:$XX94)</f>
        <v>0</v>
      </c>
      <c r="J94" s="7">
        <f t="shared" ref="J94" si="219">IF(AND(H94&gt;2,
OR(L78="MÉDIA SANEADA",L78="MEDIANA SANEADA",
AND(L78="PREÇO ESTIMADO",NOT(AND(P80="Orçamento",COUNTA(P78:XX78)=COUNTIF(P80:XX80,"Orçamento")))))),
ROW(),0)</f>
        <v>0</v>
      </c>
      <c r="K94" s="66"/>
      <c r="N94" s="71"/>
      <c r="O94" s="27" t="str">
        <f t="shared" ref="O94" si="220">"5 RODADA"</f>
        <v>5 RODADA</v>
      </c>
      <c r="P94" s="107">
        <f t="shared" ref="P94:AI94" si="221">IF(P92="","",IF((_xlfn.STDEV.P($P91:$XX92)/AVERAGE($P91:$XX92))&lt;=25%,P92,IF(OR(P92&gt;(AVERAGE($P91:$XX92)+_xlfn.STDEV.P($P91:$XX92)),P92&lt;(AVERAGE($P91:$XX92)-_xlfn.STDEV.P($P91:$XX92))),"DESCARTADO",P92)))</f>
        <v>3086.1681153742679</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203"/>
      <c r="F95" s="93"/>
      <c r="G95" s="205"/>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203"/>
      <c r="F96" s="93"/>
      <c r="G96" s="205"/>
      <c r="H96" s="134">
        <f t="shared" ref="H96" si="223">COUNT($P96:$XX96)</f>
        <v>1</v>
      </c>
      <c r="I96" s="132">
        <f t="shared" ref="I96" si="224">_xlfn.STDEV.P($P95:$XX96)/AVERAGE($P95:$XX96)</f>
        <v>0</v>
      </c>
      <c r="J96" s="7">
        <f t="shared" ref="J96" si="225">IF(AND(H96&gt;2,
OR(L78="MÉDIA SANEADA",L78="MEDIANA SANEADA",
AND(L78="PREÇO ESTIMADO",NOT(AND(P80="Orçamento",COUNTA(P78:XX78)=COUNTIF(P80:XX80,"Orçamento")))))),
ROW(),0)</f>
        <v>0</v>
      </c>
      <c r="N96" s="71"/>
      <c r="O96" s="27" t="str">
        <f t="shared" ref="O96" si="226">"6 RODADA"</f>
        <v>6 RODADA</v>
      </c>
      <c r="P96" s="107">
        <f t="shared" ref="P96:AI96" si="227">IFERROR(IF(P94="","",IF((_xlfn.STDEV.P($P93:$XX94)/AVERAGE($P93:$XX94))&lt;=25%,P94,IF(OR(P94&gt;(AVERAGE($P93:$XX94)+_xlfn.STDEV.P($P93:$XX94)),P94&lt;(AVERAGE($P93:$XX94)-_xlfn.STDEV.P($P93:$XX94))),"DESCARTADO",P94))),)</f>
        <v>3086.1681153742679</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203"/>
      <c r="F97" s="136"/>
      <c r="G97" s="205"/>
      <c r="H97" s="208"/>
      <c r="I97" s="208"/>
      <c r="J97" s="209"/>
      <c r="K97" s="67"/>
      <c r="L97" s="1" t="s">
        <v>43</v>
      </c>
      <c r="M97" s="143" t="str">
        <f t="shared" ref="M97" si="228">IFERROR(ROUND(M78*M80,2),"")</f>
        <v/>
      </c>
      <c r="O97" s="27" t="s">
        <v>363</v>
      </c>
      <c r="P97" s="107">
        <f t="shared" ref="P97:AI118" si="229">INDEX(P84:P96,MATCH(MAX($J84:$J96),$J84:$J96,0))</f>
        <v>3086.1681153742679</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433</v>
      </c>
      <c r="H99" s="135" t="e">
        <f>INDEX('BASE FORMAÇÃO'!B:B,B99+1)</f>
        <v>#VALUE!</v>
      </c>
      <c r="I99" s="181" t="s">
        <v>434</v>
      </c>
      <c r="J99" s="6" t="s">
        <v>438</v>
      </c>
      <c r="K99" s="65"/>
      <c r="L99" s="187" t="s">
        <v>10</v>
      </c>
      <c r="M99" s="189">
        <f t="shared" ref="M99" si="232">IF(OR(ISBLANK($O$8),ISBLANK($O$7),ISBLANK($H$8),ISBLANK($O$6),ISBLANK($O$5),ISBLANK($H$5)),"",IFERROR(IF(VLOOKUP(L99,L105:M114,2,FALSE)&lt;1,ROUND(VLOOKUP(L99,L105:M114,2,FALSE),4),ROUND(VLOOKUP(L99,L105:M114,2,FALSE),2)),""))</f>
        <v>5070.1099999999997</v>
      </c>
      <c r="N99" s="69"/>
      <c r="O99" s="27" t="s">
        <v>17</v>
      </c>
      <c r="P99" s="113">
        <f>138.87*36</f>
        <v>4999.32</v>
      </c>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91">
        <f t="shared" ref="E100" si="234">D99</f>
        <v>1</v>
      </c>
      <c r="F100" s="92"/>
      <c r="G100" s="193" t="s">
        <v>1</v>
      </c>
      <c r="H100" s="196" t="e">
        <f>INDEX('BASE FORMAÇÃO'!C:C,B99+1)</f>
        <v>#VALUE!</v>
      </c>
      <c r="I100" s="196"/>
      <c r="J100" s="197"/>
      <c r="K100" s="66"/>
      <c r="L100" s="188"/>
      <c r="M100" s="190"/>
      <c r="N100" s="70"/>
      <c r="O100" s="27" t="s">
        <v>13</v>
      </c>
      <c r="P100" s="122">
        <v>46118</v>
      </c>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92"/>
      <c r="F101" s="93"/>
      <c r="G101" s="194"/>
      <c r="H101" s="198"/>
      <c r="I101" s="198"/>
      <c r="J101" s="199"/>
      <c r="K101" s="64"/>
      <c r="L101" s="130" t="s">
        <v>44</v>
      </c>
      <c r="M101" s="131" t="e">
        <f>INDEX('BASE FORMAÇÃO'!H:H,B103+1)</f>
        <v>#VALUE!</v>
      </c>
      <c r="N101" s="71"/>
      <c r="O101" s="27" t="s">
        <v>380</v>
      </c>
      <c r="P101" s="114" t="s">
        <v>349</v>
      </c>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5"/>
      <c r="H102" s="200"/>
      <c r="I102" s="200"/>
      <c r="J102" s="201"/>
      <c r="K102" s="64"/>
      <c r="L102" s="1" t="s">
        <v>2</v>
      </c>
      <c r="M102" s="6" t="e">
        <f>INDEX('BASE FORMAÇÃO'!D:D,B103+1)</f>
        <v>#VALUE!</v>
      </c>
      <c r="N102" s="71"/>
      <c r="O102" s="27" t="s">
        <v>381</v>
      </c>
      <c r="P102" s="115" t="s">
        <v>445</v>
      </c>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202" t="e">
        <f t="shared" ref="E103" si="238">C99</f>
        <v>#VALUE!</v>
      </c>
      <c r="F103" s="93"/>
      <c r="G103" s="204" t="s">
        <v>304</v>
      </c>
      <c r="H103" s="206" t="s">
        <v>447</v>
      </c>
      <c r="I103" s="207"/>
      <c r="J103" s="207"/>
      <c r="K103" s="67"/>
      <c r="L103" s="28" t="s">
        <v>303</v>
      </c>
      <c r="M103" s="133">
        <f t="shared" ref="M103" si="239">IFERROR(INDEX(I105:I117,MATCH(MAX(J105:J117),J105:J117,0)),"")</f>
        <v>0</v>
      </c>
      <c r="N103" s="71"/>
      <c r="O103" s="27" t="s">
        <v>18</v>
      </c>
      <c r="P103" s="106">
        <f>IF(P99="","",
IF(OR(P101="Orçamento",P100="",MAX('Tabela de Apoio'!$A:$A)&lt;=P100),
P99,
(INDEX('Tabela de Apoio'!$B:$B,MATCH('MAPA DE PREÇOS'!$O$8,'Tabela de Apoio'!$A:$A,1))/INDEX('Tabela de Apoio'!$B:$B,MATCH('MAPA DE PREÇOS'!P100,'Tabela de Apoio'!$A:$A,1)-1))*P99))</f>
        <v>5070.107254016616</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203"/>
      <c r="F104" s="93"/>
      <c r="G104" s="205"/>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203"/>
      <c r="F105" s="93"/>
      <c r="G105" s="205"/>
      <c r="H105" s="134">
        <f t="shared" ref="H105" si="243">COUNT($P105:$XX105)</f>
        <v>1</v>
      </c>
      <c r="I105" s="132">
        <f t="shared" ref="I105" si="244">_xlfn.STDEV.P($P104:$XX105)/AVERAGE($P104:$XX105)</f>
        <v>0</v>
      </c>
      <c r="J105" s="7">
        <f>ROW()</f>
        <v>105</v>
      </c>
      <c r="K105" s="67"/>
      <c r="L105" s="29" t="s">
        <v>10</v>
      </c>
      <c r="M105" s="30">
        <f t="shared" ref="M105" si="245">IFERROR(
IF(COUNTA(P99:AI99)=COUNTIF(P101:XX101,"Orçamento"),MIN(M110,M107),
IF(M108&lt;&gt;"",M108,
IF(M109&lt;&gt;"",M109,
M107
))),"")</f>
        <v>5070.107254016616</v>
      </c>
      <c r="N105" s="71"/>
      <c r="O105" s="27" t="s">
        <v>376</v>
      </c>
      <c r="P105" s="106">
        <f t="shared" ref="P105:AI105" si="246">IFERROR(IF(P103="",
            "",
            IF(COUNT($P103:$XX103)&lt;=4,
               P103,
               IF(OR(P103&gt;(QUARTILE($P103:$XX103,3)+(QUARTILE($P103:$XX103,3)-QUARTILE($P103:$XX103,1))),
                     P103&lt;(QUARTILE($P103:$XX103,1)-(QUARTILE($P103:$XX103,3)-QUARTILE($P103:$XX103,1)))
                  ),
               "DESCARTADO",P103)
             )
  ),P103)</f>
        <v>5070.107254016616</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203"/>
      <c r="F106" s="93"/>
      <c r="G106" s="205"/>
      <c r="H106"/>
      <c r="I106"/>
      <c r="J106"/>
      <c r="K106" s="66"/>
      <c r="L106" s="29" t="s">
        <v>360</v>
      </c>
      <c r="M106" s="30">
        <f t="shared" ref="M106" si="249">AVERAGE($P105:$XX105)</f>
        <v>5070.107254016616</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203"/>
      <c r="F107" s="93"/>
      <c r="G107" s="205"/>
      <c r="H107" s="134">
        <f t="shared" ref="H107" si="251">COUNT($P107:$XX107)</f>
        <v>1</v>
      </c>
      <c r="I107" s="132">
        <f t="shared" ref="I107" si="252">_xlfn.STDEV.P($P106:$XX107)/AVERAGE($P106:$XX107)</f>
        <v>0</v>
      </c>
      <c r="J107" s="7">
        <f t="shared" ref="J107" si="253">IF(AND(H107&gt;2,
OR(L99="MÉDIA SANEADA",L99="MEDIANA SANEADA",
AND(L99="PREÇO ESTIMADO",NOT(AND(P101="Orçamento",COUNTA(P99:XX99)=COUNTIF(P101:XX101,"Orçamento")))))),
ROW(),0)</f>
        <v>0</v>
      </c>
      <c r="K107" s="66"/>
      <c r="L107" s="29" t="s">
        <v>361</v>
      </c>
      <c r="M107" s="30">
        <f t="shared" ref="M107" si="254">MEDIAN($P105:$XX105)</f>
        <v>5070.107254016616</v>
      </c>
      <c r="N107" s="71"/>
      <c r="O107" s="27" t="str">
        <f t="shared" ref="O107" si="255">"1 RODADA"</f>
        <v>1 RODADA</v>
      </c>
      <c r="P107" s="107">
        <f t="shared" ref="P107:AI107" si="256">IF(P105="","",IF((_xlfn.STDEV.P($P104:$XX105)/AVERAGE($P104:$XX105))&lt;=25%,P105,IF(OR(P105&gt;(AVERAGE($P104:$XX105)+_xlfn.STDEV.P($P104:$XX105)),P105&lt;(AVERAGE($P104:$XX105)-_xlfn.STDEV.P($P104:$XX105))),"DESCARTADO",P105)))</f>
        <v>5070.107254016616</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203"/>
      <c r="F108" s="93"/>
      <c r="G108" s="205"/>
      <c r="H108"/>
      <c r="I108"/>
      <c r="J108"/>
      <c r="L108" s="29" t="s">
        <v>38</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5070.107254016616</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203"/>
      <c r="F109" s="93"/>
      <c r="G109" s="205"/>
      <c r="H109" s="134">
        <f t="shared" ref="H109" si="259">COUNT($P109:$XX109)</f>
        <v>1</v>
      </c>
      <c r="I109" s="132">
        <f t="shared" ref="I109" si="260">_xlfn.STDEV.P($P108:$XX109)/AVERAGE($P108:$XX109)</f>
        <v>0</v>
      </c>
      <c r="J109" s="7">
        <f t="shared" ref="J109" si="261">IF(AND(H109&gt;2,
OR(L99="MÉDIA SANEADA",L99="MEDIANA SANEADA",
AND(L99="PREÇO ESTIMADO",NOT(AND(P101="Orçamento",COUNTA(P99:XX99)=COUNTIF(P101:XX101,"Orçamento")))))),
ROW(),0)</f>
        <v>0</v>
      </c>
      <c r="K109" s="66"/>
      <c r="L109" s="29" t="s">
        <v>362</v>
      </c>
      <c r="M109" s="30">
        <f t="shared" ref="M109" si="262" xml:space="preserve">
IF(H107&gt;2,MEDIAN(P106:XX107),
IF(H109&gt;2,MEDIAN(P108:XX109),
IF(H111&gt;2,MEDIAN(P110:XX111),
IF(H113&gt;2,MEDIAN(P112:XX113),
IF(H115&gt;2,MEDIAN(P114:XX115),
IF(H117&gt;2,MEDIAN(P116:XX117),
MEDIAN(P104:XX105)))))))</f>
        <v>5070.107254016616</v>
      </c>
      <c r="N109" s="71"/>
      <c r="O109" s="27" t="str">
        <f t="shared" ref="O109" si="263">"2 RODADA"</f>
        <v>2 RODADA</v>
      </c>
      <c r="P109" s="107">
        <f t="shared" ref="P109:AI109" si="264">IF(P107="","",IF((_xlfn.STDEV.P($P106:$XX107)/AVERAGE($P106:$XX107))&lt;=25%,P107,IF(OR(P107&gt;(AVERAGE($P106:$XX107)+_xlfn.STDEV.P($P106:$XX107)),P107&lt;(AVERAGE($P106:$XX107)-_xlfn.STDEV.P($P106:$XX107))),"DESCARTADO",P107)))</f>
        <v>5070.107254016616</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203"/>
      <c r="F110" s="93"/>
      <c r="G110" s="205"/>
      <c r="H110"/>
      <c r="I110"/>
      <c r="J110"/>
      <c r="K110" s="66"/>
      <c r="L110" s="29" t="s">
        <v>359</v>
      </c>
      <c r="M110" s="30">
        <f t="shared" ref="M110" si="265">HARMEAN($P104:$XX105)</f>
        <v>5070.107254016616</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203"/>
      <c r="F111" s="93"/>
      <c r="G111" s="205"/>
      <c r="H111" s="134">
        <f t="shared" ref="H111" si="267">COUNT($P111:$XX111)</f>
        <v>1</v>
      </c>
      <c r="I111" s="132">
        <f t="shared" ref="I111" si="268">_xlfn.STDEV.P($P110:$XX111)/AVERAGE($P110:$XX111)</f>
        <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f t="shared" ref="P111:AI111" si="272">IF(P109="","",IF((_xlfn.STDEV.P($P108:$XX109)/AVERAGE($P108:$XX109))&lt;=25%,P109,IF(OR(P109&gt;(AVERAGE($P108:$XX109)+_xlfn.STDEV.P($P108:$XX109)),P109&lt;(AVERAGE($P108:$XX109)-_xlfn.STDEV.P($P108:$XX109))),"DESCARTADO",P109)))</f>
        <v>5070.107254016616</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203"/>
      <c r="F112" s="93"/>
      <c r="G112" s="205"/>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203"/>
      <c r="F113" s="93"/>
      <c r="G113" s="205"/>
      <c r="H113" s="134">
        <f t="shared" ref="H113" si="275">COUNT($P113:$XX113)</f>
        <v>1</v>
      </c>
      <c r="I113" s="132">
        <f t="shared" ref="I113" si="276">_xlfn.STDEV.P($P112:$XX113)/AVERAGE($P112:$XX113)</f>
        <v>0</v>
      </c>
      <c r="J113" s="7">
        <f t="shared" ref="J113" si="277">IF(AND(H113&gt;2,
OR(L99="MÉDIA SANEADA",L99="MEDIANA SANEADA",
AND(L99="PREÇO ESTIMADO",NOT(AND(P101="Orçamento",COUNTA(P99:XX99)=COUNTIF(P101:XX101,"Orçamento")))))),
ROW(),0)</f>
        <v>0</v>
      </c>
      <c r="K113" s="66"/>
      <c r="L113" s="29" t="s">
        <v>42</v>
      </c>
      <c r="M113" s="30">
        <f t="shared" ref="M113" si="278">MIN($P105:$XX105)</f>
        <v>5070.107254016616</v>
      </c>
      <c r="N113" s="71"/>
      <c r="O113" s="27" t="str">
        <f t="shared" ref="O113" si="279">"4 RODADA"</f>
        <v>4 RODADA</v>
      </c>
      <c r="P113" s="107">
        <f t="shared" ref="P113:AI113" si="280">IF(P111="","",IF((_xlfn.STDEV.P($P110:$XX111)/AVERAGE($P110:$XX111))&lt;=25%,P111,IF(OR(P111&gt;(AVERAGE($P110:$XX111)+_xlfn.STDEV.P($P110:$XX111)),P111&lt;(AVERAGE($P110:$XX111)-_xlfn.STDEV.P($P110:$XX111))),"DESCARTADO",P111)))</f>
        <v>5070.107254016616</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203"/>
      <c r="F114" s="93"/>
      <c r="G114" s="205"/>
      <c r="H114"/>
      <c r="I114"/>
      <c r="J114"/>
      <c r="K114" s="66"/>
      <c r="L114" s="29" t="s">
        <v>40</v>
      </c>
      <c r="M114" s="30">
        <f t="shared" ref="M114" si="281">MAX($P105:$XX105)</f>
        <v>5070.107254016616</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203"/>
      <c r="F115" s="93"/>
      <c r="G115" s="205"/>
      <c r="H115" s="134">
        <f t="shared" ref="H115" si="283">COUNT($P115:$XX115)</f>
        <v>1</v>
      </c>
      <c r="I115" s="132">
        <f t="shared" ref="I115" si="284">_xlfn.STDEV.P($P114:$XX115)/AVERAGE($P114:$XX115)</f>
        <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5070.107254016616</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203"/>
      <c r="F116" s="93"/>
      <c r="G116" s="205"/>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203"/>
      <c r="F117" s="93"/>
      <c r="G117" s="205"/>
      <c r="H117" s="134">
        <f t="shared" ref="H117" si="289">COUNT($P117:$XX117)</f>
        <v>1</v>
      </c>
      <c r="I117" s="132">
        <f t="shared" ref="I117" si="290">_xlfn.STDEV.P($P116:$XX117)/AVERAGE($P116:$XX117)</f>
        <v>0</v>
      </c>
      <c r="J117" s="7">
        <f t="shared" ref="J117" si="291">IF(AND(H117&gt;2,
OR(L99="MÉDIA SANEADA",L99="MEDIANA SANEADA",
AND(L99="PREÇO ESTIMADO",NOT(AND(P101="Orçamento",COUNTA(P99:XX99)=COUNTIF(P101:XX101,"Orçamento")))))),
ROW(),0)</f>
        <v>0</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5070.107254016616</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203"/>
      <c r="F118" s="136"/>
      <c r="G118" s="205"/>
      <c r="H118" s="208"/>
      <c r="I118" s="208"/>
      <c r="J118" s="209"/>
      <c r="K118" s="67"/>
      <c r="L118" s="1" t="s">
        <v>43</v>
      </c>
      <c r="M118" s="143" t="str">
        <f t="shared" ref="M118" si="294">IFERROR(ROUND(M99*M101,2),"")</f>
        <v/>
      </c>
      <c r="O118" s="27" t="s">
        <v>363</v>
      </c>
      <c r="P118" s="107">
        <f t="shared" ref="P118:R118" si="295">INDEX(P105:P117,MATCH(MAX($J105:$J117),$J105:$J117,0))</f>
        <v>5070.107254016616</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433</v>
      </c>
      <c r="H120" s="135" t="e">
        <f>INDEX('BASE FORMAÇÃO'!B:B,B120+1)</f>
        <v>#VALUE!</v>
      </c>
      <c r="I120" s="181" t="s">
        <v>434</v>
      </c>
      <c r="J120" s="6" t="s">
        <v>439</v>
      </c>
      <c r="K120" s="65"/>
      <c r="L120" s="187" t="s">
        <v>10</v>
      </c>
      <c r="M120" s="189">
        <f t="shared" ref="M120" si="298">IF(OR(ISBLANK($O$8),ISBLANK($O$7),ISBLANK($H$8),ISBLANK($O$6),ISBLANK($O$5),ISBLANK($H$5)),"",IFERROR(IF(VLOOKUP(L120,L126:M135,2,FALSE)&lt;1,ROUND(VLOOKUP(L120,L126:M135,2,FALSE),4),ROUND(VLOOKUP(L120,L126:M135,2,FALSE),2)),""))</f>
        <v>8377.52</v>
      </c>
      <c r="N120" s="69"/>
      <c r="O120" s="27" t="s">
        <v>17</v>
      </c>
      <c r="P120" s="113">
        <f>229.46*36</f>
        <v>8260.56</v>
      </c>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91">
        <f t="shared" ref="E121" si="300">D120</f>
        <v>1</v>
      </c>
      <c r="F121" s="92"/>
      <c r="G121" s="193" t="s">
        <v>1</v>
      </c>
      <c r="H121" s="196" t="e">
        <f>INDEX('BASE FORMAÇÃO'!C:C,B120+1)</f>
        <v>#VALUE!</v>
      </c>
      <c r="I121" s="196"/>
      <c r="J121" s="197"/>
      <c r="K121" s="66"/>
      <c r="L121" s="188"/>
      <c r="M121" s="190"/>
      <c r="N121" s="70"/>
      <c r="O121" s="27" t="s">
        <v>13</v>
      </c>
      <c r="P121" s="122">
        <v>46118</v>
      </c>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92"/>
      <c r="F122" s="93"/>
      <c r="G122" s="194"/>
      <c r="H122" s="198"/>
      <c r="I122" s="198"/>
      <c r="J122" s="199"/>
      <c r="K122" s="64"/>
      <c r="L122" s="130" t="s">
        <v>44</v>
      </c>
      <c r="M122" s="131" t="e">
        <f>INDEX('BASE FORMAÇÃO'!H:H,B124+1)</f>
        <v>#VALUE!</v>
      </c>
      <c r="N122" s="71"/>
      <c r="O122" s="27" t="s">
        <v>380</v>
      </c>
      <c r="P122" s="114" t="s">
        <v>349</v>
      </c>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5"/>
      <c r="H123" s="200"/>
      <c r="I123" s="200"/>
      <c r="J123" s="201"/>
      <c r="K123" s="64"/>
      <c r="L123" s="1" t="s">
        <v>2</v>
      </c>
      <c r="M123" s="6" t="e">
        <f>INDEX('BASE FORMAÇÃO'!D:D,B124+1)</f>
        <v>#VALUE!</v>
      </c>
      <c r="N123" s="71"/>
      <c r="O123" s="27" t="s">
        <v>381</v>
      </c>
      <c r="P123" s="115" t="s">
        <v>445</v>
      </c>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202" t="e">
        <f t="shared" ref="E124" si="304">C120</f>
        <v>#VALUE!</v>
      </c>
      <c r="F124" s="93"/>
      <c r="G124" s="204" t="s">
        <v>304</v>
      </c>
      <c r="H124" s="206" t="s">
        <v>447</v>
      </c>
      <c r="I124" s="207"/>
      <c r="J124" s="207"/>
      <c r="K124" s="67"/>
      <c r="L124" s="28" t="s">
        <v>303</v>
      </c>
      <c r="M124" s="133">
        <f t="shared" ref="M124" si="305">IFERROR(INDEX(I126:I138,MATCH(MAX(J126:J138),J126:J138,0)),"")</f>
        <v>0</v>
      </c>
      <c r="N124" s="71"/>
      <c r="O124" s="27" t="s">
        <v>18</v>
      </c>
      <c r="P124" s="106">
        <f>IF(P120="","",
IF(OR(P122="Orçamento",P121="",MAX('Tabela de Apoio'!$A:$A)&lt;=P121),
P120,
(INDEX('Tabela de Apoio'!$B:$B,MATCH('MAPA DE PREÇOS'!$O$8,'Tabela de Apoio'!$A:$A,1))/INDEX('Tabela de Apoio'!$B:$B,MATCH('MAPA DE PREÇOS'!P121,'Tabela de Apoio'!$A:$A,1)-1))*P120))</f>
        <v>8377.5243789634387</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203"/>
      <c r="F125" s="93"/>
      <c r="G125" s="205"/>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203"/>
      <c r="F126" s="93"/>
      <c r="G126" s="205"/>
      <c r="H126" s="134">
        <f t="shared" ref="H126" si="309">COUNT($P126:$XX126)</f>
        <v>1</v>
      </c>
      <c r="I126" s="132">
        <f t="shared" ref="I126" si="310">_xlfn.STDEV.P($P125:$XX126)/AVERAGE($P125:$XX126)</f>
        <v>0</v>
      </c>
      <c r="J126" s="7">
        <f>ROW()</f>
        <v>126</v>
      </c>
      <c r="K126" s="67"/>
      <c r="L126" s="29" t="s">
        <v>10</v>
      </c>
      <c r="M126" s="30">
        <f t="shared" ref="M126" si="311">IFERROR(
IF(COUNTA(P120:AI120)=COUNTIF(P122:XX122,"Orçamento"),MIN(M131,M128),
IF(M129&lt;&gt;"",M129,
IF(M130&lt;&gt;"",M130,
M128
))),"")</f>
        <v>8377.5243789634387</v>
      </c>
      <c r="N126" s="71"/>
      <c r="O126" s="27" t="s">
        <v>376</v>
      </c>
      <c r="P126" s="106">
        <f t="shared" ref="P126:AI126" si="312">IFERROR(IF(P124="",
            "",
            IF(COUNT($P124:$XX124)&lt;=4,
               P124,
               IF(OR(P124&gt;(QUARTILE($P124:$XX124,3)+(QUARTILE($P124:$XX124,3)-QUARTILE($P124:$XX124,1))),
                     P124&lt;(QUARTILE($P124:$XX124,1)-(QUARTILE($P124:$XX124,3)-QUARTILE($P124:$XX124,1)))
                  ),
               "DESCARTADO",P124)
             )
  ),P124)</f>
        <v>8377.5243789634387</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203"/>
      <c r="F127" s="93"/>
      <c r="G127" s="205"/>
      <c r="H127"/>
      <c r="I127"/>
      <c r="J127"/>
      <c r="K127" s="66"/>
      <c r="L127" s="29" t="s">
        <v>360</v>
      </c>
      <c r="M127" s="30">
        <f t="shared" ref="M127" si="315">AVERAGE($P126:$XX126)</f>
        <v>8377.5243789634387</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203"/>
      <c r="F128" s="93"/>
      <c r="G128" s="205"/>
      <c r="H128" s="134">
        <f t="shared" ref="H128" si="317">COUNT($P128:$XX128)</f>
        <v>1</v>
      </c>
      <c r="I128" s="132">
        <f t="shared" ref="I128" si="318">_xlfn.STDEV.P($P127:$XX128)/AVERAGE($P127:$XX128)</f>
        <v>0</v>
      </c>
      <c r="J128" s="7">
        <f t="shared" ref="J128" si="319">IF(AND(H128&gt;2,
OR(L120="MÉDIA SANEADA",L120="MEDIANA SANEADA",
AND(L120="PREÇO ESTIMADO",NOT(AND(P122="Orçamento",COUNTA(P120:XX120)=COUNTIF(P122:XX122,"Orçamento")))))),
ROW(),0)</f>
        <v>0</v>
      </c>
      <c r="K128" s="66"/>
      <c r="L128" s="29" t="s">
        <v>361</v>
      </c>
      <c r="M128" s="30">
        <f t="shared" ref="M128" si="320">MEDIAN($P126:$XX126)</f>
        <v>8377.5243789634387</v>
      </c>
      <c r="N128" s="71"/>
      <c r="O128" s="27" t="str">
        <f t="shared" ref="O128" si="321">"1 RODADA"</f>
        <v>1 RODADA</v>
      </c>
      <c r="P128" s="107">
        <f t="shared" ref="P128:AI128" si="322">IF(P126="","",IF((_xlfn.STDEV.P($P125:$XX126)/AVERAGE($P125:$XX126))&lt;=25%,P126,IF(OR(P126&gt;(AVERAGE($P125:$XX126)+_xlfn.STDEV.P($P125:$XX126)),P126&lt;(AVERAGE($P125:$XX126)-_xlfn.STDEV.P($P125:$XX126))),"DESCARTADO",P126)))</f>
        <v>8377.5243789634387</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203"/>
      <c r="F129" s="93"/>
      <c r="G129" s="205"/>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8377.5243789634387</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203"/>
      <c r="F130" s="93"/>
      <c r="G130" s="205"/>
      <c r="H130" s="134">
        <f t="shared" ref="H130" si="325">COUNT($P130:$XX130)</f>
        <v>1</v>
      </c>
      <c r="I130" s="132">
        <f t="shared" ref="I130" si="326">_xlfn.STDEV.P($P129:$XX130)/AVERAGE($P129:$XX130)</f>
        <v>0</v>
      </c>
      <c r="J130" s="7">
        <f t="shared" ref="J130" si="327">IF(AND(H130&gt;2,
OR(L120="MÉDIA SANEADA",L120="MEDIANA SANEADA",
AND(L120="PREÇO ESTIMADO",NOT(AND(P122="Orçamento",COUNTA(P120:XX120)=COUNTIF(P122:XX122,"Orçamento")))))),
ROW(),0)</f>
        <v>0</v>
      </c>
      <c r="K130" s="66"/>
      <c r="L130" s="29" t="s">
        <v>362</v>
      </c>
      <c r="M130" s="30">
        <f t="shared" ref="M130" si="328" xml:space="preserve">
IF(H128&gt;2,MEDIAN(P127:XX128),
IF(H130&gt;2,MEDIAN(P129:XX130),
IF(H132&gt;2,MEDIAN(P131:XX132),
IF(H134&gt;2,MEDIAN(P133:XX134),
IF(H136&gt;2,MEDIAN(P135:XX136),
IF(H138&gt;2,MEDIAN(P137:XX138),
MEDIAN(P125:XX126)))))))</f>
        <v>8377.5243789634387</v>
      </c>
      <c r="N130" s="71"/>
      <c r="O130" s="27" t="str">
        <f t="shared" ref="O130" si="329">"2 RODADA"</f>
        <v>2 RODADA</v>
      </c>
      <c r="P130" s="107">
        <f t="shared" ref="P130:AI130" si="330">IF(P128="","",IF((_xlfn.STDEV.P($P127:$XX128)/AVERAGE($P127:$XX128))&lt;=25%,P128,IF(OR(P128&gt;(AVERAGE($P127:$XX128)+_xlfn.STDEV.P($P127:$XX128)),P128&lt;(AVERAGE($P127:$XX128)-_xlfn.STDEV.P($P127:$XX128))),"DESCARTADO",P128)))</f>
        <v>8377.5243789634387</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203"/>
      <c r="F131" s="93"/>
      <c r="G131" s="205"/>
      <c r="H131"/>
      <c r="I131"/>
      <c r="J131"/>
      <c r="K131" s="66"/>
      <c r="L131" s="29" t="s">
        <v>359</v>
      </c>
      <c r="M131" s="30">
        <f t="shared" ref="M131" si="331">HARMEAN($P125:$XX126)</f>
        <v>8377.5243789634387</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203"/>
      <c r="F132" s="93"/>
      <c r="G132" s="205"/>
      <c r="H132" s="134">
        <f t="shared" ref="H132" si="333">COUNT($P132:$XX132)</f>
        <v>1</v>
      </c>
      <c r="I132" s="132">
        <f t="shared" ref="I132" si="334">_xlfn.STDEV.P($P131:$XX132)/AVERAGE($P131:$XX132)</f>
        <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f t="shared" ref="P132:AI132" si="338">IF(P130="","",IF((_xlfn.STDEV.P($P129:$XX130)/AVERAGE($P129:$XX130))&lt;=25%,P130,IF(OR(P130&gt;(AVERAGE($P129:$XX130)+_xlfn.STDEV.P($P129:$XX130)),P130&lt;(AVERAGE($P129:$XX130)-_xlfn.STDEV.P($P129:$XX130))),"DESCARTADO",P130)))</f>
        <v>8377.5243789634387</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203"/>
      <c r="F133" s="93"/>
      <c r="G133" s="205"/>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203"/>
      <c r="F134" s="93"/>
      <c r="G134" s="205"/>
      <c r="H134" s="134">
        <f t="shared" ref="H134" si="341">COUNT($P134:$XX134)</f>
        <v>1</v>
      </c>
      <c r="I134" s="132">
        <f t="shared" ref="I134" si="342">_xlfn.STDEV.P($P133:$XX134)/AVERAGE($P133:$XX134)</f>
        <v>0</v>
      </c>
      <c r="J134" s="7">
        <f t="shared" ref="J134" si="343">IF(AND(H134&gt;2,
OR(L120="MÉDIA SANEADA",L120="MEDIANA SANEADA",
AND(L120="PREÇO ESTIMADO",NOT(AND(P122="Orçamento",COUNTA(P120:XX120)=COUNTIF(P122:XX122,"Orçamento")))))),
ROW(),0)</f>
        <v>0</v>
      </c>
      <c r="K134" s="66"/>
      <c r="L134" s="29" t="s">
        <v>42</v>
      </c>
      <c r="M134" s="30">
        <f t="shared" ref="M134" si="344">MIN($P126:$XX126)</f>
        <v>8377.5243789634387</v>
      </c>
      <c r="N134" s="71"/>
      <c r="O134" s="27" t="str">
        <f t="shared" ref="O134" si="345">"4 RODADA"</f>
        <v>4 RODADA</v>
      </c>
      <c r="P134" s="107">
        <f t="shared" ref="P134:AI134" si="346">IF(P132="","",IF((_xlfn.STDEV.P($P131:$XX132)/AVERAGE($P131:$XX132))&lt;=25%,P132,IF(OR(P132&gt;(AVERAGE($P131:$XX132)+_xlfn.STDEV.P($P131:$XX132)),P132&lt;(AVERAGE($P131:$XX132)-_xlfn.STDEV.P($P131:$XX132))),"DESCARTADO",P132)))</f>
        <v>8377.5243789634387</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203"/>
      <c r="F135" s="93"/>
      <c r="G135" s="205"/>
      <c r="H135"/>
      <c r="I135"/>
      <c r="J135"/>
      <c r="K135" s="66"/>
      <c r="L135" s="29" t="s">
        <v>40</v>
      </c>
      <c r="M135" s="30">
        <f t="shared" ref="M135" si="347">MAX($P126:$XX126)</f>
        <v>8377.5243789634387</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203"/>
      <c r="F136" s="93"/>
      <c r="G136" s="205"/>
      <c r="H136" s="134">
        <f t="shared" ref="H136" si="349">COUNT($P136:$XX136)</f>
        <v>1</v>
      </c>
      <c r="I136" s="132">
        <f t="shared" ref="I136" si="350">_xlfn.STDEV.P($P135:$XX136)/AVERAGE($P135:$XX136)</f>
        <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8377.5243789634387</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203"/>
      <c r="F137" s="93"/>
      <c r="G137" s="205"/>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203"/>
      <c r="F138" s="93"/>
      <c r="G138" s="205"/>
      <c r="H138" s="134">
        <f t="shared" ref="H138" si="355">COUNT($P138:$XX138)</f>
        <v>1</v>
      </c>
      <c r="I138" s="132">
        <f t="shared" ref="I138" si="356">_xlfn.STDEV.P($P137:$XX138)/AVERAGE($P137:$XX138)</f>
        <v>0</v>
      </c>
      <c r="J138" s="7">
        <f t="shared" ref="J138" si="357">IF(AND(H138&gt;2,
OR(L120="MÉDIA SANEADA",L120="MEDIANA SANEADA",
AND(L120="PREÇO ESTIMADO",NOT(AND(P122="Orçamento",COUNTA(P120:XX120)=COUNTIF(P122:XX122,"Orçamento")))))),
ROW(),0)</f>
        <v>0</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8377.5243789634387</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203"/>
      <c r="F139" s="136"/>
      <c r="G139" s="205"/>
      <c r="H139" s="208"/>
      <c r="I139" s="208"/>
      <c r="J139" s="209"/>
      <c r="K139" s="67"/>
      <c r="L139" s="1" t="s">
        <v>43</v>
      </c>
      <c r="M139" s="143" t="str">
        <f t="shared" ref="M139" si="360">IFERROR(ROUND(M120*M122,2),"")</f>
        <v/>
      </c>
      <c r="O139" s="27" t="s">
        <v>363</v>
      </c>
      <c r="P139" s="107">
        <f t="shared" ref="P139:AI160" si="361">INDEX(P126:P138,MATCH(MAX($J126:$J138),$J126:$J138,0))</f>
        <v>8377.5243789634387</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433</v>
      </c>
      <c r="H141" s="135" t="e">
        <f>INDEX('BASE FORMAÇÃO'!B:B,B141+1)</f>
        <v>#VALUE!</v>
      </c>
      <c r="I141" s="181" t="s">
        <v>434</v>
      </c>
      <c r="J141" s="6" t="s">
        <v>440</v>
      </c>
      <c r="K141" s="65"/>
      <c r="L141" s="187" t="s">
        <v>10</v>
      </c>
      <c r="M141" s="189">
        <f t="shared" ref="M141" si="364">IF(OR(ISBLANK($O$8),ISBLANK($O$7),ISBLANK($H$8),ISBLANK($O$6),ISBLANK($O$5),ISBLANK($H$5)),"",IFERROR(IF(VLOOKUP(L141,L147:M156,2,FALSE)&lt;1,ROUND(VLOOKUP(L141,L147:M156,2,FALSE),4),ROUND(VLOOKUP(L141,L147:M156,2,FALSE),2)),""))</f>
        <v>6613.74</v>
      </c>
      <c r="N141" s="69"/>
      <c r="O141" s="27" t="s">
        <v>17</v>
      </c>
      <c r="P141" s="113">
        <f>181.15*36</f>
        <v>6521.4000000000005</v>
      </c>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91">
        <f t="shared" ref="E142" si="366">D141</f>
        <v>1</v>
      </c>
      <c r="F142" s="92"/>
      <c r="G142" s="193" t="s">
        <v>1</v>
      </c>
      <c r="H142" s="196" t="e">
        <f>INDEX('BASE FORMAÇÃO'!C:C,B141+1)</f>
        <v>#VALUE!</v>
      </c>
      <c r="I142" s="196"/>
      <c r="J142" s="197"/>
      <c r="K142" s="66"/>
      <c r="L142" s="188"/>
      <c r="M142" s="190"/>
      <c r="N142" s="70"/>
      <c r="O142" s="27" t="s">
        <v>13</v>
      </c>
      <c r="P142" s="122">
        <v>46118</v>
      </c>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92"/>
      <c r="F143" s="93"/>
      <c r="G143" s="194"/>
      <c r="H143" s="198"/>
      <c r="I143" s="198"/>
      <c r="J143" s="199"/>
      <c r="K143" s="64"/>
      <c r="L143" s="130" t="s">
        <v>44</v>
      </c>
      <c r="M143" s="131" t="e">
        <f>INDEX('BASE FORMAÇÃO'!H:H,B145+1)</f>
        <v>#VALUE!</v>
      </c>
      <c r="N143" s="71"/>
      <c r="O143" s="27" t="s">
        <v>380</v>
      </c>
      <c r="P143" s="114" t="s">
        <v>349</v>
      </c>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5"/>
      <c r="H144" s="200"/>
      <c r="I144" s="200"/>
      <c r="J144" s="201"/>
      <c r="K144" s="64"/>
      <c r="L144" s="1" t="s">
        <v>2</v>
      </c>
      <c r="M144" s="6" t="e">
        <f>INDEX('BASE FORMAÇÃO'!D:D,B145+1)</f>
        <v>#VALUE!</v>
      </c>
      <c r="N144" s="71"/>
      <c r="O144" s="27" t="s">
        <v>381</v>
      </c>
      <c r="P144" s="115" t="s">
        <v>445</v>
      </c>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202" t="e">
        <f t="shared" ref="E145" si="370">C141</f>
        <v>#VALUE!</v>
      </c>
      <c r="F145" s="93"/>
      <c r="G145" s="204" t="s">
        <v>304</v>
      </c>
      <c r="H145" s="206" t="s">
        <v>447</v>
      </c>
      <c r="I145" s="207"/>
      <c r="J145" s="207"/>
      <c r="K145" s="67"/>
      <c r="L145" s="28" t="s">
        <v>303</v>
      </c>
      <c r="M145" s="133">
        <f t="shared" ref="M145" si="371">IFERROR(INDEX(I147:I159,MATCH(MAX(J147:J159),J147:J159,0)),"")</f>
        <v>0</v>
      </c>
      <c r="N145" s="71"/>
      <c r="O145" s="27" t="s">
        <v>18</v>
      </c>
      <c r="P145" s="106">
        <f>IF(P141="","",
IF(OR(P143="Orçamento",P142="",MAX('Tabela de Apoio'!$A:$A)&lt;=P142),
P141,
(INDEX('Tabela de Apoio'!$B:$B,MATCH('MAPA DE PREÇOS'!$O$8,'Tabela de Apoio'!$A:$A,1))/INDEX('Tabela de Apoio'!$B:$B,MATCH('MAPA DE PREÇOS'!P142,'Tabela de Apoio'!$A:$A,1)-1))*P141))</f>
        <v>6613.7389577670492</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203"/>
      <c r="F146" s="93"/>
      <c r="G146" s="205"/>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203"/>
      <c r="F147" s="93"/>
      <c r="G147" s="205"/>
      <c r="H147" s="134">
        <f t="shared" ref="H147" si="375">COUNT($P147:$XX147)</f>
        <v>1</v>
      </c>
      <c r="I147" s="132">
        <f t="shared" ref="I147" si="376">_xlfn.STDEV.P($P146:$XX147)/AVERAGE($P146:$XX147)</f>
        <v>0</v>
      </c>
      <c r="J147" s="7">
        <f>ROW()</f>
        <v>147</v>
      </c>
      <c r="K147" s="67"/>
      <c r="L147" s="29" t="s">
        <v>10</v>
      </c>
      <c r="M147" s="30">
        <f t="shared" ref="M147" si="377">IFERROR(
IF(COUNTA(P141:AI141)=COUNTIF(P143:XX143,"Orçamento"),MIN(M152,M149),
IF(M150&lt;&gt;"",M150,
IF(M151&lt;&gt;"",M151,
M149
))),"")</f>
        <v>6613.7389577670492</v>
      </c>
      <c r="N147" s="71"/>
      <c r="O147" s="27" t="s">
        <v>376</v>
      </c>
      <c r="P147" s="106">
        <f t="shared" ref="P147:AI147" si="378">IFERROR(IF(P145="",
            "",
            IF(COUNT($P145:$XX145)&lt;=4,
               P145,
               IF(OR(P145&gt;(QUARTILE($P145:$XX145,3)+(QUARTILE($P145:$XX145,3)-QUARTILE($P145:$XX145,1))),
                     P145&lt;(QUARTILE($P145:$XX145,1)-(QUARTILE($P145:$XX145,3)-QUARTILE($P145:$XX145,1)))
                  ),
               "DESCARTADO",P145)
             )
  ),P145)</f>
        <v>6613.7389577670492</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203"/>
      <c r="F148" s="93"/>
      <c r="G148" s="205"/>
      <c r="H148"/>
      <c r="I148"/>
      <c r="J148"/>
      <c r="K148" s="66"/>
      <c r="L148" s="29" t="s">
        <v>360</v>
      </c>
      <c r="M148" s="30">
        <f t="shared" ref="M148" si="381">AVERAGE($P147:$XX147)</f>
        <v>6613.7389577670492</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203"/>
      <c r="F149" s="93"/>
      <c r="G149" s="205"/>
      <c r="H149" s="134">
        <f t="shared" ref="H149" si="383">COUNT($P149:$XX149)</f>
        <v>1</v>
      </c>
      <c r="I149" s="132">
        <f t="shared" ref="I149" si="384">_xlfn.STDEV.P($P148:$XX149)/AVERAGE($P148:$XX149)</f>
        <v>0</v>
      </c>
      <c r="J149" s="7">
        <f t="shared" ref="J149" si="385">IF(AND(H149&gt;2,
OR(L141="MÉDIA SANEADA",L141="MEDIANA SANEADA",
AND(L141="PREÇO ESTIMADO",NOT(AND(P143="Orçamento",COUNTA(P141:XX141)=COUNTIF(P143:XX143,"Orçamento")))))),
ROW(),0)</f>
        <v>0</v>
      </c>
      <c r="K149" s="66"/>
      <c r="L149" s="29" t="s">
        <v>361</v>
      </c>
      <c r="M149" s="30">
        <f t="shared" ref="M149" si="386">MEDIAN($P147:$XX147)</f>
        <v>6613.7389577670492</v>
      </c>
      <c r="N149" s="71"/>
      <c r="O149" s="27" t="str">
        <f t="shared" ref="O149" si="387">"1 RODADA"</f>
        <v>1 RODADA</v>
      </c>
      <c r="P149" s="107">
        <f t="shared" ref="P149:AI149" si="388">IF(P147="","",IF((_xlfn.STDEV.P($P146:$XX147)/AVERAGE($P146:$XX147))&lt;=25%,P147,IF(OR(P147&gt;(AVERAGE($P146:$XX147)+_xlfn.STDEV.P($P146:$XX147)),P147&lt;(AVERAGE($P146:$XX147)-_xlfn.STDEV.P($P146:$XX147))),"DESCARTADO",P147)))</f>
        <v>6613.7389577670492</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203"/>
      <c r="F150" s="93"/>
      <c r="G150" s="205"/>
      <c r="H150"/>
      <c r="I150"/>
      <c r="J150"/>
      <c r="L150" s="29" t="s">
        <v>38</v>
      </c>
      <c r="M150" s="30">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6613.7389577670492</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203"/>
      <c r="F151" s="93"/>
      <c r="G151" s="205"/>
      <c r="H151" s="134">
        <f t="shared" ref="H151" si="391">COUNT($P151:$XX151)</f>
        <v>1</v>
      </c>
      <c r="I151" s="132">
        <f t="shared" ref="I151" si="392">_xlfn.STDEV.P($P150:$XX151)/AVERAGE($P150:$XX151)</f>
        <v>0</v>
      </c>
      <c r="J151" s="7">
        <f t="shared" ref="J151" si="393">IF(AND(H151&gt;2,
OR(L141="MÉDIA SANEADA",L141="MEDIANA SANEADA",
AND(L141="PREÇO ESTIMADO",NOT(AND(P143="Orçamento",COUNTA(P141:XX141)=COUNTIF(P143:XX143,"Orçamento")))))),
ROW(),0)</f>
        <v>0</v>
      </c>
      <c r="K151" s="66"/>
      <c r="L151" s="29" t="s">
        <v>362</v>
      </c>
      <c r="M151" s="30">
        <f t="shared" ref="M151" si="394" xml:space="preserve">
IF(H149&gt;2,MEDIAN(P148:XX149),
IF(H151&gt;2,MEDIAN(P150:XX151),
IF(H153&gt;2,MEDIAN(P152:XX153),
IF(H155&gt;2,MEDIAN(P154:XX155),
IF(H157&gt;2,MEDIAN(P156:XX157),
IF(H159&gt;2,MEDIAN(P158:XX159),
MEDIAN(P146:XX147)))))))</f>
        <v>6613.7389577670492</v>
      </c>
      <c r="N151" s="71"/>
      <c r="O151" s="27" t="str">
        <f t="shared" ref="O151" si="395">"2 RODADA"</f>
        <v>2 RODADA</v>
      </c>
      <c r="P151" s="107">
        <f t="shared" ref="P151:AI151" si="396">IF(P149="","",IF((_xlfn.STDEV.P($P148:$XX149)/AVERAGE($P148:$XX149))&lt;=25%,P149,IF(OR(P149&gt;(AVERAGE($P148:$XX149)+_xlfn.STDEV.P($P148:$XX149)),P149&lt;(AVERAGE($P148:$XX149)-_xlfn.STDEV.P($P148:$XX149))),"DESCARTADO",P149)))</f>
        <v>6613.7389577670492</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203"/>
      <c r="F152" s="93"/>
      <c r="G152" s="205"/>
      <c r="H152"/>
      <c r="I152"/>
      <c r="J152"/>
      <c r="K152" s="66"/>
      <c r="L152" s="29" t="s">
        <v>359</v>
      </c>
      <c r="M152" s="30">
        <f t="shared" ref="M152" si="397">HARMEAN($P146:$XX147)</f>
        <v>6613.7389577670492</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203"/>
      <c r="F153" s="93"/>
      <c r="G153" s="205"/>
      <c r="H153" s="134">
        <f t="shared" ref="H153" si="399">COUNT($P153:$XX153)</f>
        <v>1</v>
      </c>
      <c r="I153" s="132">
        <f t="shared" ref="I153" si="400">_xlfn.STDEV.P($P152:$XX153)/AVERAGE($P152:$XX153)</f>
        <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f t="shared" ref="P153:AI153" si="404">IF(P151="","",IF((_xlfn.STDEV.P($P150:$XX151)/AVERAGE($P150:$XX151))&lt;=25%,P151,IF(OR(P151&gt;(AVERAGE($P150:$XX151)+_xlfn.STDEV.P($P150:$XX151)),P151&lt;(AVERAGE($P150:$XX151)-_xlfn.STDEV.P($P150:$XX151))),"DESCARTADO",P151)))</f>
        <v>6613.7389577670492</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203"/>
      <c r="F154" s="93"/>
      <c r="G154" s="205"/>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203"/>
      <c r="F155" s="93"/>
      <c r="G155" s="205"/>
      <c r="H155" s="134">
        <f t="shared" ref="H155" si="407">COUNT($P155:$XX155)</f>
        <v>1</v>
      </c>
      <c r="I155" s="132">
        <f t="shared" ref="I155" si="408">_xlfn.STDEV.P($P154:$XX155)/AVERAGE($P154:$XX155)</f>
        <v>0</v>
      </c>
      <c r="J155" s="7">
        <f t="shared" ref="J155" si="409">IF(AND(H155&gt;2,
OR(L141="MÉDIA SANEADA",L141="MEDIANA SANEADA",
AND(L141="PREÇO ESTIMADO",NOT(AND(P143="Orçamento",COUNTA(P141:XX141)=COUNTIF(P143:XX143,"Orçamento")))))),
ROW(),0)</f>
        <v>0</v>
      </c>
      <c r="K155" s="66"/>
      <c r="L155" s="29" t="s">
        <v>42</v>
      </c>
      <c r="M155" s="30">
        <f t="shared" ref="M155" si="410">MIN($P147:$XX147)</f>
        <v>6613.7389577670492</v>
      </c>
      <c r="N155" s="71"/>
      <c r="O155" s="27" t="str">
        <f t="shared" ref="O155" si="411">"4 RODADA"</f>
        <v>4 RODADA</v>
      </c>
      <c r="P155" s="107">
        <f t="shared" ref="P155:AI155" si="412">IF(P153="","",IF((_xlfn.STDEV.P($P152:$XX153)/AVERAGE($P152:$XX153))&lt;=25%,P153,IF(OR(P153&gt;(AVERAGE($P152:$XX153)+_xlfn.STDEV.P($P152:$XX153)),P153&lt;(AVERAGE($P152:$XX153)-_xlfn.STDEV.P($P152:$XX153))),"DESCARTADO",P153)))</f>
        <v>6613.7389577670492</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203"/>
      <c r="F156" s="93"/>
      <c r="G156" s="205"/>
      <c r="H156"/>
      <c r="I156"/>
      <c r="J156"/>
      <c r="K156" s="66"/>
      <c r="L156" s="29" t="s">
        <v>40</v>
      </c>
      <c r="M156" s="30">
        <f t="shared" ref="M156" si="413">MAX($P147:$XX147)</f>
        <v>6613.7389577670492</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203"/>
      <c r="F157" s="93"/>
      <c r="G157" s="205"/>
      <c r="H157" s="134">
        <f t="shared" ref="H157" si="415">COUNT($P157:$XX157)</f>
        <v>1</v>
      </c>
      <c r="I157" s="132">
        <f t="shared" ref="I157" si="416">_xlfn.STDEV.P($P156:$XX157)/AVERAGE($P156:$XX157)</f>
        <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f t="shared" ref="P157:AI157" si="419">IF(P155="","",IF((_xlfn.STDEV.P($P154:$XX155)/AVERAGE($P154:$XX155))&lt;=25%,P155,IF(OR(P155&gt;(AVERAGE($P154:$XX155)+_xlfn.STDEV.P($P154:$XX155)),P155&lt;(AVERAGE($P154:$XX155)-_xlfn.STDEV.P($P154:$XX155))),"DESCARTADO",P155)))</f>
        <v>6613.7389577670492</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203"/>
      <c r="F158" s="93"/>
      <c r="G158" s="205"/>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203"/>
      <c r="F159" s="93"/>
      <c r="G159" s="205"/>
      <c r="H159" s="134">
        <f t="shared" ref="H159" si="421">COUNT($P159:$XX159)</f>
        <v>1</v>
      </c>
      <c r="I159" s="132">
        <f t="shared" ref="I159" si="422">_xlfn.STDEV.P($P158:$XX159)/AVERAGE($P158:$XX159)</f>
        <v>0</v>
      </c>
      <c r="J159" s="7">
        <f t="shared" ref="J159" si="423">IF(AND(H159&gt;2,
OR(L141="MÉDIA SANEADA",L141="MEDIANA SANEADA",
AND(L141="PREÇO ESTIMADO",NOT(AND(P143="Orçamento",COUNTA(P141:XX141)=COUNTIF(P143:XX143,"Orçamento")))))),
ROW(),0)</f>
        <v>0</v>
      </c>
      <c r="N159" s="71"/>
      <c r="O159" s="27" t="str">
        <f t="shared" ref="O159" si="424">"6 RODADA"</f>
        <v>6 RODADA</v>
      </c>
      <c r="P159" s="107">
        <f t="shared" ref="P159:AI159" si="425">IFERROR(IF(P157="","",IF((_xlfn.STDEV.P($P156:$XX157)/AVERAGE($P156:$XX157))&lt;=25%,P157,IF(OR(P157&gt;(AVERAGE($P156:$XX157)+_xlfn.STDEV.P($P156:$XX157)),P157&lt;(AVERAGE($P156:$XX157)-_xlfn.STDEV.P($P156:$XX157))),"DESCARTADO",P157))),)</f>
        <v>6613.7389577670492</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203"/>
      <c r="F160" s="136"/>
      <c r="G160" s="205"/>
      <c r="H160" s="208"/>
      <c r="I160" s="208"/>
      <c r="J160" s="209"/>
      <c r="K160" s="67"/>
      <c r="L160" s="1" t="s">
        <v>43</v>
      </c>
      <c r="M160" s="143" t="str">
        <f t="shared" ref="M160" si="426">IFERROR(ROUND(M141*M143,2),"")</f>
        <v/>
      </c>
      <c r="O160" s="27" t="s">
        <v>363</v>
      </c>
      <c r="P160" s="107">
        <f t="shared" ref="P160:R160" si="427">INDEX(P147:P159,MATCH(MAX($J147:$J159),$J147:$J159,0))</f>
        <v>6613.7389577670492</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433</v>
      </c>
      <c r="H162" s="135" t="e">
        <f>INDEX('BASE FORMAÇÃO'!B:B,B162+1)</f>
        <v>#VALUE!</v>
      </c>
      <c r="I162" s="181" t="s">
        <v>434</v>
      </c>
      <c r="J162" s="6" t="s">
        <v>441</v>
      </c>
      <c r="K162" s="65"/>
      <c r="L162" s="187" t="s">
        <v>10</v>
      </c>
      <c r="M162" s="189">
        <f t="shared" ref="M162" si="430">IF(OR(ISBLANK($O$8),ISBLANK($O$7),ISBLANK($H$8),ISBLANK($O$6),ISBLANK($O$5),ISBLANK($H$5)),"",IFERROR(IF(VLOOKUP(L162,L168:M177,2,FALSE)&lt;1,ROUND(VLOOKUP(L162,L168:M177,2,FALSE),4),ROUND(VLOOKUP(L162,L168:M177,2,FALSE),2)),""))</f>
        <v>12124.52</v>
      </c>
      <c r="N162" s="69"/>
      <c r="O162" s="27" t="s">
        <v>17</v>
      </c>
      <c r="P162" s="113">
        <f>332.09*36</f>
        <v>11955.24</v>
      </c>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91">
        <f t="shared" ref="E163" si="432">D162</f>
        <v>1</v>
      </c>
      <c r="F163" s="92"/>
      <c r="G163" s="193" t="s">
        <v>1</v>
      </c>
      <c r="H163" s="196" t="e">
        <f>INDEX('BASE FORMAÇÃO'!C:C,B162+1)</f>
        <v>#VALUE!</v>
      </c>
      <c r="I163" s="196"/>
      <c r="J163" s="197"/>
      <c r="K163" s="66"/>
      <c r="L163" s="188"/>
      <c r="M163" s="190"/>
      <c r="N163" s="70"/>
      <c r="O163" s="27" t="s">
        <v>13</v>
      </c>
      <c r="P163" s="122">
        <v>46118</v>
      </c>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92"/>
      <c r="F164" s="93"/>
      <c r="G164" s="194"/>
      <c r="H164" s="198"/>
      <c r="I164" s="198"/>
      <c r="J164" s="199"/>
      <c r="K164" s="64"/>
      <c r="L164" s="130" t="s">
        <v>44</v>
      </c>
      <c r="M164" s="131" t="e">
        <f>INDEX('BASE FORMAÇÃO'!H:H,B166+1)</f>
        <v>#VALUE!</v>
      </c>
      <c r="N164" s="71"/>
      <c r="O164" s="27" t="s">
        <v>380</v>
      </c>
      <c r="P164" s="114" t="s">
        <v>349</v>
      </c>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5"/>
      <c r="H165" s="200"/>
      <c r="I165" s="200"/>
      <c r="J165" s="201"/>
      <c r="K165" s="64"/>
      <c r="L165" s="1" t="s">
        <v>2</v>
      </c>
      <c r="M165" s="6" t="e">
        <f>INDEX('BASE FORMAÇÃO'!D:D,B166+1)</f>
        <v>#VALUE!</v>
      </c>
      <c r="N165" s="71"/>
      <c r="O165" s="27" t="s">
        <v>381</v>
      </c>
      <c r="P165" s="115" t="s">
        <v>445</v>
      </c>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202" t="e">
        <f t="shared" ref="E166" si="436">C162</f>
        <v>#VALUE!</v>
      </c>
      <c r="F166" s="93"/>
      <c r="G166" s="204" t="s">
        <v>304</v>
      </c>
      <c r="H166" s="206" t="s">
        <v>447</v>
      </c>
      <c r="I166" s="207"/>
      <c r="J166" s="207"/>
      <c r="K166" s="67"/>
      <c r="L166" s="28" t="s">
        <v>303</v>
      </c>
      <c r="M166" s="133">
        <f t="shared" ref="M166" si="437">IFERROR(INDEX(I168:I180,MATCH(MAX(J168:J180),J168:J180,0)),"")</f>
        <v>0</v>
      </c>
      <c r="N166" s="71"/>
      <c r="O166" s="27" t="s">
        <v>18</v>
      </c>
      <c r="P166" s="106">
        <f>IF(P162="","",
IF(OR(P164="Orçamento",P163="",MAX('Tabela de Apoio'!$A:$A)&lt;=P163),
P162,
(INDEX('Tabela de Apoio'!$B:$B,MATCH('MAPA DE PREÇOS'!$O$8,'Tabela de Apoio'!$A:$A,1))/INDEX('Tabela de Apoio'!$B:$B,MATCH('MAPA DE PREÇOS'!P163,'Tabela de Apoio'!$A:$A,1)-1))*P162))</f>
        <v>12124.518744051114</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203"/>
      <c r="F167" s="93"/>
      <c r="G167" s="205"/>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203"/>
      <c r="F168" s="93"/>
      <c r="G168" s="205"/>
      <c r="H168" s="134">
        <f t="shared" ref="H168" si="441">COUNT($P168:$XX168)</f>
        <v>1</v>
      </c>
      <c r="I168" s="132">
        <f t="shared" ref="I168" si="442">_xlfn.STDEV.P($P167:$XX168)/AVERAGE($P167:$XX168)</f>
        <v>0</v>
      </c>
      <c r="J168" s="7">
        <f>ROW()</f>
        <v>168</v>
      </c>
      <c r="K168" s="67"/>
      <c r="L168" s="29" t="s">
        <v>10</v>
      </c>
      <c r="M168" s="30">
        <f t="shared" ref="M168" si="443">IFERROR(
IF(COUNTA(P162:AI162)=COUNTIF(P164:XX164,"Orçamento"),MIN(M173,M170),
IF(M171&lt;&gt;"",M171,
IF(M172&lt;&gt;"",M172,
M170
))),"")</f>
        <v>12124.518744051114</v>
      </c>
      <c r="N168" s="71"/>
      <c r="O168" s="27" t="s">
        <v>376</v>
      </c>
      <c r="P168" s="106">
        <f t="shared" ref="P168:AI168" si="444">IFERROR(IF(P166="",
            "",
            IF(COUNT($P166:$XX166)&lt;=4,
               P166,
               IF(OR(P166&gt;(QUARTILE($P166:$XX166,3)+(QUARTILE($P166:$XX166,3)-QUARTILE($P166:$XX166,1))),
                     P166&lt;(QUARTILE($P166:$XX166,1)-(QUARTILE($P166:$XX166,3)-QUARTILE($P166:$XX166,1)))
                  ),
               "DESCARTADO",P166)
             )
  ),P166)</f>
        <v>12124.518744051114</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203"/>
      <c r="F169" s="93"/>
      <c r="G169" s="205"/>
      <c r="H169"/>
      <c r="I169"/>
      <c r="J169"/>
      <c r="K169" s="66"/>
      <c r="L169" s="29" t="s">
        <v>360</v>
      </c>
      <c r="M169" s="30">
        <f t="shared" ref="M169" si="447">AVERAGE($P168:$XX168)</f>
        <v>12124.518744051114</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203"/>
      <c r="F170" s="93"/>
      <c r="G170" s="205"/>
      <c r="H170" s="134">
        <f t="shared" ref="H170" si="449">COUNT($P170:$XX170)</f>
        <v>1</v>
      </c>
      <c r="I170" s="132">
        <f t="shared" ref="I170" si="450">_xlfn.STDEV.P($P169:$XX170)/AVERAGE($P169:$XX170)</f>
        <v>0</v>
      </c>
      <c r="J170" s="7">
        <f t="shared" ref="J170" si="451">IF(AND(H170&gt;2,
OR(L162="MÉDIA SANEADA",L162="MEDIANA SANEADA",
AND(L162="PREÇO ESTIMADO",NOT(AND(P164="Orçamento",COUNTA(P162:XX162)=COUNTIF(P164:XX164,"Orçamento")))))),
ROW(),0)</f>
        <v>0</v>
      </c>
      <c r="K170" s="66"/>
      <c r="L170" s="29" t="s">
        <v>361</v>
      </c>
      <c r="M170" s="30">
        <f t="shared" ref="M170" si="452">MEDIAN($P168:$XX168)</f>
        <v>12124.518744051114</v>
      </c>
      <c r="N170" s="71"/>
      <c r="O170" s="27" t="str">
        <f t="shared" ref="O170" si="453">"1 RODADA"</f>
        <v>1 RODADA</v>
      </c>
      <c r="P170" s="107">
        <f t="shared" ref="P170:AI170" si="454">IF(P168="","",IF((_xlfn.STDEV.P($P167:$XX168)/AVERAGE($P167:$XX168))&lt;=25%,P168,IF(OR(P168&gt;(AVERAGE($P167:$XX168)+_xlfn.STDEV.P($P167:$XX168)),P168&lt;(AVERAGE($P167:$XX168)-_xlfn.STDEV.P($P167:$XX168))),"DESCARTADO",P168)))</f>
        <v>12124.518744051114</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203"/>
      <c r="F171" s="93"/>
      <c r="G171" s="205"/>
      <c r="H171"/>
      <c r="I171"/>
      <c r="J171"/>
      <c r="L171" s="29" t="s">
        <v>38</v>
      </c>
      <c r="M171" s="30">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12124.518744051114</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203"/>
      <c r="F172" s="93"/>
      <c r="G172" s="205"/>
      <c r="H172" s="134">
        <f t="shared" ref="H172" si="457">COUNT($P172:$XX172)</f>
        <v>1</v>
      </c>
      <c r="I172" s="132">
        <f t="shared" ref="I172" si="458">_xlfn.STDEV.P($P171:$XX172)/AVERAGE($P171:$XX172)</f>
        <v>0</v>
      </c>
      <c r="J172" s="7">
        <f t="shared" ref="J172" si="459">IF(AND(H172&gt;2,
OR(L162="MÉDIA SANEADA",L162="MEDIANA SANEADA",
AND(L162="PREÇO ESTIMADO",NOT(AND(P164="Orçamento",COUNTA(P162:XX162)=COUNTIF(P164:XX164,"Orçamento")))))),
ROW(),0)</f>
        <v>0</v>
      </c>
      <c r="K172" s="66"/>
      <c r="L172" s="29" t="s">
        <v>362</v>
      </c>
      <c r="M172" s="30">
        <f t="shared" ref="M172" si="460" xml:space="preserve">
IF(H170&gt;2,MEDIAN(P169:XX170),
IF(H172&gt;2,MEDIAN(P171:XX172),
IF(H174&gt;2,MEDIAN(P173:XX174),
IF(H176&gt;2,MEDIAN(P175:XX176),
IF(H178&gt;2,MEDIAN(P177:XX178),
IF(H180&gt;2,MEDIAN(P179:XX180),
MEDIAN(P167:XX168)))))))</f>
        <v>12124.518744051114</v>
      </c>
      <c r="N172" s="71"/>
      <c r="O172" s="27" t="str">
        <f t="shared" ref="O172" si="461">"2 RODADA"</f>
        <v>2 RODADA</v>
      </c>
      <c r="P172" s="107">
        <f t="shared" ref="P172:AI172" si="462">IF(P170="","",IF((_xlfn.STDEV.P($P169:$XX170)/AVERAGE($P169:$XX170))&lt;=25%,P170,IF(OR(P170&gt;(AVERAGE($P169:$XX170)+_xlfn.STDEV.P($P169:$XX170)),P170&lt;(AVERAGE($P169:$XX170)-_xlfn.STDEV.P($P169:$XX170))),"DESCARTADO",P170)))</f>
        <v>12124.518744051114</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203"/>
      <c r="F173" s="93"/>
      <c r="G173" s="205"/>
      <c r="H173"/>
      <c r="I173"/>
      <c r="J173"/>
      <c r="K173" s="66"/>
      <c r="L173" s="29" t="s">
        <v>359</v>
      </c>
      <c r="M173" s="30">
        <f t="shared" ref="M173" si="463">HARMEAN($P167:$XX168)</f>
        <v>12124.518744051114</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203"/>
      <c r="F174" s="93"/>
      <c r="G174" s="205"/>
      <c r="H174" s="134">
        <f t="shared" ref="H174" si="465">COUNT($P174:$XX174)</f>
        <v>1</v>
      </c>
      <c r="I174" s="132">
        <f t="shared" ref="I174" si="466">_xlfn.STDEV.P($P173:$XX174)/AVERAGE($P173:$XX174)</f>
        <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f t="shared" ref="P174:AI174" si="470">IF(P172="","",IF((_xlfn.STDEV.P($P171:$XX172)/AVERAGE($P171:$XX172))&lt;=25%,P172,IF(OR(P172&gt;(AVERAGE($P171:$XX172)+_xlfn.STDEV.P($P171:$XX172)),P172&lt;(AVERAGE($P171:$XX172)-_xlfn.STDEV.P($P171:$XX172))),"DESCARTADO",P172)))</f>
        <v>12124.518744051114</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203"/>
      <c r="F175" s="93"/>
      <c r="G175" s="205"/>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203"/>
      <c r="F176" s="93"/>
      <c r="G176" s="205"/>
      <c r="H176" s="134">
        <f t="shared" ref="H176" si="473">COUNT($P176:$XX176)</f>
        <v>1</v>
      </c>
      <c r="I176" s="132">
        <f t="shared" ref="I176" si="474">_xlfn.STDEV.P($P175:$XX176)/AVERAGE($P175:$XX176)</f>
        <v>0</v>
      </c>
      <c r="J176" s="7">
        <f t="shared" ref="J176" si="475">IF(AND(H176&gt;2,
OR(L162="MÉDIA SANEADA",L162="MEDIANA SANEADA",
AND(L162="PREÇO ESTIMADO",NOT(AND(P164="Orçamento",COUNTA(P162:XX162)=COUNTIF(P164:XX164,"Orçamento")))))),
ROW(),0)</f>
        <v>0</v>
      </c>
      <c r="K176" s="66"/>
      <c r="L176" s="29" t="s">
        <v>42</v>
      </c>
      <c r="M176" s="30">
        <f t="shared" ref="M176" si="476">MIN($P168:$XX168)</f>
        <v>12124.518744051114</v>
      </c>
      <c r="N176" s="71"/>
      <c r="O176" s="27" t="str">
        <f t="shared" ref="O176" si="477">"4 RODADA"</f>
        <v>4 RODADA</v>
      </c>
      <c r="P176" s="107">
        <f t="shared" ref="P176:AI176" si="478">IF(P174="","",IF((_xlfn.STDEV.P($P173:$XX174)/AVERAGE($P173:$XX174))&lt;=25%,P174,IF(OR(P174&gt;(AVERAGE($P173:$XX174)+_xlfn.STDEV.P($P173:$XX174)),P174&lt;(AVERAGE($P173:$XX174)-_xlfn.STDEV.P($P173:$XX174))),"DESCARTADO",P174)))</f>
        <v>12124.518744051114</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203"/>
      <c r="F177" s="93"/>
      <c r="G177" s="205"/>
      <c r="H177"/>
      <c r="I177"/>
      <c r="J177"/>
      <c r="K177" s="66"/>
      <c r="L177" s="29" t="s">
        <v>40</v>
      </c>
      <c r="M177" s="30">
        <f t="shared" ref="M177" si="479">MAX($P168:$XX168)</f>
        <v>12124.518744051114</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203"/>
      <c r="F178" s="93"/>
      <c r="G178" s="205"/>
      <c r="H178" s="134">
        <f t="shared" ref="H178" si="481">COUNT($P178:$XX178)</f>
        <v>1</v>
      </c>
      <c r="I178" s="132">
        <f t="shared" ref="I178" si="482">_xlfn.STDEV.P($P177:$XX178)/AVERAGE($P177:$XX178)</f>
        <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f t="shared" ref="P178:AI178" si="485">IF(P176="","",IF((_xlfn.STDEV.P($P175:$XX176)/AVERAGE($P175:$XX176))&lt;=25%,P176,IF(OR(P176&gt;(AVERAGE($P175:$XX176)+_xlfn.STDEV.P($P175:$XX176)),P176&lt;(AVERAGE($P175:$XX176)-_xlfn.STDEV.P($P175:$XX176))),"DESCARTADO",P176)))</f>
        <v>12124.518744051114</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203"/>
      <c r="F179" s="93"/>
      <c r="G179" s="205"/>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203"/>
      <c r="F180" s="93"/>
      <c r="G180" s="205"/>
      <c r="H180" s="134">
        <f t="shared" ref="H180" si="487">COUNT($P180:$XX180)</f>
        <v>1</v>
      </c>
      <c r="I180" s="132">
        <f t="shared" ref="I180" si="488">_xlfn.STDEV.P($P179:$XX180)/AVERAGE($P179:$XX180)</f>
        <v>0</v>
      </c>
      <c r="J180" s="7">
        <f t="shared" ref="J180" si="489">IF(AND(H180&gt;2,
OR(L162="MÉDIA SANEADA",L162="MEDIANA SANEADA",
AND(L162="PREÇO ESTIMADO",NOT(AND(P164="Orçamento",COUNTA(P162:XX162)=COUNTIF(P164:XX164,"Orçamento")))))),
ROW(),0)</f>
        <v>0</v>
      </c>
      <c r="N180" s="71"/>
      <c r="O180" s="27" t="str">
        <f t="shared" ref="O180" si="490">"6 RODADA"</f>
        <v>6 RODADA</v>
      </c>
      <c r="P180" s="107">
        <f t="shared" ref="P180:AI180" si="491">IFERROR(IF(P178="","",IF((_xlfn.STDEV.P($P177:$XX178)/AVERAGE($P177:$XX178))&lt;=25%,P178,IF(OR(P178&gt;(AVERAGE($P177:$XX178)+_xlfn.STDEV.P($P177:$XX178)),P178&lt;(AVERAGE($P177:$XX178)-_xlfn.STDEV.P($P177:$XX178))),"DESCARTADO",P178))),)</f>
        <v>12124.518744051114</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203"/>
      <c r="F181" s="136"/>
      <c r="G181" s="205"/>
      <c r="H181" s="208"/>
      <c r="I181" s="208"/>
      <c r="J181" s="209"/>
      <c r="K181" s="67"/>
      <c r="L181" s="1" t="s">
        <v>43</v>
      </c>
      <c r="M181" s="143" t="str">
        <f t="shared" ref="M181" si="492">IFERROR(ROUND(M162*M164,2),"")</f>
        <v/>
      </c>
      <c r="O181" s="27" t="s">
        <v>363</v>
      </c>
      <c r="P181" s="107">
        <f t="shared" ref="P181:AI202" si="493">INDEX(P168:P180,MATCH(MAX($J168:$J180),$J168:$J180,0))</f>
        <v>12124.518744051114</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433</v>
      </c>
      <c r="H183" s="135" t="e">
        <f>INDEX('BASE FORMAÇÃO'!B:B,B183+1)</f>
        <v>#VALUE!</v>
      </c>
      <c r="I183" s="181" t="s">
        <v>434</v>
      </c>
      <c r="J183" s="6" t="s">
        <v>442</v>
      </c>
      <c r="K183" s="65"/>
      <c r="L183" s="187" t="s">
        <v>10</v>
      </c>
      <c r="M183" s="189">
        <f t="shared" ref="M183" si="496">IF(OR(ISBLANK($O$8),ISBLANK($O$7),ISBLANK($H$8),ISBLANK($O$6),ISBLANK($O$5),ISBLANK($H$5)),"",IFERROR(IF(VLOOKUP(L183,L189:M198,2,FALSE)&lt;1,ROUND(VLOOKUP(L183,L189:M198,2,FALSE),4),ROUND(VLOOKUP(L183,L189:M198,2,FALSE),2)),""))</f>
        <v>2204.46</v>
      </c>
      <c r="N183" s="69"/>
      <c r="O183" s="27" t="s">
        <v>17</v>
      </c>
      <c r="P183" s="113">
        <f>60.38*36</f>
        <v>2173.6800000000003</v>
      </c>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91">
        <f t="shared" ref="E184" si="498">D183</f>
        <v>1</v>
      </c>
      <c r="F184" s="92"/>
      <c r="G184" s="193" t="s">
        <v>1</v>
      </c>
      <c r="H184" s="196" t="e">
        <f>INDEX('BASE FORMAÇÃO'!C:C,B183+1)</f>
        <v>#VALUE!</v>
      </c>
      <c r="I184" s="196"/>
      <c r="J184" s="197"/>
      <c r="K184" s="66"/>
      <c r="L184" s="188"/>
      <c r="M184" s="190"/>
      <c r="N184" s="70"/>
      <c r="O184" s="27" t="s">
        <v>13</v>
      </c>
      <c r="P184" s="122">
        <v>46118</v>
      </c>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92"/>
      <c r="F185" s="93"/>
      <c r="G185" s="194"/>
      <c r="H185" s="198"/>
      <c r="I185" s="198"/>
      <c r="J185" s="199"/>
      <c r="K185" s="64"/>
      <c r="L185" s="130" t="s">
        <v>44</v>
      </c>
      <c r="M185" s="131" t="e">
        <f>INDEX('BASE FORMAÇÃO'!H:H,B187+1)</f>
        <v>#VALUE!</v>
      </c>
      <c r="N185" s="71"/>
      <c r="O185" s="27" t="s">
        <v>380</v>
      </c>
      <c r="P185" s="114" t="s">
        <v>349</v>
      </c>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5"/>
      <c r="H186" s="200"/>
      <c r="I186" s="200"/>
      <c r="J186" s="201"/>
      <c r="K186" s="64"/>
      <c r="L186" s="1" t="s">
        <v>2</v>
      </c>
      <c r="M186" s="6" t="e">
        <f>INDEX('BASE FORMAÇÃO'!D:D,B187+1)</f>
        <v>#VALUE!</v>
      </c>
      <c r="N186" s="71"/>
      <c r="O186" s="27" t="s">
        <v>381</v>
      </c>
      <c r="P186" s="115" t="s">
        <v>445</v>
      </c>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202" t="e">
        <f t="shared" ref="E187" si="502">C183</f>
        <v>#VALUE!</v>
      </c>
      <c r="F187" s="93"/>
      <c r="G187" s="204" t="s">
        <v>304</v>
      </c>
      <c r="H187" s="206" t="s">
        <v>447</v>
      </c>
      <c r="I187" s="207"/>
      <c r="J187" s="207"/>
      <c r="K187" s="67"/>
      <c r="L187" s="28" t="s">
        <v>303</v>
      </c>
      <c r="M187" s="133">
        <f t="shared" ref="M187" si="503">IFERROR(INDEX(I189:I201,MATCH(MAX(J189:J201),J189:J201,0)),"")</f>
        <v>0</v>
      </c>
      <c r="N187" s="71"/>
      <c r="O187" s="27" t="s">
        <v>18</v>
      </c>
      <c r="P187" s="106">
        <f>IF(P183="","",
IF(OR(P185="Orçamento",P184="",MAX('Tabela de Apoio'!$A:$A)&lt;=P184),
P183,
(INDEX('Tabela de Apoio'!$B:$B,MATCH('MAPA DE PREÇOS'!$O$8,'Tabela de Apoio'!$A:$A,1))/INDEX('Tabela de Apoio'!$B:$B,MATCH('MAPA DE PREÇOS'!P184,'Tabela de Apoio'!$A:$A,1)-1))*P183))</f>
        <v>2204.4579534638392</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203"/>
      <c r="F188" s="93"/>
      <c r="G188" s="205"/>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203"/>
      <c r="F189" s="93"/>
      <c r="G189" s="205"/>
      <c r="H189" s="134">
        <f t="shared" ref="H189" si="507">COUNT($P189:$XX189)</f>
        <v>1</v>
      </c>
      <c r="I189" s="132">
        <f t="shared" ref="I189" si="508">_xlfn.STDEV.P($P188:$XX189)/AVERAGE($P188:$XX189)</f>
        <v>0</v>
      </c>
      <c r="J189" s="7">
        <f>ROW()</f>
        <v>189</v>
      </c>
      <c r="K189" s="67"/>
      <c r="L189" s="29" t="s">
        <v>10</v>
      </c>
      <c r="M189" s="30">
        <f t="shared" ref="M189" si="509">IFERROR(
IF(COUNTA(P183:AI183)=COUNTIF(P185:XX185,"Orçamento"),MIN(M194,M191),
IF(M192&lt;&gt;"",M192,
IF(M193&lt;&gt;"",M193,
M191
))),"")</f>
        <v>2204.4579534638392</v>
      </c>
      <c r="N189" s="71"/>
      <c r="O189" s="27" t="s">
        <v>376</v>
      </c>
      <c r="P189" s="106">
        <f t="shared" ref="P189:AI189" si="510">IFERROR(IF(P187="",
            "",
            IF(COUNT($P187:$XX187)&lt;=4,
               P187,
               IF(OR(P187&gt;(QUARTILE($P187:$XX187,3)+(QUARTILE($P187:$XX187,3)-QUARTILE($P187:$XX187,1))),
                     P187&lt;(QUARTILE($P187:$XX187,1)-(QUARTILE($P187:$XX187,3)-QUARTILE($P187:$XX187,1)))
                  ),
               "DESCARTADO",P187)
             )
  ),P187)</f>
        <v>2204.4579534638392</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203"/>
      <c r="F190" s="93"/>
      <c r="G190" s="205"/>
      <c r="H190"/>
      <c r="I190"/>
      <c r="J190"/>
      <c r="K190" s="66"/>
      <c r="L190" s="29" t="s">
        <v>360</v>
      </c>
      <c r="M190" s="30">
        <f t="shared" ref="M190" si="513">AVERAGE($P189:$XX189)</f>
        <v>2204.4579534638392</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203"/>
      <c r="F191" s="93"/>
      <c r="G191" s="205"/>
      <c r="H191" s="134">
        <f t="shared" ref="H191" si="515">COUNT($P191:$XX191)</f>
        <v>1</v>
      </c>
      <c r="I191" s="132">
        <f t="shared" ref="I191" si="516">_xlfn.STDEV.P($P190:$XX191)/AVERAGE($P190:$XX191)</f>
        <v>0</v>
      </c>
      <c r="J191" s="7">
        <f t="shared" ref="J191" si="517">IF(AND(H191&gt;2,
OR(L183="MÉDIA SANEADA",L183="MEDIANA SANEADA",
AND(L183="PREÇO ESTIMADO",NOT(AND(P185="Orçamento",COUNTA(P183:XX183)=COUNTIF(P185:XX185,"Orçamento")))))),
ROW(),0)</f>
        <v>0</v>
      </c>
      <c r="K191" s="66"/>
      <c r="L191" s="29" t="s">
        <v>361</v>
      </c>
      <c r="M191" s="30">
        <f t="shared" ref="M191" si="518">MEDIAN($P189:$XX189)</f>
        <v>2204.4579534638392</v>
      </c>
      <c r="N191" s="71"/>
      <c r="O191" s="27" t="str">
        <f t="shared" ref="O191" si="519">"1 RODADA"</f>
        <v>1 RODADA</v>
      </c>
      <c r="P191" s="107">
        <f t="shared" ref="P191:AI191" si="520">IF(P189="","",IF((_xlfn.STDEV.P($P188:$XX189)/AVERAGE($P188:$XX189))&lt;=25%,P189,IF(OR(P189&gt;(AVERAGE($P188:$XX189)+_xlfn.STDEV.P($P188:$XX189)),P189&lt;(AVERAGE($P188:$XX189)-_xlfn.STDEV.P($P188:$XX189))),"DESCARTADO",P189)))</f>
        <v>2204.4579534638392</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203"/>
      <c r="F192" s="93"/>
      <c r="G192" s="205"/>
      <c r="H192"/>
      <c r="I192"/>
      <c r="J192"/>
      <c r="L192" s="29" t="s">
        <v>38</v>
      </c>
      <c r="M192" s="30">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2204.4579534638392</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203"/>
      <c r="F193" s="93"/>
      <c r="G193" s="205"/>
      <c r="H193" s="134">
        <f t="shared" ref="H193" si="523">COUNT($P193:$XX193)</f>
        <v>1</v>
      </c>
      <c r="I193" s="132">
        <f t="shared" ref="I193" si="524">_xlfn.STDEV.P($P192:$XX193)/AVERAGE($P192:$XX193)</f>
        <v>0</v>
      </c>
      <c r="J193" s="7">
        <f t="shared" ref="J193" si="525">IF(AND(H193&gt;2,
OR(L183="MÉDIA SANEADA",L183="MEDIANA SANEADA",
AND(L183="PREÇO ESTIMADO",NOT(AND(P185="Orçamento",COUNTA(P183:XX183)=COUNTIF(P185:XX185,"Orçamento")))))),
ROW(),0)</f>
        <v>0</v>
      </c>
      <c r="K193" s="66"/>
      <c r="L193" s="29" t="s">
        <v>362</v>
      </c>
      <c r="M193" s="30">
        <f t="shared" ref="M193" si="526" xml:space="preserve">
IF(H191&gt;2,MEDIAN(P190:XX191),
IF(H193&gt;2,MEDIAN(P192:XX193),
IF(H195&gt;2,MEDIAN(P194:XX195),
IF(H197&gt;2,MEDIAN(P196:XX197),
IF(H199&gt;2,MEDIAN(P198:XX199),
IF(H201&gt;2,MEDIAN(P200:XX201),
MEDIAN(P188:XX189)))))))</f>
        <v>2204.4579534638392</v>
      </c>
      <c r="N193" s="71"/>
      <c r="O193" s="27" t="str">
        <f t="shared" ref="O193" si="527">"2 RODADA"</f>
        <v>2 RODADA</v>
      </c>
      <c r="P193" s="107">
        <f t="shared" ref="P193:AI193" si="528">IF(P191="","",IF((_xlfn.STDEV.P($P190:$XX191)/AVERAGE($P190:$XX191))&lt;=25%,P191,IF(OR(P191&gt;(AVERAGE($P190:$XX191)+_xlfn.STDEV.P($P190:$XX191)),P191&lt;(AVERAGE($P190:$XX191)-_xlfn.STDEV.P($P190:$XX191))),"DESCARTADO",P191)))</f>
        <v>2204.4579534638392</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203"/>
      <c r="F194" s="93"/>
      <c r="G194" s="205"/>
      <c r="H194"/>
      <c r="I194"/>
      <c r="J194"/>
      <c r="K194" s="66"/>
      <c r="L194" s="29" t="s">
        <v>359</v>
      </c>
      <c r="M194" s="30">
        <f t="shared" ref="M194" si="529">HARMEAN($P188:$XX189)</f>
        <v>2204.4579534638392</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203"/>
      <c r="F195" s="93"/>
      <c r="G195" s="205"/>
      <c r="H195" s="134">
        <f t="shared" ref="H195" si="531">COUNT($P195:$XX195)</f>
        <v>1</v>
      </c>
      <c r="I195" s="132">
        <f t="shared" ref="I195" si="532">_xlfn.STDEV.P($P194:$XX195)/AVERAGE($P194:$XX195)</f>
        <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f t="shared" ref="P195:AI195" si="536">IF(P193="","",IF((_xlfn.STDEV.P($P192:$XX193)/AVERAGE($P192:$XX193))&lt;=25%,P193,IF(OR(P193&gt;(AVERAGE($P192:$XX193)+_xlfn.STDEV.P($P192:$XX193)),P193&lt;(AVERAGE($P192:$XX193)-_xlfn.STDEV.P($P192:$XX193))),"DESCARTADO",P193)))</f>
        <v>2204.4579534638392</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203"/>
      <c r="F196" s="93"/>
      <c r="G196" s="205"/>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203"/>
      <c r="F197" s="93"/>
      <c r="G197" s="205"/>
      <c r="H197" s="134">
        <f t="shared" ref="H197" si="539">COUNT($P197:$XX197)</f>
        <v>1</v>
      </c>
      <c r="I197" s="132">
        <f t="shared" ref="I197" si="540">_xlfn.STDEV.P($P196:$XX197)/AVERAGE($P196:$XX197)</f>
        <v>0</v>
      </c>
      <c r="J197" s="7">
        <f t="shared" ref="J197" si="541">IF(AND(H197&gt;2,
OR(L183="MÉDIA SANEADA",L183="MEDIANA SANEADA",
AND(L183="PREÇO ESTIMADO",NOT(AND(P185="Orçamento",COUNTA(P183:XX183)=COUNTIF(P185:XX185,"Orçamento")))))),
ROW(),0)</f>
        <v>0</v>
      </c>
      <c r="K197" s="66"/>
      <c r="L197" s="29" t="s">
        <v>42</v>
      </c>
      <c r="M197" s="30">
        <f t="shared" ref="M197" si="542">MIN($P189:$XX189)</f>
        <v>2204.4579534638392</v>
      </c>
      <c r="N197" s="71"/>
      <c r="O197" s="27" t="str">
        <f t="shared" ref="O197" si="543">"4 RODADA"</f>
        <v>4 RODADA</v>
      </c>
      <c r="P197" s="107">
        <f t="shared" ref="P197:AI197" si="544">IF(P195="","",IF((_xlfn.STDEV.P($P194:$XX195)/AVERAGE($P194:$XX195))&lt;=25%,P195,IF(OR(P195&gt;(AVERAGE($P194:$XX195)+_xlfn.STDEV.P($P194:$XX195)),P195&lt;(AVERAGE($P194:$XX195)-_xlfn.STDEV.P($P194:$XX195))),"DESCARTADO",P195)))</f>
        <v>2204.4579534638392</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203"/>
      <c r="F198" s="93"/>
      <c r="G198" s="205"/>
      <c r="H198"/>
      <c r="I198"/>
      <c r="J198"/>
      <c r="K198" s="66"/>
      <c r="L198" s="29" t="s">
        <v>40</v>
      </c>
      <c r="M198" s="30">
        <f t="shared" ref="M198" si="545">MAX($P189:$XX189)</f>
        <v>2204.4579534638392</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203"/>
      <c r="F199" s="93"/>
      <c r="G199" s="205"/>
      <c r="H199" s="134">
        <f t="shared" ref="H199" si="547">COUNT($P199:$XX199)</f>
        <v>1</v>
      </c>
      <c r="I199" s="132">
        <f t="shared" ref="I199" si="548">_xlfn.STDEV.P($P198:$XX199)/AVERAGE($P198:$XX199)</f>
        <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f t="shared" ref="P199:AI199" si="551">IF(P197="","",IF((_xlfn.STDEV.P($P196:$XX197)/AVERAGE($P196:$XX197))&lt;=25%,P197,IF(OR(P197&gt;(AVERAGE($P196:$XX197)+_xlfn.STDEV.P($P196:$XX197)),P197&lt;(AVERAGE($P196:$XX197)-_xlfn.STDEV.P($P196:$XX197))),"DESCARTADO",P197)))</f>
        <v>2204.4579534638392</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203"/>
      <c r="F200" s="93"/>
      <c r="G200" s="205"/>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203"/>
      <c r="F201" s="93"/>
      <c r="G201" s="205"/>
      <c r="H201" s="134">
        <f t="shared" ref="H201" si="553">COUNT($P201:$XX201)</f>
        <v>1</v>
      </c>
      <c r="I201" s="132">
        <f t="shared" ref="I201" si="554">_xlfn.STDEV.P($P200:$XX201)/AVERAGE($P200:$XX201)</f>
        <v>0</v>
      </c>
      <c r="J201" s="7">
        <f t="shared" ref="J201" si="555">IF(AND(H201&gt;2,
OR(L183="MÉDIA SANEADA",L183="MEDIANA SANEADA",
AND(L183="PREÇO ESTIMADO",NOT(AND(P185="Orçamento",COUNTA(P183:XX183)=COUNTIF(P185:XX185,"Orçamento")))))),
ROW(),0)</f>
        <v>0</v>
      </c>
      <c r="N201" s="71"/>
      <c r="O201" s="27" t="str">
        <f t="shared" ref="O201" si="556">"6 RODADA"</f>
        <v>6 RODADA</v>
      </c>
      <c r="P201" s="107">
        <f t="shared" ref="P201:AI201" si="557">IFERROR(IF(P199="","",IF((_xlfn.STDEV.P($P198:$XX199)/AVERAGE($P198:$XX199))&lt;=25%,P199,IF(OR(P199&gt;(AVERAGE($P198:$XX199)+_xlfn.STDEV.P($P198:$XX199)),P199&lt;(AVERAGE($P198:$XX199)-_xlfn.STDEV.P($P198:$XX199))),"DESCARTADO",P199))),)</f>
        <v>2204.4579534638392</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203"/>
      <c r="F202" s="136"/>
      <c r="G202" s="205"/>
      <c r="H202" s="208"/>
      <c r="I202" s="208"/>
      <c r="J202" s="209"/>
      <c r="K202" s="67"/>
      <c r="L202" s="1" t="s">
        <v>43</v>
      </c>
      <c r="M202" s="143" t="str">
        <f t="shared" ref="M202" si="558">IFERROR(ROUND(M183*M185,2),"")</f>
        <v/>
      </c>
      <c r="O202" s="27" t="s">
        <v>363</v>
      </c>
      <c r="P202" s="107">
        <f t="shared" ref="P202:R202" si="559">INDEX(P189:P201,MATCH(MAX($J189:$J201),$J189:$J201,0))</f>
        <v>2204.4579534638392</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7" t="s">
        <v>10</v>
      </c>
      <c r="M204" s="189"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91">
        <f t="shared" ref="E205" si="564">D204</f>
        <v>1</v>
      </c>
      <c r="F205" s="92"/>
      <c r="G205" s="193" t="s">
        <v>1</v>
      </c>
      <c r="H205" s="196" t="e">
        <f>INDEX('BASE FORMAÇÃO'!C:C,B204+1)</f>
        <v>#VALUE!</v>
      </c>
      <c r="I205" s="196"/>
      <c r="J205" s="197"/>
      <c r="K205" s="66"/>
      <c r="L205" s="188"/>
      <c r="M205" s="190"/>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92"/>
      <c r="F206" s="93"/>
      <c r="G206" s="194"/>
      <c r="H206" s="198"/>
      <c r="I206" s="198"/>
      <c r="J206" s="199"/>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5"/>
      <c r="H207" s="200"/>
      <c r="I207" s="200"/>
      <c r="J207" s="201"/>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202" t="e">
        <f t="shared" ref="E208" si="568">C204</f>
        <v>#VALUE!</v>
      </c>
      <c r="F208" s="93"/>
      <c r="G208" s="204" t="s">
        <v>304</v>
      </c>
      <c r="H208" s="206"/>
      <c r="I208" s="207"/>
      <c r="J208" s="207"/>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203"/>
      <c r="F209" s="93"/>
      <c r="G209" s="205"/>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203"/>
      <c r="F210" s="93"/>
      <c r="G210" s="205"/>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203"/>
      <c r="F211" s="93"/>
      <c r="G211" s="205"/>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203"/>
      <c r="F212" s="93"/>
      <c r="G212" s="205"/>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203"/>
      <c r="F213" s="93"/>
      <c r="G213" s="205"/>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203"/>
      <c r="F214" s="93"/>
      <c r="G214" s="205"/>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203"/>
      <c r="F215" s="93"/>
      <c r="G215" s="205"/>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203"/>
      <c r="F216" s="93"/>
      <c r="G216" s="205"/>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203"/>
      <c r="F217" s="93"/>
      <c r="G217" s="205"/>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203"/>
      <c r="F218" s="93"/>
      <c r="G218" s="205"/>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203"/>
      <c r="F219" s="93"/>
      <c r="G219" s="205"/>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203"/>
      <c r="F220" s="93"/>
      <c r="G220" s="205"/>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203"/>
      <c r="F221" s="93"/>
      <c r="G221" s="205"/>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203"/>
      <c r="F222" s="93"/>
      <c r="G222" s="205"/>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203"/>
      <c r="F223" s="136"/>
      <c r="G223" s="205"/>
      <c r="H223" s="208"/>
      <c r="I223" s="208"/>
      <c r="J223" s="209"/>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7" t="s">
        <v>10</v>
      </c>
      <c r="M225" s="189"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91">
        <f t="shared" ref="E226" si="630">D225</f>
        <v>1</v>
      </c>
      <c r="F226" s="92"/>
      <c r="G226" s="193" t="s">
        <v>1</v>
      </c>
      <c r="H226" s="196" t="e">
        <f>INDEX('BASE FORMAÇÃO'!C:C,B225+1)</f>
        <v>#VALUE!</v>
      </c>
      <c r="I226" s="196"/>
      <c r="J226" s="197"/>
      <c r="K226" s="66"/>
      <c r="L226" s="188"/>
      <c r="M226" s="190"/>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92"/>
      <c r="F227" s="93"/>
      <c r="G227" s="194"/>
      <c r="H227" s="198"/>
      <c r="I227" s="198"/>
      <c r="J227" s="199"/>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5"/>
      <c r="H228" s="200"/>
      <c r="I228" s="200"/>
      <c r="J228" s="201"/>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202" t="e">
        <f t="shared" ref="E229" si="634">C225</f>
        <v>#VALUE!</v>
      </c>
      <c r="F229" s="93"/>
      <c r="G229" s="204" t="s">
        <v>304</v>
      </c>
      <c r="H229" s="206"/>
      <c r="I229" s="207"/>
      <c r="J229" s="207"/>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203"/>
      <c r="F230" s="93"/>
      <c r="G230" s="205"/>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203"/>
      <c r="F231" s="93"/>
      <c r="G231" s="205"/>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203"/>
      <c r="F232" s="93"/>
      <c r="G232" s="205"/>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203"/>
      <c r="F233" s="93"/>
      <c r="G233" s="205"/>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203"/>
      <c r="F234" s="93"/>
      <c r="G234" s="205"/>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203"/>
      <c r="F235" s="93"/>
      <c r="G235" s="205"/>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203"/>
      <c r="F236" s="93"/>
      <c r="G236" s="205"/>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203"/>
      <c r="F237" s="93"/>
      <c r="G237" s="205"/>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203"/>
      <c r="F238" s="93"/>
      <c r="G238" s="205"/>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203"/>
      <c r="F239" s="93"/>
      <c r="G239" s="205"/>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203"/>
      <c r="F240" s="93"/>
      <c r="G240" s="205"/>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203"/>
      <c r="F241" s="93"/>
      <c r="G241" s="205"/>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203"/>
      <c r="F242" s="93"/>
      <c r="G242" s="205"/>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203"/>
      <c r="F243" s="93"/>
      <c r="G243" s="205"/>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203"/>
      <c r="F244" s="136"/>
      <c r="G244" s="205"/>
      <c r="H244" s="208"/>
      <c r="I244" s="208"/>
      <c r="J244" s="209"/>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7" t="s">
        <v>10</v>
      </c>
      <c r="M246" s="189"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91">
        <f t="shared" ref="E247" si="696">D246</f>
        <v>1</v>
      </c>
      <c r="F247" s="92"/>
      <c r="G247" s="193" t="s">
        <v>1</v>
      </c>
      <c r="H247" s="196" t="e">
        <f>INDEX('BASE FORMAÇÃO'!C:C,B246+1)</f>
        <v>#VALUE!</v>
      </c>
      <c r="I247" s="196"/>
      <c r="J247" s="197"/>
      <c r="K247" s="66"/>
      <c r="L247" s="188"/>
      <c r="M247" s="190"/>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92"/>
      <c r="F248" s="93"/>
      <c r="G248" s="194"/>
      <c r="H248" s="198"/>
      <c r="I248" s="198"/>
      <c r="J248" s="199"/>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5"/>
      <c r="H249" s="200"/>
      <c r="I249" s="200"/>
      <c r="J249" s="201"/>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202" t="e">
        <f t="shared" ref="E250" si="700">C246</f>
        <v>#VALUE!</v>
      </c>
      <c r="F250" s="93"/>
      <c r="G250" s="204" t="s">
        <v>304</v>
      </c>
      <c r="H250" s="206"/>
      <c r="I250" s="207"/>
      <c r="J250" s="207"/>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203"/>
      <c r="F251" s="93"/>
      <c r="G251" s="205"/>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203"/>
      <c r="F252" s="93"/>
      <c r="G252" s="205"/>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203"/>
      <c r="F253" s="93"/>
      <c r="G253" s="205"/>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203"/>
      <c r="F254" s="93"/>
      <c r="G254" s="205"/>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203"/>
      <c r="F255" s="93"/>
      <c r="G255" s="205"/>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203"/>
      <c r="F256" s="93"/>
      <c r="G256" s="205"/>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203"/>
      <c r="F257" s="93"/>
      <c r="G257" s="205"/>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203"/>
      <c r="F258" s="93"/>
      <c r="G258" s="205"/>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203"/>
      <c r="F259" s="93"/>
      <c r="G259" s="205"/>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203"/>
      <c r="F260" s="93"/>
      <c r="G260" s="205"/>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203"/>
      <c r="F261" s="93"/>
      <c r="G261" s="205"/>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203"/>
      <c r="F262" s="93"/>
      <c r="G262" s="205"/>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203"/>
      <c r="F263" s="93"/>
      <c r="G263" s="205"/>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203"/>
      <c r="F264" s="93"/>
      <c r="G264" s="205"/>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203"/>
      <c r="F265" s="136"/>
      <c r="G265" s="205"/>
      <c r="H265" s="208"/>
      <c r="I265" s="208"/>
      <c r="J265" s="209"/>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7" t="s">
        <v>10</v>
      </c>
      <c r="M267" s="189"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91">
        <f t="shared" ref="E268" si="762">D267</f>
        <v>1</v>
      </c>
      <c r="F268" s="92"/>
      <c r="G268" s="193" t="s">
        <v>1</v>
      </c>
      <c r="H268" s="196" t="e">
        <f>INDEX('BASE FORMAÇÃO'!C:C,B267+1)</f>
        <v>#VALUE!</v>
      </c>
      <c r="I268" s="196"/>
      <c r="J268" s="197"/>
      <c r="K268" s="66"/>
      <c r="L268" s="188"/>
      <c r="M268" s="190"/>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92"/>
      <c r="F269" s="93"/>
      <c r="G269" s="194"/>
      <c r="H269" s="198"/>
      <c r="I269" s="198"/>
      <c r="J269" s="199"/>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5"/>
      <c r="H270" s="200"/>
      <c r="I270" s="200"/>
      <c r="J270" s="201"/>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202" t="e">
        <f t="shared" ref="E271" si="766">C267</f>
        <v>#VALUE!</v>
      </c>
      <c r="F271" s="93"/>
      <c r="G271" s="204" t="s">
        <v>304</v>
      </c>
      <c r="H271" s="206"/>
      <c r="I271" s="207"/>
      <c r="J271" s="207"/>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203"/>
      <c r="F272" s="93"/>
      <c r="G272" s="205"/>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203"/>
      <c r="F273" s="93"/>
      <c r="G273" s="205"/>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203"/>
      <c r="F274" s="93"/>
      <c r="G274" s="205"/>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203"/>
      <c r="F275" s="93"/>
      <c r="G275" s="205"/>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203"/>
      <c r="F276" s="93"/>
      <c r="G276" s="205"/>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203"/>
      <c r="F277" s="93"/>
      <c r="G277" s="205"/>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203"/>
      <c r="F278" s="93"/>
      <c r="G278" s="205"/>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203"/>
      <c r="F279" s="93"/>
      <c r="G279" s="205"/>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203"/>
      <c r="F280" s="93"/>
      <c r="G280" s="205"/>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203"/>
      <c r="F281" s="93"/>
      <c r="G281" s="205"/>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203"/>
      <c r="F282" s="93"/>
      <c r="G282" s="205"/>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203"/>
      <c r="F283" s="93"/>
      <c r="G283" s="205"/>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203"/>
      <c r="F284" s="93"/>
      <c r="G284" s="205"/>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203"/>
      <c r="F285" s="93"/>
      <c r="G285" s="205"/>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203"/>
      <c r="F286" s="136"/>
      <c r="G286" s="205"/>
      <c r="H286" s="208"/>
      <c r="I286" s="208"/>
      <c r="J286" s="209"/>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7" t="s">
        <v>10</v>
      </c>
      <c r="M288" s="189"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91">
        <f t="shared" ref="E289" si="828">D288</f>
        <v>1</v>
      </c>
      <c r="F289" s="92"/>
      <c r="G289" s="193" t="s">
        <v>1</v>
      </c>
      <c r="H289" s="196" t="e">
        <f>INDEX('BASE FORMAÇÃO'!C:C,B288+1)</f>
        <v>#VALUE!</v>
      </c>
      <c r="I289" s="196"/>
      <c r="J289" s="197"/>
      <c r="K289" s="66"/>
      <c r="L289" s="188"/>
      <c r="M289" s="190"/>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92"/>
      <c r="F290" s="93"/>
      <c r="G290" s="194"/>
      <c r="H290" s="198"/>
      <c r="I290" s="198"/>
      <c r="J290" s="199"/>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5"/>
      <c r="H291" s="200"/>
      <c r="I291" s="200"/>
      <c r="J291" s="201"/>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202" t="e">
        <f t="shared" ref="E292" si="832">C288</f>
        <v>#VALUE!</v>
      </c>
      <c r="F292" s="93"/>
      <c r="G292" s="204" t="s">
        <v>304</v>
      </c>
      <c r="H292" s="206"/>
      <c r="I292" s="207"/>
      <c r="J292" s="207"/>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203"/>
      <c r="F293" s="93"/>
      <c r="G293" s="205"/>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203"/>
      <c r="F294" s="93"/>
      <c r="G294" s="205"/>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203"/>
      <c r="F295" s="93"/>
      <c r="G295" s="205"/>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203"/>
      <c r="F296" s="93"/>
      <c r="G296" s="205"/>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203"/>
      <c r="F297" s="93"/>
      <c r="G297" s="205"/>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203"/>
      <c r="F298" s="93"/>
      <c r="G298" s="205"/>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203"/>
      <c r="F299" s="93"/>
      <c r="G299" s="205"/>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203"/>
      <c r="F300" s="93"/>
      <c r="G300" s="205"/>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203"/>
      <c r="F301" s="93"/>
      <c r="G301" s="205"/>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203"/>
      <c r="F302" s="93"/>
      <c r="G302" s="205"/>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203"/>
      <c r="F303" s="93"/>
      <c r="G303" s="205"/>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203"/>
      <c r="F304" s="93"/>
      <c r="G304" s="205"/>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203"/>
      <c r="F305" s="93"/>
      <c r="G305" s="205"/>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203"/>
      <c r="F306" s="93"/>
      <c r="G306" s="205"/>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203"/>
      <c r="F307" s="136"/>
      <c r="G307" s="205"/>
      <c r="H307" s="208"/>
      <c r="I307" s="208"/>
      <c r="J307" s="209"/>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7" t="s">
        <v>10</v>
      </c>
      <c r="M309" s="189"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91">
        <f t="shared" ref="E310" si="894">D309</f>
        <v>1</v>
      </c>
      <c r="F310" s="92"/>
      <c r="G310" s="193" t="s">
        <v>1</v>
      </c>
      <c r="H310" s="196" t="e">
        <f>INDEX('BASE FORMAÇÃO'!C:C,B309+1)</f>
        <v>#VALUE!</v>
      </c>
      <c r="I310" s="196"/>
      <c r="J310" s="197"/>
      <c r="K310" s="66"/>
      <c r="L310" s="188"/>
      <c r="M310" s="190"/>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92"/>
      <c r="F311" s="93"/>
      <c r="G311" s="194"/>
      <c r="H311" s="198"/>
      <c r="I311" s="198"/>
      <c r="J311" s="199"/>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5"/>
      <c r="H312" s="200"/>
      <c r="I312" s="200"/>
      <c r="J312" s="201"/>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202" t="e">
        <f t="shared" ref="E313" si="898">C309</f>
        <v>#VALUE!</v>
      </c>
      <c r="F313" s="93"/>
      <c r="G313" s="204" t="s">
        <v>304</v>
      </c>
      <c r="H313" s="206"/>
      <c r="I313" s="207"/>
      <c r="J313" s="207"/>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203"/>
      <c r="F314" s="93"/>
      <c r="G314" s="205"/>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203"/>
      <c r="F315" s="93"/>
      <c r="G315" s="205"/>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203"/>
      <c r="F316" s="93"/>
      <c r="G316" s="205"/>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203"/>
      <c r="F317" s="93"/>
      <c r="G317" s="205"/>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203"/>
      <c r="F318" s="93"/>
      <c r="G318" s="205"/>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203"/>
      <c r="F319" s="93"/>
      <c r="G319" s="205"/>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203"/>
      <c r="F320" s="93"/>
      <c r="G320" s="205"/>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203"/>
      <c r="F321" s="93"/>
      <c r="G321" s="205"/>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203"/>
      <c r="F322" s="93"/>
      <c r="G322" s="205"/>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203"/>
      <c r="F323" s="93"/>
      <c r="G323" s="205"/>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203"/>
      <c r="F324" s="93"/>
      <c r="G324" s="205"/>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203"/>
      <c r="F325" s="93"/>
      <c r="G325" s="205"/>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203"/>
      <c r="F326" s="93"/>
      <c r="G326" s="205"/>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203"/>
      <c r="F327" s="93"/>
      <c r="G327" s="205"/>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203"/>
      <c r="F328" s="136"/>
      <c r="G328" s="205"/>
      <c r="H328" s="208"/>
      <c r="I328" s="208"/>
      <c r="J328" s="209"/>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7" t="s">
        <v>10</v>
      </c>
      <c r="M330" s="189"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91">
        <f t="shared" ref="E331" si="960">D330</f>
        <v>1</v>
      </c>
      <c r="F331" s="92"/>
      <c r="G331" s="193" t="s">
        <v>1</v>
      </c>
      <c r="H331" s="196" t="e">
        <f>INDEX('BASE FORMAÇÃO'!C:C,B330+1)</f>
        <v>#VALUE!</v>
      </c>
      <c r="I331" s="196"/>
      <c r="J331" s="197"/>
      <c r="K331" s="66"/>
      <c r="L331" s="188"/>
      <c r="M331" s="190"/>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92"/>
      <c r="F332" s="93"/>
      <c r="G332" s="194"/>
      <c r="H332" s="198"/>
      <c r="I332" s="198"/>
      <c r="J332" s="199"/>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5"/>
      <c r="H333" s="200"/>
      <c r="I333" s="200"/>
      <c r="J333" s="201"/>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202" t="e">
        <f t="shared" ref="E334" si="964">C330</f>
        <v>#VALUE!</v>
      </c>
      <c r="F334" s="93"/>
      <c r="G334" s="204" t="s">
        <v>304</v>
      </c>
      <c r="H334" s="206"/>
      <c r="I334" s="207"/>
      <c r="J334" s="207"/>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203"/>
      <c r="F335" s="93"/>
      <c r="G335" s="205"/>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203"/>
      <c r="F336" s="93"/>
      <c r="G336" s="205"/>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203"/>
      <c r="F337" s="93"/>
      <c r="G337" s="205"/>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203"/>
      <c r="F338" s="93"/>
      <c r="G338" s="205"/>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203"/>
      <c r="F339" s="93"/>
      <c r="G339" s="205"/>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203"/>
      <c r="F340" s="93"/>
      <c r="G340" s="205"/>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203"/>
      <c r="F341" s="93"/>
      <c r="G341" s="205"/>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203"/>
      <c r="F342" s="93"/>
      <c r="G342" s="205"/>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203"/>
      <c r="F343" s="93"/>
      <c r="G343" s="205"/>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203"/>
      <c r="F344" s="93"/>
      <c r="G344" s="205"/>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203"/>
      <c r="F345" s="93"/>
      <c r="G345" s="205"/>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203"/>
      <c r="F346" s="93"/>
      <c r="G346" s="205"/>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203"/>
      <c r="F347" s="93"/>
      <c r="G347" s="205"/>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203"/>
      <c r="F348" s="93"/>
      <c r="G348" s="205"/>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203"/>
      <c r="F349" s="136"/>
      <c r="G349" s="205"/>
      <c r="H349" s="208"/>
      <c r="I349" s="208"/>
      <c r="J349" s="209"/>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7" t="s">
        <v>10</v>
      </c>
      <c r="M351" s="189"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91">
        <f t="shared" ref="E352" si="1026">D351</f>
        <v>1</v>
      </c>
      <c r="F352" s="92"/>
      <c r="G352" s="193" t="s">
        <v>1</v>
      </c>
      <c r="H352" s="196" t="e">
        <f>INDEX('BASE FORMAÇÃO'!C:C,B351+1)</f>
        <v>#VALUE!</v>
      </c>
      <c r="I352" s="196"/>
      <c r="J352" s="197"/>
      <c r="K352" s="66"/>
      <c r="L352" s="188"/>
      <c r="M352" s="190"/>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92"/>
      <c r="F353" s="93"/>
      <c r="G353" s="194"/>
      <c r="H353" s="198"/>
      <c r="I353" s="198"/>
      <c r="J353" s="199"/>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5"/>
      <c r="H354" s="200"/>
      <c r="I354" s="200"/>
      <c r="J354" s="201"/>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202" t="e">
        <f t="shared" ref="E355" si="1030">C351</f>
        <v>#VALUE!</v>
      </c>
      <c r="F355" s="93"/>
      <c r="G355" s="204" t="s">
        <v>304</v>
      </c>
      <c r="H355" s="206"/>
      <c r="I355" s="207"/>
      <c r="J355" s="207"/>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203"/>
      <c r="F356" s="93"/>
      <c r="G356" s="205"/>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203"/>
      <c r="F357" s="93"/>
      <c r="G357" s="205"/>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203"/>
      <c r="F358" s="93"/>
      <c r="G358" s="205"/>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203"/>
      <c r="F359" s="93"/>
      <c r="G359" s="205"/>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203"/>
      <c r="F360" s="93"/>
      <c r="G360" s="205"/>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203"/>
      <c r="F361" s="93"/>
      <c r="G361" s="205"/>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203"/>
      <c r="F362" s="93"/>
      <c r="G362" s="205"/>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203"/>
      <c r="F363" s="93"/>
      <c r="G363" s="205"/>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203"/>
      <c r="F364" s="93"/>
      <c r="G364" s="205"/>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203"/>
      <c r="F365" s="93"/>
      <c r="G365" s="205"/>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203"/>
      <c r="F366" s="93"/>
      <c r="G366" s="205"/>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203"/>
      <c r="F367" s="93"/>
      <c r="G367" s="205"/>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203"/>
      <c r="F368" s="93"/>
      <c r="G368" s="205"/>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203"/>
      <c r="F369" s="93"/>
      <c r="G369" s="205"/>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203"/>
      <c r="F370" s="136"/>
      <c r="G370" s="205"/>
      <c r="H370" s="208"/>
      <c r="I370" s="208"/>
      <c r="J370" s="209"/>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7" t="s">
        <v>10</v>
      </c>
      <c r="M372" s="189"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91">
        <f t="shared" ref="E373" si="1092">D372</f>
        <v>1</v>
      </c>
      <c r="F373" s="92"/>
      <c r="G373" s="193" t="s">
        <v>1</v>
      </c>
      <c r="H373" s="196" t="e">
        <f>INDEX('BASE FORMAÇÃO'!C:C,B372+1)</f>
        <v>#VALUE!</v>
      </c>
      <c r="I373" s="196"/>
      <c r="J373" s="197"/>
      <c r="K373" s="66"/>
      <c r="L373" s="188"/>
      <c r="M373" s="190"/>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92"/>
      <c r="F374" s="93"/>
      <c r="G374" s="194"/>
      <c r="H374" s="198"/>
      <c r="I374" s="198"/>
      <c r="J374" s="199"/>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5"/>
      <c r="H375" s="200"/>
      <c r="I375" s="200"/>
      <c r="J375" s="201"/>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202" t="e">
        <f t="shared" ref="E376" si="1096">C372</f>
        <v>#VALUE!</v>
      </c>
      <c r="F376" s="93"/>
      <c r="G376" s="204" t="s">
        <v>304</v>
      </c>
      <c r="H376" s="206"/>
      <c r="I376" s="207"/>
      <c r="J376" s="207"/>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203"/>
      <c r="F377" s="93"/>
      <c r="G377" s="205"/>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203"/>
      <c r="F378" s="93"/>
      <c r="G378" s="205"/>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203"/>
      <c r="F379" s="93"/>
      <c r="G379" s="205"/>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203"/>
      <c r="F380" s="93"/>
      <c r="G380" s="205"/>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203"/>
      <c r="F381" s="93"/>
      <c r="G381" s="205"/>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203"/>
      <c r="F382" s="93"/>
      <c r="G382" s="205"/>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203"/>
      <c r="F383" s="93"/>
      <c r="G383" s="205"/>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203"/>
      <c r="F384" s="93"/>
      <c r="G384" s="205"/>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203"/>
      <c r="F385" s="93"/>
      <c r="G385" s="205"/>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203"/>
      <c r="F386" s="93"/>
      <c r="G386" s="205"/>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203"/>
      <c r="F387" s="93"/>
      <c r="G387" s="205"/>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203"/>
      <c r="F388" s="93"/>
      <c r="G388" s="205"/>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203"/>
      <c r="F389" s="93"/>
      <c r="G389" s="205"/>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203"/>
      <c r="F390" s="93"/>
      <c r="G390" s="205"/>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203"/>
      <c r="F391" s="136"/>
      <c r="G391" s="205"/>
      <c r="H391" s="208"/>
      <c r="I391" s="208"/>
      <c r="J391" s="209"/>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7" t="s">
        <v>10</v>
      </c>
      <c r="M393" s="189"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91">
        <f t="shared" ref="E394" si="1158">D393</f>
        <v>1</v>
      </c>
      <c r="F394" s="92"/>
      <c r="G394" s="193" t="s">
        <v>1</v>
      </c>
      <c r="H394" s="196" t="e">
        <f>INDEX('BASE FORMAÇÃO'!C:C,B393+1)</f>
        <v>#VALUE!</v>
      </c>
      <c r="I394" s="196"/>
      <c r="J394" s="197"/>
      <c r="K394" s="66"/>
      <c r="L394" s="188"/>
      <c r="M394" s="190"/>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92"/>
      <c r="F395" s="93"/>
      <c r="G395" s="194"/>
      <c r="H395" s="198"/>
      <c r="I395" s="198"/>
      <c r="J395" s="199"/>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5"/>
      <c r="H396" s="200"/>
      <c r="I396" s="200"/>
      <c r="J396" s="201"/>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202" t="e">
        <f t="shared" ref="E397" si="1162">C393</f>
        <v>#VALUE!</v>
      </c>
      <c r="F397" s="93"/>
      <c r="G397" s="204" t="s">
        <v>304</v>
      </c>
      <c r="H397" s="206"/>
      <c r="I397" s="207"/>
      <c r="J397" s="207"/>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203"/>
      <c r="F398" s="93"/>
      <c r="G398" s="205"/>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203"/>
      <c r="F399" s="93"/>
      <c r="G399" s="205"/>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203"/>
      <c r="F400" s="93"/>
      <c r="G400" s="205"/>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203"/>
      <c r="F401" s="93"/>
      <c r="G401" s="205"/>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203"/>
      <c r="F402" s="93"/>
      <c r="G402" s="205"/>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203"/>
      <c r="F403" s="93"/>
      <c r="G403" s="205"/>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203"/>
      <c r="F404" s="93"/>
      <c r="G404" s="205"/>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203"/>
      <c r="F405" s="93"/>
      <c r="G405" s="205"/>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203"/>
      <c r="F406" s="93"/>
      <c r="G406" s="205"/>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203"/>
      <c r="F407" s="93"/>
      <c r="G407" s="205"/>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203"/>
      <c r="F408" s="93"/>
      <c r="G408" s="205"/>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203"/>
      <c r="F409" s="93"/>
      <c r="G409" s="205"/>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203"/>
      <c r="F410" s="93"/>
      <c r="G410" s="205"/>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203"/>
      <c r="F411" s="93"/>
      <c r="G411" s="205"/>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203"/>
      <c r="F412" s="136"/>
      <c r="G412" s="205"/>
      <c r="H412" s="208"/>
      <c r="I412" s="208"/>
      <c r="J412" s="209"/>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7" t="s">
        <v>10</v>
      </c>
      <c r="M414" s="189"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91">
        <f t="shared" ref="E415" si="1224">D414</f>
        <v>1</v>
      </c>
      <c r="F415" s="92"/>
      <c r="G415" s="193" t="s">
        <v>1</v>
      </c>
      <c r="H415" s="196" t="e">
        <f>INDEX('BASE FORMAÇÃO'!C:C,B414+1)</f>
        <v>#VALUE!</v>
      </c>
      <c r="I415" s="196"/>
      <c r="J415" s="197"/>
      <c r="K415" s="66"/>
      <c r="L415" s="188"/>
      <c r="M415" s="190"/>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92"/>
      <c r="F416" s="93"/>
      <c r="G416" s="194"/>
      <c r="H416" s="198"/>
      <c r="I416" s="198"/>
      <c r="J416" s="199"/>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5"/>
      <c r="H417" s="200"/>
      <c r="I417" s="200"/>
      <c r="J417" s="201"/>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202" t="e">
        <f t="shared" ref="E418" si="1228">C414</f>
        <v>#VALUE!</v>
      </c>
      <c r="F418" s="93"/>
      <c r="G418" s="204" t="s">
        <v>304</v>
      </c>
      <c r="H418" s="206"/>
      <c r="I418" s="207"/>
      <c r="J418" s="207"/>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203"/>
      <c r="F419" s="93"/>
      <c r="G419" s="205"/>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203"/>
      <c r="F420" s="93"/>
      <c r="G420" s="205"/>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203"/>
      <c r="F421" s="93"/>
      <c r="G421" s="205"/>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203"/>
      <c r="F422" s="93"/>
      <c r="G422" s="205"/>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203"/>
      <c r="F423" s="93"/>
      <c r="G423" s="205"/>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203"/>
      <c r="F424" s="93"/>
      <c r="G424" s="205"/>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203"/>
      <c r="F425" s="93"/>
      <c r="G425" s="205"/>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203"/>
      <c r="F426" s="93"/>
      <c r="G426" s="205"/>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203"/>
      <c r="F427" s="93"/>
      <c r="G427" s="205"/>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203"/>
      <c r="F428" s="93"/>
      <c r="G428" s="205"/>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203"/>
      <c r="F429" s="93"/>
      <c r="G429" s="205"/>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203"/>
      <c r="F430" s="93"/>
      <c r="G430" s="205"/>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203"/>
      <c r="F431" s="93"/>
      <c r="G431" s="205"/>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203"/>
      <c r="F432" s="93"/>
      <c r="G432" s="205"/>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203"/>
      <c r="F433" s="136"/>
      <c r="G433" s="205"/>
      <c r="H433" s="208"/>
      <c r="I433" s="208"/>
      <c r="J433" s="209"/>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7" t="s">
        <v>10</v>
      </c>
      <c r="M435" s="189"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91">
        <f t="shared" ref="E436" si="1290">D435</f>
        <v>1</v>
      </c>
      <c r="F436" s="92"/>
      <c r="G436" s="193" t="s">
        <v>1</v>
      </c>
      <c r="H436" s="196" t="e">
        <f>INDEX('BASE FORMAÇÃO'!C:C,B435+1)</f>
        <v>#VALUE!</v>
      </c>
      <c r="I436" s="196"/>
      <c r="J436" s="197"/>
      <c r="K436" s="66"/>
      <c r="L436" s="188"/>
      <c r="M436" s="190"/>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92"/>
      <c r="F437" s="93"/>
      <c r="G437" s="194"/>
      <c r="H437" s="198"/>
      <c r="I437" s="198"/>
      <c r="J437" s="199"/>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5"/>
      <c r="H438" s="200"/>
      <c r="I438" s="200"/>
      <c r="J438" s="201"/>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202" t="e">
        <f t="shared" ref="E439" si="1294">C435</f>
        <v>#VALUE!</v>
      </c>
      <c r="F439" s="93"/>
      <c r="G439" s="204" t="s">
        <v>304</v>
      </c>
      <c r="H439" s="206"/>
      <c r="I439" s="207"/>
      <c r="J439" s="207"/>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203"/>
      <c r="F440" s="93"/>
      <c r="G440" s="205"/>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203"/>
      <c r="F441" s="93"/>
      <c r="G441" s="205"/>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203"/>
      <c r="F442" s="93"/>
      <c r="G442" s="205"/>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203"/>
      <c r="F443" s="93"/>
      <c r="G443" s="205"/>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203"/>
      <c r="F444" s="93"/>
      <c r="G444" s="205"/>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203"/>
      <c r="F445" s="93"/>
      <c r="G445" s="205"/>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203"/>
      <c r="F446" s="93"/>
      <c r="G446" s="205"/>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203"/>
      <c r="F447" s="93"/>
      <c r="G447" s="205"/>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203"/>
      <c r="F448" s="93"/>
      <c r="G448" s="205"/>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203"/>
      <c r="F449" s="93"/>
      <c r="G449" s="205"/>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203"/>
      <c r="F450" s="93"/>
      <c r="G450" s="205"/>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203"/>
      <c r="F451" s="93"/>
      <c r="G451" s="205"/>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203"/>
      <c r="F452" s="93"/>
      <c r="G452" s="205"/>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203"/>
      <c r="F453" s="93"/>
      <c r="G453" s="205"/>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203"/>
      <c r="F454" s="136"/>
      <c r="G454" s="205"/>
      <c r="H454" s="208"/>
      <c r="I454" s="208"/>
      <c r="J454" s="209"/>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7" t="s">
        <v>10</v>
      </c>
      <c r="M456" s="189"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91">
        <f t="shared" ref="E457" si="1356">D456</f>
        <v>1</v>
      </c>
      <c r="F457" s="92"/>
      <c r="G457" s="193" t="s">
        <v>1</v>
      </c>
      <c r="H457" s="196" t="e">
        <f>INDEX('BASE FORMAÇÃO'!C:C,B456+1)</f>
        <v>#VALUE!</v>
      </c>
      <c r="I457" s="196"/>
      <c r="J457" s="197"/>
      <c r="K457" s="66"/>
      <c r="L457" s="188"/>
      <c r="M457" s="190"/>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92"/>
      <c r="F458" s="93"/>
      <c r="G458" s="194"/>
      <c r="H458" s="198"/>
      <c r="I458" s="198"/>
      <c r="J458" s="199"/>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5"/>
      <c r="H459" s="200"/>
      <c r="I459" s="200"/>
      <c r="J459" s="201"/>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202" t="e">
        <f t="shared" ref="E460" si="1360">C456</f>
        <v>#VALUE!</v>
      </c>
      <c r="F460" s="93"/>
      <c r="G460" s="204" t="s">
        <v>304</v>
      </c>
      <c r="H460" s="206"/>
      <c r="I460" s="207"/>
      <c r="J460" s="207"/>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203"/>
      <c r="F461" s="93"/>
      <c r="G461" s="205"/>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203"/>
      <c r="F462" s="93"/>
      <c r="G462" s="205"/>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203"/>
      <c r="F463" s="93"/>
      <c r="G463" s="205"/>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203"/>
      <c r="F464" s="93"/>
      <c r="G464" s="205"/>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203"/>
      <c r="F465" s="93"/>
      <c r="G465" s="205"/>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203"/>
      <c r="F466" s="93"/>
      <c r="G466" s="205"/>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203"/>
      <c r="F467" s="93"/>
      <c r="G467" s="205"/>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203"/>
      <c r="F468" s="93"/>
      <c r="G468" s="205"/>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203"/>
      <c r="F469" s="93"/>
      <c r="G469" s="205"/>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203"/>
      <c r="F470" s="93"/>
      <c r="G470" s="205"/>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203"/>
      <c r="F471" s="93"/>
      <c r="G471" s="205"/>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203"/>
      <c r="F472" s="93"/>
      <c r="G472" s="205"/>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203"/>
      <c r="F473" s="93"/>
      <c r="G473" s="205"/>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203"/>
      <c r="F474" s="93"/>
      <c r="G474" s="205"/>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203"/>
      <c r="F475" s="136"/>
      <c r="G475" s="205"/>
      <c r="H475" s="208"/>
      <c r="I475" s="208"/>
      <c r="J475" s="209"/>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7" t="s">
        <v>10</v>
      </c>
      <c r="M477" s="189"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91">
        <f t="shared" ref="E478" si="1422">D477</f>
        <v>1</v>
      </c>
      <c r="F478" s="92"/>
      <c r="G478" s="193" t="s">
        <v>1</v>
      </c>
      <c r="H478" s="196" t="e">
        <f>INDEX('BASE FORMAÇÃO'!C:C,B477+1)</f>
        <v>#VALUE!</v>
      </c>
      <c r="I478" s="196"/>
      <c r="J478" s="197"/>
      <c r="K478" s="66"/>
      <c r="L478" s="188"/>
      <c r="M478" s="190"/>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92"/>
      <c r="F479" s="93"/>
      <c r="G479" s="194"/>
      <c r="H479" s="198"/>
      <c r="I479" s="198"/>
      <c r="J479" s="199"/>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5"/>
      <c r="H480" s="200"/>
      <c r="I480" s="200"/>
      <c r="J480" s="201"/>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202" t="e">
        <f t="shared" ref="E481" si="1426">C477</f>
        <v>#VALUE!</v>
      </c>
      <c r="F481" s="93"/>
      <c r="G481" s="204" t="s">
        <v>304</v>
      </c>
      <c r="H481" s="206"/>
      <c r="I481" s="207"/>
      <c r="J481" s="207"/>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203"/>
      <c r="F482" s="93"/>
      <c r="G482" s="205"/>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203"/>
      <c r="F483" s="93"/>
      <c r="G483" s="205"/>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203"/>
      <c r="F484" s="93"/>
      <c r="G484" s="205"/>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203"/>
      <c r="F485" s="93"/>
      <c r="G485" s="205"/>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203"/>
      <c r="F486" s="93"/>
      <c r="G486" s="205"/>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203"/>
      <c r="F487" s="93"/>
      <c r="G487" s="205"/>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203"/>
      <c r="F488" s="93"/>
      <c r="G488" s="205"/>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203"/>
      <c r="F489" s="93"/>
      <c r="G489" s="205"/>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203"/>
      <c r="F490" s="93"/>
      <c r="G490" s="205"/>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203"/>
      <c r="F491" s="93"/>
      <c r="G491" s="205"/>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203"/>
      <c r="F492" s="93"/>
      <c r="G492" s="205"/>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203"/>
      <c r="F493" s="93"/>
      <c r="G493" s="205"/>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203"/>
      <c r="F494" s="93"/>
      <c r="G494" s="205"/>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203"/>
      <c r="F495" s="93"/>
      <c r="G495" s="205"/>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203"/>
      <c r="F496" s="136"/>
      <c r="G496" s="205"/>
      <c r="H496" s="208"/>
      <c r="I496" s="208"/>
      <c r="J496" s="209"/>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7" t="s">
        <v>10</v>
      </c>
      <c r="M498" s="189"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91">
        <f t="shared" ref="E499" si="1488">D498</f>
        <v>1</v>
      </c>
      <c r="F499" s="92"/>
      <c r="G499" s="193" t="s">
        <v>1</v>
      </c>
      <c r="H499" s="196" t="e">
        <f>INDEX('BASE FORMAÇÃO'!C:C,B498+1)</f>
        <v>#VALUE!</v>
      </c>
      <c r="I499" s="196"/>
      <c r="J499" s="197"/>
      <c r="K499" s="66"/>
      <c r="L499" s="188"/>
      <c r="M499" s="190"/>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92"/>
      <c r="F500" s="93"/>
      <c r="G500" s="194"/>
      <c r="H500" s="198"/>
      <c r="I500" s="198"/>
      <c r="J500" s="199"/>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5"/>
      <c r="H501" s="200"/>
      <c r="I501" s="200"/>
      <c r="J501" s="201"/>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202" t="e">
        <f t="shared" ref="E502" si="1492">C498</f>
        <v>#VALUE!</v>
      </c>
      <c r="F502" s="93"/>
      <c r="G502" s="204" t="s">
        <v>304</v>
      </c>
      <c r="H502" s="206"/>
      <c r="I502" s="207"/>
      <c r="J502" s="207"/>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203"/>
      <c r="F503" s="93"/>
      <c r="G503" s="205"/>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203"/>
      <c r="F504" s="93"/>
      <c r="G504" s="205"/>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203"/>
      <c r="F505" s="93"/>
      <c r="G505" s="205"/>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203"/>
      <c r="F506" s="93"/>
      <c r="G506" s="205"/>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203"/>
      <c r="F507" s="93"/>
      <c r="G507" s="205"/>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203"/>
      <c r="F508" s="93"/>
      <c r="G508" s="205"/>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203"/>
      <c r="F509" s="93"/>
      <c r="G509" s="205"/>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203"/>
      <c r="F510" s="93"/>
      <c r="G510" s="205"/>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203"/>
      <c r="F511" s="93"/>
      <c r="G511" s="205"/>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203"/>
      <c r="F512" s="93"/>
      <c r="G512" s="205"/>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203"/>
      <c r="F513" s="93"/>
      <c r="G513" s="205"/>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203"/>
      <c r="F514" s="93"/>
      <c r="G514" s="205"/>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203"/>
      <c r="F515" s="93"/>
      <c r="G515" s="205"/>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203"/>
      <c r="F516" s="93"/>
      <c r="G516" s="205"/>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203"/>
      <c r="F517" s="136"/>
      <c r="G517" s="205"/>
      <c r="H517" s="208"/>
      <c r="I517" s="208"/>
      <c r="J517" s="209"/>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7" t="s">
        <v>10</v>
      </c>
      <c r="M519" s="189"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91">
        <f t="shared" ref="E520" si="1554">D519</f>
        <v>1</v>
      </c>
      <c r="F520" s="92"/>
      <c r="G520" s="193" t="s">
        <v>1</v>
      </c>
      <c r="H520" s="196" t="e">
        <f>INDEX('BASE FORMAÇÃO'!C:C,B519+1)</f>
        <v>#VALUE!</v>
      </c>
      <c r="I520" s="196"/>
      <c r="J520" s="197"/>
      <c r="K520" s="66"/>
      <c r="L520" s="188"/>
      <c r="M520" s="190"/>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92"/>
      <c r="F521" s="93"/>
      <c r="G521" s="194"/>
      <c r="H521" s="198"/>
      <c r="I521" s="198"/>
      <c r="J521" s="199"/>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5"/>
      <c r="H522" s="200"/>
      <c r="I522" s="200"/>
      <c r="J522" s="201"/>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202" t="e">
        <f t="shared" ref="E523" si="1558">C519</f>
        <v>#VALUE!</v>
      </c>
      <c r="F523" s="93"/>
      <c r="G523" s="204" t="s">
        <v>304</v>
      </c>
      <c r="H523" s="206"/>
      <c r="I523" s="207"/>
      <c r="J523" s="207"/>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203"/>
      <c r="F524" s="93"/>
      <c r="G524" s="205"/>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203"/>
      <c r="F525" s="93"/>
      <c r="G525" s="205"/>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203"/>
      <c r="F526" s="93"/>
      <c r="G526" s="205"/>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203"/>
      <c r="F527" s="93"/>
      <c r="G527" s="205"/>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203"/>
      <c r="F528" s="93"/>
      <c r="G528" s="205"/>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203"/>
      <c r="F529" s="93"/>
      <c r="G529" s="205"/>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203"/>
      <c r="F530" s="93"/>
      <c r="G530" s="205"/>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203"/>
      <c r="F531" s="93"/>
      <c r="G531" s="205"/>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203"/>
      <c r="F532" s="93"/>
      <c r="G532" s="205"/>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203"/>
      <c r="F533" s="93"/>
      <c r="G533" s="205"/>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203"/>
      <c r="F534" s="93"/>
      <c r="G534" s="205"/>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203"/>
      <c r="F535" s="93"/>
      <c r="G535" s="205"/>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203"/>
      <c r="F536" s="93"/>
      <c r="G536" s="205"/>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203"/>
      <c r="F537" s="93"/>
      <c r="G537" s="205"/>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203"/>
      <c r="F538" s="136"/>
      <c r="G538" s="205"/>
      <c r="H538" s="208"/>
      <c r="I538" s="208"/>
      <c r="J538" s="209"/>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7" t="s">
        <v>10</v>
      </c>
      <c r="M540" s="189"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91">
        <f t="shared" ref="E541" si="1620">D540</f>
        <v>1</v>
      </c>
      <c r="F541" s="92"/>
      <c r="G541" s="193" t="s">
        <v>1</v>
      </c>
      <c r="H541" s="196" t="e">
        <f>INDEX('BASE FORMAÇÃO'!C:C,B540+1)</f>
        <v>#VALUE!</v>
      </c>
      <c r="I541" s="196"/>
      <c r="J541" s="197"/>
      <c r="K541" s="66"/>
      <c r="L541" s="188"/>
      <c r="M541" s="190"/>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92"/>
      <c r="F542" s="93"/>
      <c r="G542" s="194"/>
      <c r="H542" s="198"/>
      <c r="I542" s="198"/>
      <c r="J542" s="199"/>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5"/>
      <c r="H543" s="200"/>
      <c r="I543" s="200"/>
      <c r="J543" s="201"/>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202" t="e">
        <f t="shared" ref="E544" si="1624">C540</f>
        <v>#VALUE!</v>
      </c>
      <c r="F544" s="93"/>
      <c r="G544" s="204" t="s">
        <v>304</v>
      </c>
      <c r="H544" s="206"/>
      <c r="I544" s="207"/>
      <c r="J544" s="207"/>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203"/>
      <c r="F545" s="93"/>
      <c r="G545" s="205"/>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203"/>
      <c r="F546" s="93"/>
      <c r="G546" s="205"/>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203"/>
      <c r="F547" s="93"/>
      <c r="G547" s="205"/>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203"/>
      <c r="F548" s="93"/>
      <c r="G548" s="205"/>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203"/>
      <c r="F549" s="93"/>
      <c r="G549" s="205"/>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203"/>
      <c r="F550" s="93"/>
      <c r="G550" s="205"/>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203"/>
      <c r="F551" s="93"/>
      <c r="G551" s="205"/>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203"/>
      <c r="F552" s="93"/>
      <c r="G552" s="205"/>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203"/>
      <c r="F553" s="93"/>
      <c r="G553" s="205"/>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203"/>
      <c r="F554" s="93"/>
      <c r="G554" s="205"/>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203"/>
      <c r="F555" s="93"/>
      <c r="G555" s="205"/>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203"/>
      <c r="F556" s="93"/>
      <c r="G556" s="205"/>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203"/>
      <c r="F557" s="93"/>
      <c r="G557" s="205"/>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203"/>
      <c r="F558" s="93"/>
      <c r="G558" s="205"/>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203"/>
      <c r="F559" s="136"/>
      <c r="G559" s="205"/>
      <c r="H559" s="208"/>
      <c r="I559" s="208"/>
      <c r="J559" s="209"/>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7" t="s">
        <v>10</v>
      </c>
      <c r="M561" s="189"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91">
        <f t="shared" ref="E562" si="1686">D561</f>
        <v>1</v>
      </c>
      <c r="F562" s="92"/>
      <c r="G562" s="193" t="s">
        <v>1</v>
      </c>
      <c r="H562" s="196" t="e">
        <f>INDEX('BASE FORMAÇÃO'!C:C,B561+1)</f>
        <v>#VALUE!</v>
      </c>
      <c r="I562" s="196"/>
      <c r="J562" s="197"/>
      <c r="K562" s="66"/>
      <c r="L562" s="188"/>
      <c r="M562" s="190"/>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92"/>
      <c r="F563" s="93"/>
      <c r="G563" s="194"/>
      <c r="H563" s="198"/>
      <c r="I563" s="198"/>
      <c r="J563" s="199"/>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5"/>
      <c r="H564" s="200"/>
      <c r="I564" s="200"/>
      <c r="J564" s="201"/>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202" t="e">
        <f t="shared" ref="E565" si="1690">C561</f>
        <v>#VALUE!</v>
      </c>
      <c r="F565" s="93"/>
      <c r="G565" s="204" t="s">
        <v>304</v>
      </c>
      <c r="H565" s="206"/>
      <c r="I565" s="207"/>
      <c r="J565" s="207"/>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203"/>
      <c r="F566" s="93"/>
      <c r="G566" s="205"/>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203"/>
      <c r="F567" s="93"/>
      <c r="G567" s="205"/>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203"/>
      <c r="F568" s="93"/>
      <c r="G568" s="205"/>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203"/>
      <c r="F569" s="93"/>
      <c r="G569" s="205"/>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203"/>
      <c r="F570" s="93"/>
      <c r="G570" s="205"/>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203"/>
      <c r="F571" s="93"/>
      <c r="G571" s="205"/>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203"/>
      <c r="F572" s="93"/>
      <c r="G572" s="205"/>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203"/>
      <c r="F573" s="93"/>
      <c r="G573" s="205"/>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203"/>
      <c r="F574" s="93"/>
      <c r="G574" s="205"/>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203"/>
      <c r="F575" s="93"/>
      <c r="G575" s="205"/>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203"/>
      <c r="F576" s="93"/>
      <c r="G576" s="205"/>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203"/>
      <c r="F577" s="93"/>
      <c r="G577" s="205"/>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203"/>
      <c r="F578" s="93"/>
      <c r="G578" s="205"/>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203"/>
      <c r="F579" s="93"/>
      <c r="G579" s="205"/>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203"/>
      <c r="F580" s="136"/>
      <c r="G580" s="205"/>
      <c r="H580" s="208"/>
      <c r="I580" s="208"/>
      <c r="J580" s="209"/>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7" t="s">
        <v>10</v>
      </c>
      <c r="M582" s="189"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91">
        <f t="shared" ref="E583" si="1752">D582</f>
        <v>1</v>
      </c>
      <c r="F583" s="92"/>
      <c r="G583" s="193" t="s">
        <v>1</v>
      </c>
      <c r="H583" s="196" t="e">
        <f>INDEX('BASE FORMAÇÃO'!C:C,B582+1)</f>
        <v>#VALUE!</v>
      </c>
      <c r="I583" s="196"/>
      <c r="J583" s="197"/>
      <c r="K583" s="66"/>
      <c r="L583" s="188"/>
      <c r="M583" s="190"/>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92"/>
      <c r="F584" s="93"/>
      <c r="G584" s="194"/>
      <c r="H584" s="198"/>
      <c r="I584" s="198"/>
      <c r="J584" s="199"/>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5"/>
      <c r="H585" s="200"/>
      <c r="I585" s="200"/>
      <c r="J585" s="201"/>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202" t="e">
        <f t="shared" ref="E586" si="1756">C582</f>
        <v>#VALUE!</v>
      </c>
      <c r="F586" s="93"/>
      <c r="G586" s="204" t="s">
        <v>304</v>
      </c>
      <c r="H586" s="206"/>
      <c r="I586" s="207"/>
      <c r="J586" s="207"/>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203"/>
      <c r="F587" s="93"/>
      <c r="G587" s="205"/>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203"/>
      <c r="F588" s="93"/>
      <c r="G588" s="205"/>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203"/>
      <c r="F589" s="93"/>
      <c r="G589" s="205"/>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203"/>
      <c r="F590" s="93"/>
      <c r="G590" s="205"/>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203"/>
      <c r="F591" s="93"/>
      <c r="G591" s="205"/>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203"/>
      <c r="F592" s="93"/>
      <c r="G592" s="205"/>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203"/>
      <c r="F593" s="93"/>
      <c r="G593" s="205"/>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203"/>
      <c r="F594" s="93"/>
      <c r="G594" s="205"/>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203"/>
      <c r="F595" s="93"/>
      <c r="G595" s="205"/>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203"/>
      <c r="F596" s="93"/>
      <c r="G596" s="205"/>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203"/>
      <c r="F597" s="93"/>
      <c r="G597" s="205"/>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203"/>
      <c r="F598" s="93"/>
      <c r="G598" s="205"/>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203"/>
      <c r="F599" s="93"/>
      <c r="G599" s="205"/>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203"/>
      <c r="F600" s="93"/>
      <c r="G600" s="205"/>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203"/>
      <c r="F601" s="136"/>
      <c r="G601" s="205"/>
      <c r="H601" s="208"/>
      <c r="I601" s="208"/>
      <c r="J601" s="209"/>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7" t="s">
        <v>10</v>
      </c>
      <c r="M603" s="189"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91">
        <f t="shared" ref="E604" si="1818">D603</f>
        <v>1</v>
      </c>
      <c r="F604" s="92"/>
      <c r="G604" s="193" t="s">
        <v>1</v>
      </c>
      <c r="H604" s="196" t="e">
        <f>INDEX('BASE FORMAÇÃO'!C:C,B603+1)</f>
        <v>#VALUE!</v>
      </c>
      <c r="I604" s="196"/>
      <c r="J604" s="197"/>
      <c r="K604" s="66"/>
      <c r="L604" s="188"/>
      <c r="M604" s="190"/>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92"/>
      <c r="F605" s="93"/>
      <c r="G605" s="194"/>
      <c r="H605" s="198"/>
      <c r="I605" s="198"/>
      <c r="J605" s="199"/>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5"/>
      <c r="H606" s="200"/>
      <c r="I606" s="200"/>
      <c r="J606" s="201"/>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202" t="e">
        <f t="shared" ref="E607" si="1822">C603</f>
        <v>#VALUE!</v>
      </c>
      <c r="F607" s="93"/>
      <c r="G607" s="204" t="s">
        <v>304</v>
      </c>
      <c r="H607" s="206"/>
      <c r="I607" s="207"/>
      <c r="J607" s="207"/>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203"/>
      <c r="F608" s="93"/>
      <c r="G608" s="205"/>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203"/>
      <c r="F609" s="93"/>
      <c r="G609" s="205"/>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203"/>
      <c r="F610" s="93"/>
      <c r="G610" s="205"/>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203"/>
      <c r="F611" s="93"/>
      <c r="G611" s="205"/>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203"/>
      <c r="F612" s="93"/>
      <c r="G612" s="205"/>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203"/>
      <c r="F613" s="93"/>
      <c r="G613" s="205"/>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203"/>
      <c r="F614" s="93"/>
      <c r="G614" s="205"/>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203"/>
      <c r="F615" s="93"/>
      <c r="G615" s="205"/>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203"/>
      <c r="F616" s="93"/>
      <c r="G616" s="205"/>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203"/>
      <c r="F617" s="93"/>
      <c r="G617" s="205"/>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203"/>
      <c r="F618" s="93"/>
      <c r="G618" s="205"/>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203"/>
      <c r="F619" s="93"/>
      <c r="G619" s="205"/>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203"/>
      <c r="F620" s="93"/>
      <c r="G620" s="205"/>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203"/>
      <c r="F621" s="93"/>
      <c r="G621" s="205"/>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203"/>
      <c r="F622" s="136"/>
      <c r="G622" s="205"/>
      <c r="H622" s="208"/>
      <c r="I622" s="208"/>
      <c r="J622" s="209"/>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7" t="s">
        <v>10</v>
      </c>
      <c r="M624" s="189"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91">
        <f t="shared" ref="E625" si="1884">D624</f>
        <v>1</v>
      </c>
      <c r="F625" s="92"/>
      <c r="G625" s="193" t="s">
        <v>1</v>
      </c>
      <c r="H625" s="196" t="e">
        <f>INDEX('BASE FORMAÇÃO'!C:C,B624+1)</f>
        <v>#VALUE!</v>
      </c>
      <c r="I625" s="196"/>
      <c r="J625" s="197"/>
      <c r="K625" s="66"/>
      <c r="L625" s="188"/>
      <c r="M625" s="190"/>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92"/>
      <c r="F626" s="93"/>
      <c r="G626" s="194"/>
      <c r="H626" s="198"/>
      <c r="I626" s="198"/>
      <c r="J626" s="199"/>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5"/>
      <c r="H627" s="200"/>
      <c r="I627" s="200"/>
      <c r="J627" s="201"/>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202" t="e">
        <f t="shared" ref="E628" si="1888">C624</f>
        <v>#VALUE!</v>
      </c>
      <c r="F628" s="93"/>
      <c r="G628" s="204" t="s">
        <v>304</v>
      </c>
      <c r="H628" s="206"/>
      <c r="I628" s="207"/>
      <c r="J628" s="207"/>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203"/>
      <c r="F629" s="93"/>
      <c r="G629" s="205"/>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203"/>
      <c r="F630" s="93"/>
      <c r="G630" s="205"/>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203"/>
      <c r="F631" s="93"/>
      <c r="G631" s="205"/>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203"/>
      <c r="F632" s="93"/>
      <c r="G632" s="205"/>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203"/>
      <c r="F633" s="93"/>
      <c r="G633" s="205"/>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203"/>
      <c r="F634" s="93"/>
      <c r="G634" s="205"/>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203"/>
      <c r="F635" s="93"/>
      <c r="G635" s="205"/>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203"/>
      <c r="F636" s="93"/>
      <c r="G636" s="205"/>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203"/>
      <c r="F637" s="93"/>
      <c r="G637" s="205"/>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203"/>
      <c r="F638" s="93"/>
      <c r="G638" s="205"/>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203"/>
      <c r="F639" s="93"/>
      <c r="G639" s="205"/>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203"/>
      <c r="F640" s="93"/>
      <c r="G640" s="205"/>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203"/>
      <c r="F641" s="93"/>
      <c r="G641" s="205"/>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203"/>
      <c r="F642" s="93"/>
      <c r="G642" s="205"/>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203"/>
      <c r="F643" s="136"/>
      <c r="G643" s="205"/>
      <c r="H643" s="208"/>
      <c r="I643" s="208"/>
      <c r="J643" s="209"/>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7" t="s">
        <v>10</v>
      </c>
      <c r="M645" s="189"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91">
        <f t="shared" ref="E646" si="1950">D645</f>
        <v>1</v>
      </c>
      <c r="F646" s="92"/>
      <c r="G646" s="193" t="s">
        <v>1</v>
      </c>
      <c r="H646" s="196" t="e">
        <f>INDEX('BASE FORMAÇÃO'!C:C,B645+1)</f>
        <v>#VALUE!</v>
      </c>
      <c r="I646" s="196"/>
      <c r="J646" s="197"/>
      <c r="K646" s="66"/>
      <c r="L646" s="188"/>
      <c r="M646" s="190"/>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92"/>
      <c r="F647" s="93"/>
      <c r="G647" s="194"/>
      <c r="H647" s="198"/>
      <c r="I647" s="198"/>
      <c r="J647" s="199"/>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5"/>
      <c r="H648" s="200"/>
      <c r="I648" s="200"/>
      <c r="J648" s="201"/>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202" t="e">
        <f t="shared" ref="E649" si="1954">C645</f>
        <v>#VALUE!</v>
      </c>
      <c r="F649" s="93"/>
      <c r="G649" s="204" t="s">
        <v>304</v>
      </c>
      <c r="H649" s="206"/>
      <c r="I649" s="207"/>
      <c r="J649" s="207"/>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203"/>
      <c r="F650" s="93"/>
      <c r="G650" s="205"/>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203"/>
      <c r="F651" s="93"/>
      <c r="G651" s="205"/>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203"/>
      <c r="F652" s="93"/>
      <c r="G652" s="205"/>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203"/>
      <c r="F653" s="93"/>
      <c r="G653" s="205"/>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203"/>
      <c r="F654" s="93"/>
      <c r="G654" s="205"/>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203"/>
      <c r="F655" s="93"/>
      <c r="G655" s="205"/>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203"/>
      <c r="F656" s="93"/>
      <c r="G656" s="205"/>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203"/>
      <c r="F657" s="93"/>
      <c r="G657" s="205"/>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203"/>
      <c r="F658" s="93"/>
      <c r="G658" s="205"/>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203"/>
      <c r="F659" s="93"/>
      <c r="G659" s="205"/>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203"/>
      <c r="F660" s="93"/>
      <c r="G660" s="205"/>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203"/>
      <c r="F661" s="93"/>
      <c r="G661" s="205"/>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203"/>
      <c r="F662" s="93"/>
      <c r="G662" s="205"/>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203"/>
      <c r="F663" s="93"/>
      <c r="G663" s="205"/>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203"/>
      <c r="F664" s="136"/>
      <c r="G664" s="205"/>
      <c r="H664" s="208"/>
      <c r="I664" s="208"/>
      <c r="J664" s="209"/>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7" t="s">
        <v>10</v>
      </c>
      <c r="M666" s="189"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91">
        <f t="shared" ref="E667" si="2016">D666</f>
        <v>1</v>
      </c>
      <c r="F667" s="92"/>
      <c r="G667" s="193" t="s">
        <v>1</v>
      </c>
      <c r="H667" s="196" t="e">
        <f>INDEX('BASE FORMAÇÃO'!C:C,B666+1)</f>
        <v>#VALUE!</v>
      </c>
      <c r="I667" s="196"/>
      <c r="J667" s="197"/>
      <c r="K667" s="66"/>
      <c r="L667" s="188"/>
      <c r="M667" s="190"/>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92"/>
      <c r="F668" s="93"/>
      <c r="G668" s="194"/>
      <c r="H668" s="198"/>
      <c r="I668" s="198"/>
      <c r="J668" s="199"/>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5"/>
      <c r="H669" s="200"/>
      <c r="I669" s="200"/>
      <c r="J669" s="201"/>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202" t="e">
        <f t="shared" ref="E670" si="2020">C666</f>
        <v>#VALUE!</v>
      </c>
      <c r="F670" s="93"/>
      <c r="G670" s="204" t="s">
        <v>304</v>
      </c>
      <c r="H670" s="206"/>
      <c r="I670" s="207"/>
      <c r="J670" s="207"/>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203"/>
      <c r="F671" s="93"/>
      <c r="G671" s="205"/>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203"/>
      <c r="F672" s="93"/>
      <c r="G672" s="205"/>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203"/>
      <c r="F673" s="93"/>
      <c r="G673" s="205"/>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203"/>
      <c r="F674" s="93"/>
      <c r="G674" s="205"/>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203"/>
      <c r="F675" s="93"/>
      <c r="G675" s="205"/>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203"/>
      <c r="F676" s="93"/>
      <c r="G676" s="205"/>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203"/>
      <c r="F677" s="93"/>
      <c r="G677" s="205"/>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203"/>
      <c r="F678" s="93"/>
      <c r="G678" s="205"/>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203"/>
      <c r="F679" s="93"/>
      <c r="G679" s="205"/>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203"/>
      <c r="F680" s="93"/>
      <c r="G680" s="205"/>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203"/>
      <c r="F681" s="93"/>
      <c r="G681" s="205"/>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203"/>
      <c r="F682" s="93"/>
      <c r="G682" s="205"/>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203"/>
      <c r="F683" s="93"/>
      <c r="G683" s="205"/>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203"/>
      <c r="F684" s="93"/>
      <c r="G684" s="205"/>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203"/>
      <c r="F685" s="136"/>
      <c r="G685" s="205"/>
      <c r="H685" s="208"/>
      <c r="I685" s="208"/>
      <c r="J685" s="209"/>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7" t="s">
        <v>10</v>
      </c>
      <c r="M687" s="189"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91">
        <f t="shared" ref="E688" si="2082">D687</f>
        <v>1</v>
      </c>
      <c r="F688" s="92"/>
      <c r="G688" s="193" t="s">
        <v>1</v>
      </c>
      <c r="H688" s="196" t="e">
        <f>INDEX('BASE FORMAÇÃO'!C:C,B687+1)</f>
        <v>#VALUE!</v>
      </c>
      <c r="I688" s="196"/>
      <c r="J688" s="197"/>
      <c r="K688" s="66"/>
      <c r="L688" s="188"/>
      <c r="M688" s="190"/>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92"/>
      <c r="F689" s="93"/>
      <c r="G689" s="194"/>
      <c r="H689" s="198"/>
      <c r="I689" s="198"/>
      <c r="J689" s="199"/>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5"/>
      <c r="H690" s="200"/>
      <c r="I690" s="200"/>
      <c r="J690" s="201"/>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202" t="e">
        <f t="shared" ref="E691" si="2086">C687</f>
        <v>#VALUE!</v>
      </c>
      <c r="F691" s="93"/>
      <c r="G691" s="204" t="s">
        <v>304</v>
      </c>
      <c r="H691" s="206"/>
      <c r="I691" s="207"/>
      <c r="J691" s="207"/>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203"/>
      <c r="F692" s="93"/>
      <c r="G692" s="205"/>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203"/>
      <c r="F693" s="93"/>
      <c r="G693" s="205"/>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203"/>
      <c r="F694" s="93"/>
      <c r="G694" s="205"/>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203"/>
      <c r="F695" s="93"/>
      <c r="G695" s="205"/>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203"/>
      <c r="F696" s="93"/>
      <c r="G696" s="205"/>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203"/>
      <c r="F697" s="93"/>
      <c r="G697" s="205"/>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203"/>
      <c r="F698" s="93"/>
      <c r="G698" s="205"/>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203"/>
      <c r="F699" s="93"/>
      <c r="G699" s="205"/>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203"/>
      <c r="F700" s="93"/>
      <c r="G700" s="205"/>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203"/>
      <c r="F701" s="93"/>
      <c r="G701" s="205"/>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203"/>
      <c r="F702" s="93"/>
      <c r="G702" s="205"/>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203"/>
      <c r="F703" s="93"/>
      <c r="G703" s="205"/>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203"/>
      <c r="F704" s="93"/>
      <c r="G704" s="205"/>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203"/>
      <c r="F705" s="93"/>
      <c r="G705" s="205"/>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203"/>
      <c r="F706" s="136"/>
      <c r="G706" s="205"/>
      <c r="H706" s="208"/>
      <c r="I706" s="208"/>
      <c r="J706" s="209"/>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7" t="s">
        <v>10</v>
      </c>
      <c r="M708" s="189"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91">
        <f t="shared" ref="E709" si="2148">D708</f>
        <v>1</v>
      </c>
      <c r="F709" s="92"/>
      <c r="G709" s="193" t="s">
        <v>1</v>
      </c>
      <c r="H709" s="196" t="e">
        <f>INDEX('BASE FORMAÇÃO'!C:C,B708+1)</f>
        <v>#VALUE!</v>
      </c>
      <c r="I709" s="196"/>
      <c r="J709" s="197"/>
      <c r="K709" s="66"/>
      <c r="L709" s="188"/>
      <c r="M709" s="190"/>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92"/>
      <c r="F710" s="93"/>
      <c r="G710" s="194"/>
      <c r="H710" s="198"/>
      <c r="I710" s="198"/>
      <c r="J710" s="199"/>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5"/>
      <c r="H711" s="200"/>
      <c r="I711" s="200"/>
      <c r="J711" s="201"/>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202" t="e">
        <f t="shared" ref="E712" si="2152">C708</f>
        <v>#VALUE!</v>
      </c>
      <c r="F712" s="93"/>
      <c r="G712" s="204" t="s">
        <v>304</v>
      </c>
      <c r="H712" s="206"/>
      <c r="I712" s="207"/>
      <c r="J712" s="207"/>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203"/>
      <c r="F713" s="93"/>
      <c r="G713" s="205"/>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203"/>
      <c r="F714" s="93"/>
      <c r="G714" s="205"/>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203"/>
      <c r="F715" s="93"/>
      <c r="G715" s="205"/>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203"/>
      <c r="F716" s="93"/>
      <c r="G716" s="205"/>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203"/>
      <c r="F717" s="93"/>
      <c r="G717" s="205"/>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203"/>
      <c r="F718" s="93"/>
      <c r="G718" s="205"/>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203"/>
      <c r="F719" s="93"/>
      <c r="G719" s="205"/>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203"/>
      <c r="F720" s="93"/>
      <c r="G720" s="205"/>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203"/>
      <c r="F721" s="93"/>
      <c r="G721" s="205"/>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203"/>
      <c r="F722" s="93"/>
      <c r="G722" s="205"/>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203"/>
      <c r="F723" s="93"/>
      <c r="G723" s="205"/>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203"/>
      <c r="F724" s="93"/>
      <c r="G724" s="205"/>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203"/>
      <c r="F725" s="93"/>
      <c r="G725" s="205"/>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203"/>
      <c r="F726" s="93"/>
      <c r="G726" s="205"/>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203"/>
      <c r="F727" s="136"/>
      <c r="G727" s="205"/>
      <c r="H727" s="208"/>
      <c r="I727" s="208"/>
      <c r="J727" s="209"/>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7" t="s">
        <v>10</v>
      </c>
      <c r="M729" s="189"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91">
        <f t="shared" ref="E730" si="2214">D729</f>
        <v>1</v>
      </c>
      <c r="F730" s="92"/>
      <c r="G730" s="193" t="s">
        <v>1</v>
      </c>
      <c r="H730" s="196" t="e">
        <f>INDEX('BASE FORMAÇÃO'!C:C,B729+1)</f>
        <v>#VALUE!</v>
      </c>
      <c r="I730" s="196"/>
      <c r="J730" s="197"/>
      <c r="K730" s="66"/>
      <c r="L730" s="188"/>
      <c r="M730" s="190"/>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92"/>
      <c r="F731" s="93"/>
      <c r="G731" s="194"/>
      <c r="H731" s="198"/>
      <c r="I731" s="198"/>
      <c r="J731" s="199"/>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5"/>
      <c r="H732" s="200"/>
      <c r="I732" s="200"/>
      <c r="J732" s="201"/>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202" t="e">
        <f t="shared" ref="E733" si="2218">C729</f>
        <v>#VALUE!</v>
      </c>
      <c r="F733" s="93"/>
      <c r="G733" s="204" t="s">
        <v>304</v>
      </c>
      <c r="H733" s="206"/>
      <c r="I733" s="207"/>
      <c r="J733" s="207"/>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203"/>
      <c r="F734" s="93"/>
      <c r="G734" s="205"/>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203"/>
      <c r="F735" s="93"/>
      <c r="G735" s="205"/>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203"/>
      <c r="F736" s="93"/>
      <c r="G736" s="205"/>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203"/>
      <c r="F737" s="93"/>
      <c r="G737" s="205"/>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203"/>
      <c r="F738" s="93"/>
      <c r="G738" s="205"/>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203"/>
      <c r="F739" s="93"/>
      <c r="G739" s="205"/>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203"/>
      <c r="F740" s="93"/>
      <c r="G740" s="205"/>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203"/>
      <c r="F741" s="93"/>
      <c r="G741" s="205"/>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203"/>
      <c r="F742" s="93"/>
      <c r="G742" s="205"/>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203"/>
      <c r="F743" s="93"/>
      <c r="G743" s="205"/>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203"/>
      <c r="F744" s="93"/>
      <c r="G744" s="205"/>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203"/>
      <c r="F745" s="93"/>
      <c r="G745" s="205"/>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203"/>
      <c r="F746" s="93"/>
      <c r="G746" s="205"/>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203"/>
      <c r="F747" s="93"/>
      <c r="G747" s="205"/>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203"/>
      <c r="F748" s="136"/>
      <c r="G748" s="205"/>
      <c r="H748" s="208"/>
      <c r="I748" s="208"/>
      <c r="J748" s="209"/>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7" t="s">
        <v>10</v>
      </c>
      <c r="M750" s="189"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91">
        <f t="shared" ref="E751" si="2280">D750</f>
        <v>1</v>
      </c>
      <c r="F751" s="92"/>
      <c r="G751" s="193" t="s">
        <v>1</v>
      </c>
      <c r="H751" s="196" t="e">
        <f>INDEX('BASE FORMAÇÃO'!C:C,B750+1)</f>
        <v>#VALUE!</v>
      </c>
      <c r="I751" s="196"/>
      <c r="J751" s="197"/>
      <c r="K751" s="66"/>
      <c r="L751" s="188"/>
      <c r="M751" s="190"/>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92"/>
      <c r="F752" s="93"/>
      <c r="G752" s="194"/>
      <c r="H752" s="198"/>
      <c r="I752" s="198"/>
      <c r="J752" s="199"/>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5"/>
      <c r="H753" s="200"/>
      <c r="I753" s="200"/>
      <c r="J753" s="201"/>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202" t="e">
        <f t="shared" ref="E754" si="2284">C750</f>
        <v>#VALUE!</v>
      </c>
      <c r="F754" s="93"/>
      <c r="G754" s="204" t="s">
        <v>304</v>
      </c>
      <c r="H754" s="206"/>
      <c r="I754" s="207"/>
      <c r="J754" s="207"/>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203"/>
      <c r="F755" s="93"/>
      <c r="G755" s="205"/>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203"/>
      <c r="F756" s="93"/>
      <c r="G756" s="205"/>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203"/>
      <c r="F757" s="93"/>
      <c r="G757" s="205"/>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203"/>
      <c r="F758" s="93"/>
      <c r="G758" s="205"/>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203"/>
      <c r="F759" s="93"/>
      <c r="G759" s="205"/>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203"/>
      <c r="F760" s="93"/>
      <c r="G760" s="205"/>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203"/>
      <c r="F761" s="93"/>
      <c r="G761" s="205"/>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203"/>
      <c r="F762" s="93"/>
      <c r="G762" s="205"/>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203"/>
      <c r="F763" s="93"/>
      <c r="G763" s="205"/>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203"/>
      <c r="F764" s="93"/>
      <c r="G764" s="205"/>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203"/>
      <c r="F765" s="93"/>
      <c r="G765" s="205"/>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203"/>
      <c r="F766" s="93"/>
      <c r="G766" s="205"/>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203"/>
      <c r="F767" s="93"/>
      <c r="G767" s="205"/>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203"/>
      <c r="F768" s="93"/>
      <c r="G768" s="205"/>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203"/>
      <c r="F769" s="136"/>
      <c r="G769" s="205"/>
      <c r="H769" s="208"/>
      <c r="I769" s="208"/>
      <c r="J769" s="209"/>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7" t="s">
        <v>10</v>
      </c>
      <c r="M771" s="189"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91">
        <f t="shared" ref="E772" si="2346">D771</f>
        <v>1</v>
      </c>
      <c r="F772" s="92"/>
      <c r="G772" s="193" t="s">
        <v>1</v>
      </c>
      <c r="H772" s="196" t="e">
        <f>INDEX('BASE FORMAÇÃO'!C:C,B771+1)</f>
        <v>#VALUE!</v>
      </c>
      <c r="I772" s="196"/>
      <c r="J772" s="197"/>
      <c r="K772" s="66"/>
      <c r="L772" s="188"/>
      <c r="M772" s="190"/>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92"/>
      <c r="F773" s="93"/>
      <c r="G773" s="194"/>
      <c r="H773" s="198"/>
      <c r="I773" s="198"/>
      <c r="J773" s="199"/>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5"/>
      <c r="H774" s="200"/>
      <c r="I774" s="200"/>
      <c r="J774" s="201"/>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202" t="e">
        <f t="shared" ref="E775" si="2350">C771</f>
        <v>#VALUE!</v>
      </c>
      <c r="F775" s="93"/>
      <c r="G775" s="204" t="s">
        <v>304</v>
      </c>
      <c r="H775" s="206"/>
      <c r="I775" s="207"/>
      <c r="J775" s="207"/>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203"/>
      <c r="F776" s="93"/>
      <c r="G776" s="205"/>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203"/>
      <c r="F777" s="93"/>
      <c r="G777" s="205"/>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203"/>
      <c r="F778" s="93"/>
      <c r="G778" s="205"/>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203"/>
      <c r="F779" s="93"/>
      <c r="G779" s="205"/>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203"/>
      <c r="F780" s="93"/>
      <c r="G780" s="205"/>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203"/>
      <c r="F781" s="93"/>
      <c r="G781" s="205"/>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203"/>
      <c r="F782" s="93"/>
      <c r="G782" s="205"/>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203"/>
      <c r="F783" s="93"/>
      <c r="G783" s="205"/>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203"/>
      <c r="F784" s="93"/>
      <c r="G784" s="205"/>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203"/>
      <c r="F785" s="93"/>
      <c r="G785" s="205"/>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203"/>
      <c r="F786" s="93"/>
      <c r="G786" s="205"/>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203"/>
      <c r="F787" s="93"/>
      <c r="G787" s="205"/>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203"/>
      <c r="F788" s="93"/>
      <c r="G788" s="205"/>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203"/>
      <c r="F789" s="93"/>
      <c r="G789" s="205"/>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203"/>
      <c r="F790" s="136"/>
      <c r="G790" s="205"/>
      <c r="H790" s="208"/>
      <c r="I790" s="208"/>
      <c r="J790" s="209"/>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7" t="s">
        <v>10</v>
      </c>
      <c r="M792" s="189"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91">
        <f t="shared" ref="E793" si="2412">D792</f>
        <v>1</v>
      </c>
      <c r="F793" s="92"/>
      <c r="G793" s="193" t="s">
        <v>1</v>
      </c>
      <c r="H793" s="196" t="e">
        <f>INDEX('BASE FORMAÇÃO'!C:C,B792+1)</f>
        <v>#VALUE!</v>
      </c>
      <c r="I793" s="196"/>
      <c r="J793" s="197"/>
      <c r="K793" s="66"/>
      <c r="L793" s="188"/>
      <c r="M793" s="190"/>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92"/>
      <c r="F794" s="93"/>
      <c r="G794" s="194"/>
      <c r="H794" s="198"/>
      <c r="I794" s="198"/>
      <c r="J794" s="199"/>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5"/>
      <c r="H795" s="200"/>
      <c r="I795" s="200"/>
      <c r="J795" s="201"/>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202" t="e">
        <f t="shared" ref="E796" si="2416">C792</f>
        <v>#VALUE!</v>
      </c>
      <c r="F796" s="93"/>
      <c r="G796" s="204" t="s">
        <v>304</v>
      </c>
      <c r="H796" s="206"/>
      <c r="I796" s="207"/>
      <c r="J796" s="207"/>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203"/>
      <c r="F797" s="93"/>
      <c r="G797" s="205"/>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203"/>
      <c r="F798" s="93"/>
      <c r="G798" s="205"/>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203"/>
      <c r="F799" s="93"/>
      <c r="G799" s="205"/>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203"/>
      <c r="F800" s="93"/>
      <c r="G800" s="205"/>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203"/>
      <c r="F801" s="93"/>
      <c r="G801" s="205"/>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203"/>
      <c r="F802" s="93"/>
      <c r="G802" s="205"/>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203"/>
      <c r="F803" s="93"/>
      <c r="G803" s="205"/>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203"/>
      <c r="F804" s="93"/>
      <c r="G804" s="205"/>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203"/>
      <c r="F805" s="93"/>
      <c r="G805" s="205"/>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203"/>
      <c r="F806" s="93"/>
      <c r="G806" s="205"/>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203"/>
      <c r="F807" s="93"/>
      <c r="G807" s="205"/>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203"/>
      <c r="F808" s="93"/>
      <c r="G808" s="205"/>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203"/>
      <c r="F809" s="93"/>
      <c r="G809" s="205"/>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203"/>
      <c r="F810" s="93"/>
      <c r="G810" s="205"/>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203"/>
      <c r="F811" s="136"/>
      <c r="G811" s="205"/>
      <c r="H811" s="208"/>
      <c r="I811" s="208"/>
      <c r="J811" s="209"/>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7" t="s">
        <v>10</v>
      </c>
      <c r="M813" s="189"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91">
        <f t="shared" ref="E814" si="2478">D813</f>
        <v>1</v>
      </c>
      <c r="F814" s="92"/>
      <c r="G814" s="193" t="s">
        <v>1</v>
      </c>
      <c r="H814" s="196" t="e">
        <f>INDEX('BASE FORMAÇÃO'!C:C,B813+1)</f>
        <v>#VALUE!</v>
      </c>
      <c r="I814" s="196"/>
      <c r="J814" s="197"/>
      <c r="K814" s="66"/>
      <c r="L814" s="188"/>
      <c r="M814" s="190"/>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92"/>
      <c r="F815" s="93"/>
      <c r="G815" s="194"/>
      <c r="H815" s="198"/>
      <c r="I815" s="198"/>
      <c r="J815" s="199"/>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5"/>
      <c r="H816" s="200"/>
      <c r="I816" s="200"/>
      <c r="J816" s="201"/>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202" t="e">
        <f t="shared" ref="E817" si="2482">C813</f>
        <v>#VALUE!</v>
      </c>
      <c r="F817" s="93"/>
      <c r="G817" s="204" t="s">
        <v>304</v>
      </c>
      <c r="H817" s="206"/>
      <c r="I817" s="207"/>
      <c r="J817" s="207"/>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203"/>
      <c r="F818" s="93"/>
      <c r="G818" s="205"/>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203"/>
      <c r="F819" s="93"/>
      <c r="G819" s="205"/>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203"/>
      <c r="F820" s="93"/>
      <c r="G820" s="205"/>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203"/>
      <c r="F821" s="93"/>
      <c r="G821" s="205"/>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203"/>
      <c r="F822" s="93"/>
      <c r="G822" s="205"/>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203"/>
      <c r="F823" s="93"/>
      <c r="G823" s="205"/>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203"/>
      <c r="F824" s="93"/>
      <c r="G824" s="205"/>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203"/>
      <c r="F825" s="93"/>
      <c r="G825" s="205"/>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203"/>
      <c r="F826" s="93"/>
      <c r="G826" s="205"/>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203"/>
      <c r="F827" s="93"/>
      <c r="G827" s="205"/>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203"/>
      <c r="F828" s="93"/>
      <c r="G828" s="205"/>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203"/>
      <c r="F829" s="93"/>
      <c r="G829" s="205"/>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203"/>
      <c r="F830" s="93"/>
      <c r="G830" s="205"/>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203"/>
      <c r="F831" s="93"/>
      <c r="G831" s="205"/>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203"/>
      <c r="F832" s="136"/>
      <c r="G832" s="205"/>
      <c r="H832" s="208"/>
      <c r="I832" s="208"/>
      <c r="J832" s="209"/>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7" t="s">
        <v>10</v>
      </c>
      <c r="M834" s="189"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91">
        <f t="shared" ref="E835" si="2544">D834</f>
        <v>1</v>
      </c>
      <c r="F835" s="92"/>
      <c r="G835" s="193" t="s">
        <v>1</v>
      </c>
      <c r="H835" s="196" t="e">
        <f>INDEX('BASE FORMAÇÃO'!C:C,B834+1)</f>
        <v>#VALUE!</v>
      </c>
      <c r="I835" s="196"/>
      <c r="J835" s="197"/>
      <c r="K835" s="66"/>
      <c r="L835" s="188"/>
      <c r="M835" s="190"/>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92"/>
      <c r="F836" s="93"/>
      <c r="G836" s="194"/>
      <c r="H836" s="198"/>
      <c r="I836" s="198"/>
      <c r="J836" s="199"/>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5"/>
      <c r="H837" s="200"/>
      <c r="I837" s="200"/>
      <c r="J837" s="201"/>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202" t="e">
        <f t="shared" ref="E838" si="2548">C834</f>
        <v>#VALUE!</v>
      </c>
      <c r="F838" s="93"/>
      <c r="G838" s="204" t="s">
        <v>304</v>
      </c>
      <c r="H838" s="206"/>
      <c r="I838" s="207"/>
      <c r="J838" s="207"/>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203"/>
      <c r="F839" s="93"/>
      <c r="G839" s="205"/>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203"/>
      <c r="F840" s="93"/>
      <c r="G840" s="205"/>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203"/>
      <c r="F841" s="93"/>
      <c r="G841" s="205"/>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203"/>
      <c r="F842" s="93"/>
      <c r="G842" s="205"/>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203"/>
      <c r="F843" s="93"/>
      <c r="G843" s="205"/>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203"/>
      <c r="F844" s="93"/>
      <c r="G844" s="205"/>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203"/>
      <c r="F845" s="93"/>
      <c r="G845" s="205"/>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203"/>
      <c r="F846" s="93"/>
      <c r="G846" s="205"/>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203"/>
      <c r="F847" s="93"/>
      <c r="G847" s="205"/>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203"/>
      <c r="F848" s="93"/>
      <c r="G848" s="205"/>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203"/>
      <c r="F849" s="93"/>
      <c r="G849" s="205"/>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203"/>
      <c r="F850" s="93"/>
      <c r="G850" s="205"/>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203"/>
      <c r="F851" s="93"/>
      <c r="G851" s="205"/>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203"/>
      <c r="F852" s="93"/>
      <c r="G852" s="205"/>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203"/>
      <c r="F853" s="136"/>
      <c r="G853" s="205"/>
      <c r="H853" s="208"/>
      <c r="I853" s="208"/>
      <c r="J853" s="209"/>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7" t="s">
        <v>10</v>
      </c>
      <c r="M855" s="189"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91">
        <f t="shared" ref="E856" si="2610">D855</f>
        <v>1</v>
      </c>
      <c r="F856" s="92"/>
      <c r="G856" s="193" t="s">
        <v>1</v>
      </c>
      <c r="H856" s="196" t="e">
        <f>INDEX('BASE FORMAÇÃO'!C:C,B855+1)</f>
        <v>#VALUE!</v>
      </c>
      <c r="I856" s="196"/>
      <c r="J856" s="197"/>
      <c r="K856" s="66"/>
      <c r="L856" s="188"/>
      <c r="M856" s="190"/>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92"/>
      <c r="F857" s="93"/>
      <c r="G857" s="194"/>
      <c r="H857" s="198"/>
      <c r="I857" s="198"/>
      <c r="J857" s="199"/>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5"/>
      <c r="H858" s="200"/>
      <c r="I858" s="200"/>
      <c r="J858" s="201"/>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202" t="e">
        <f t="shared" ref="E859" si="2614">C855</f>
        <v>#VALUE!</v>
      </c>
      <c r="F859" s="93"/>
      <c r="G859" s="204" t="s">
        <v>304</v>
      </c>
      <c r="H859" s="206"/>
      <c r="I859" s="207"/>
      <c r="J859" s="207"/>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203"/>
      <c r="F860" s="93"/>
      <c r="G860" s="205"/>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203"/>
      <c r="F861" s="93"/>
      <c r="G861" s="205"/>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203"/>
      <c r="F862" s="93"/>
      <c r="G862" s="205"/>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203"/>
      <c r="F863" s="93"/>
      <c r="G863" s="205"/>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203"/>
      <c r="F864" s="93"/>
      <c r="G864" s="205"/>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203"/>
      <c r="F865" s="93"/>
      <c r="G865" s="205"/>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203"/>
      <c r="F866" s="93"/>
      <c r="G866" s="205"/>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203"/>
      <c r="F867" s="93"/>
      <c r="G867" s="205"/>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203"/>
      <c r="F868" s="93"/>
      <c r="G868" s="205"/>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203"/>
      <c r="F869" s="93"/>
      <c r="G869" s="205"/>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203"/>
      <c r="F870" s="93"/>
      <c r="G870" s="205"/>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203"/>
      <c r="F871" s="93"/>
      <c r="G871" s="205"/>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203"/>
      <c r="F872" s="93"/>
      <c r="G872" s="205"/>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203"/>
      <c r="F873" s="93"/>
      <c r="G873" s="205"/>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203"/>
      <c r="F874" s="136"/>
      <c r="G874" s="205"/>
      <c r="H874" s="208"/>
      <c r="I874" s="208"/>
      <c r="J874" s="209"/>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7" t="s">
        <v>10</v>
      </c>
      <c r="M876" s="189"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91">
        <f t="shared" ref="E877" si="2676">D876</f>
        <v>1</v>
      </c>
      <c r="F877" s="92"/>
      <c r="G877" s="193" t="s">
        <v>1</v>
      </c>
      <c r="H877" s="196" t="e">
        <f>INDEX('BASE FORMAÇÃO'!C:C,B876+1)</f>
        <v>#VALUE!</v>
      </c>
      <c r="I877" s="196"/>
      <c r="J877" s="197"/>
      <c r="K877" s="66"/>
      <c r="L877" s="188"/>
      <c r="M877" s="190"/>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92"/>
      <c r="F878" s="93"/>
      <c r="G878" s="194"/>
      <c r="H878" s="198"/>
      <c r="I878" s="198"/>
      <c r="J878" s="199"/>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5"/>
      <c r="H879" s="200"/>
      <c r="I879" s="200"/>
      <c r="J879" s="201"/>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202" t="e">
        <f t="shared" ref="E880" si="2680">C876</f>
        <v>#VALUE!</v>
      </c>
      <c r="F880" s="93"/>
      <c r="G880" s="204" t="s">
        <v>304</v>
      </c>
      <c r="H880" s="206"/>
      <c r="I880" s="207"/>
      <c r="J880" s="207"/>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203"/>
      <c r="F881" s="93"/>
      <c r="G881" s="205"/>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203"/>
      <c r="F882" s="93"/>
      <c r="G882" s="205"/>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203"/>
      <c r="F883" s="93"/>
      <c r="G883" s="205"/>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203"/>
      <c r="F884" s="93"/>
      <c r="G884" s="205"/>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203"/>
      <c r="F885" s="93"/>
      <c r="G885" s="205"/>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203"/>
      <c r="F886" s="93"/>
      <c r="G886" s="205"/>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203"/>
      <c r="F887" s="93"/>
      <c r="G887" s="205"/>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203"/>
      <c r="F888" s="93"/>
      <c r="G888" s="205"/>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203"/>
      <c r="F889" s="93"/>
      <c r="G889" s="205"/>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203"/>
      <c r="F890" s="93"/>
      <c r="G890" s="205"/>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203"/>
      <c r="F891" s="93"/>
      <c r="G891" s="205"/>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203"/>
      <c r="F892" s="93"/>
      <c r="G892" s="205"/>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203"/>
      <c r="F893" s="93"/>
      <c r="G893" s="205"/>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203"/>
      <c r="F894" s="93"/>
      <c r="G894" s="205"/>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203"/>
      <c r="F895" s="136"/>
      <c r="G895" s="205"/>
      <c r="H895" s="208"/>
      <c r="I895" s="208"/>
      <c r="J895" s="209"/>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7" t="s">
        <v>10</v>
      </c>
      <c r="M897" s="189"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91">
        <f t="shared" ref="E898" si="2742">D897</f>
        <v>1</v>
      </c>
      <c r="F898" s="92"/>
      <c r="G898" s="193" t="s">
        <v>1</v>
      </c>
      <c r="H898" s="196" t="e">
        <f>INDEX('BASE FORMAÇÃO'!C:C,B897+1)</f>
        <v>#VALUE!</v>
      </c>
      <c r="I898" s="196"/>
      <c r="J898" s="197"/>
      <c r="K898" s="66"/>
      <c r="L898" s="188"/>
      <c r="M898" s="190"/>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92"/>
      <c r="F899" s="93"/>
      <c r="G899" s="194"/>
      <c r="H899" s="198"/>
      <c r="I899" s="198"/>
      <c r="J899" s="199"/>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5"/>
      <c r="H900" s="200"/>
      <c r="I900" s="200"/>
      <c r="J900" s="201"/>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202" t="e">
        <f t="shared" ref="E901" si="2746">C897</f>
        <v>#VALUE!</v>
      </c>
      <c r="F901" s="93"/>
      <c r="G901" s="204" t="s">
        <v>304</v>
      </c>
      <c r="H901" s="206"/>
      <c r="I901" s="207"/>
      <c r="J901" s="207"/>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203"/>
      <c r="F902" s="93"/>
      <c r="G902" s="205"/>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203"/>
      <c r="F903" s="93"/>
      <c r="G903" s="205"/>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203"/>
      <c r="F904" s="93"/>
      <c r="G904" s="205"/>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203"/>
      <c r="F905" s="93"/>
      <c r="G905" s="205"/>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203"/>
      <c r="F906" s="93"/>
      <c r="G906" s="205"/>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203"/>
      <c r="F907" s="93"/>
      <c r="G907" s="205"/>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203"/>
      <c r="F908" s="93"/>
      <c r="G908" s="205"/>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203"/>
      <c r="F909" s="93"/>
      <c r="G909" s="205"/>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203"/>
      <c r="F910" s="93"/>
      <c r="G910" s="205"/>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203"/>
      <c r="F911" s="93"/>
      <c r="G911" s="205"/>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203"/>
      <c r="F912" s="93"/>
      <c r="G912" s="205"/>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203"/>
      <c r="F913" s="93"/>
      <c r="G913" s="205"/>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203"/>
      <c r="F914" s="93"/>
      <c r="G914" s="205"/>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203"/>
      <c r="F915" s="93"/>
      <c r="G915" s="205"/>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203"/>
      <c r="F916" s="136"/>
      <c r="G916" s="205"/>
      <c r="H916" s="208"/>
      <c r="I916" s="208"/>
      <c r="J916" s="209"/>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7" t="s">
        <v>10</v>
      </c>
      <c r="M918" s="189"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91">
        <f t="shared" ref="E919" si="2808">D918</f>
        <v>1</v>
      </c>
      <c r="F919" s="92"/>
      <c r="G919" s="193" t="s">
        <v>1</v>
      </c>
      <c r="H919" s="196" t="e">
        <f>INDEX('BASE FORMAÇÃO'!C:C,B918+1)</f>
        <v>#VALUE!</v>
      </c>
      <c r="I919" s="196"/>
      <c r="J919" s="197"/>
      <c r="K919" s="66"/>
      <c r="L919" s="188"/>
      <c r="M919" s="190"/>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92"/>
      <c r="F920" s="93"/>
      <c r="G920" s="194"/>
      <c r="H920" s="198"/>
      <c r="I920" s="198"/>
      <c r="J920" s="199"/>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5"/>
      <c r="H921" s="200"/>
      <c r="I921" s="200"/>
      <c r="J921" s="201"/>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202" t="e">
        <f t="shared" ref="E922" si="2812">C918</f>
        <v>#VALUE!</v>
      </c>
      <c r="F922" s="93"/>
      <c r="G922" s="204" t="s">
        <v>304</v>
      </c>
      <c r="H922" s="206"/>
      <c r="I922" s="207"/>
      <c r="J922" s="207"/>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203"/>
      <c r="F923" s="93"/>
      <c r="G923" s="205"/>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203"/>
      <c r="F924" s="93"/>
      <c r="G924" s="205"/>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203"/>
      <c r="F925" s="93"/>
      <c r="G925" s="205"/>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203"/>
      <c r="F926" s="93"/>
      <c r="G926" s="205"/>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203"/>
      <c r="F927" s="93"/>
      <c r="G927" s="205"/>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203"/>
      <c r="F928" s="93"/>
      <c r="G928" s="205"/>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203"/>
      <c r="F929" s="93"/>
      <c r="G929" s="205"/>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203"/>
      <c r="F930" s="93"/>
      <c r="G930" s="205"/>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203"/>
      <c r="F931" s="93"/>
      <c r="G931" s="205"/>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203"/>
      <c r="F932" s="93"/>
      <c r="G932" s="205"/>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203"/>
      <c r="F933" s="93"/>
      <c r="G933" s="205"/>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203"/>
      <c r="F934" s="93"/>
      <c r="G934" s="205"/>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203"/>
      <c r="F935" s="93"/>
      <c r="G935" s="205"/>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203"/>
      <c r="F936" s="93"/>
      <c r="G936" s="205"/>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203"/>
      <c r="F937" s="136"/>
      <c r="G937" s="205"/>
      <c r="H937" s="208"/>
      <c r="I937" s="208"/>
      <c r="J937" s="209"/>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7" t="s">
        <v>10</v>
      </c>
      <c r="M939" s="189"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91">
        <f t="shared" ref="E940" si="2874">D939</f>
        <v>1</v>
      </c>
      <c r="F940" s="92"/>
      <c r="G940" s="193" t="s">
        <v>1</v>
      </c>
      <c r="H940" s="196" t="e">
        <f>INDEX('BASE FORMAÇÃO'!C:C,B939+1)</f>
        <v>#VALUE!</v>
      </c>
      <c r="I940" s="196"/>
      <c r="J940" s="197"/>
      <c r="K940" s="66"/>
      <c r="L940" s="188"/>
      <c r="M940" s="190"/>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92"/>
      <c r="F941" s="93"/>
      <c r="G941" s="194"/>
      <c r="H941" s="198"/>
      <c r="I941" s="198"/>
      <c r="J941" s="199"/>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5"/>
      <c r="H942" s="200"/>
      <c r="I942" s="200"/>
      <c r="J942" s="201"/>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202" t="e">
        <f t="shared" ref="E943" si="2878">C939</f>
        <v>#VALUE!</v>
      </c>
      <c r="F943" s="93"/>
      <c r="G943" s="204" t="s">
        <v>304</v>
      </c>
      <c r="H943" s="206"/>
      <c r="I943" s="207"/>
      <c r="J943" s="207"/>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203"/>
      <c r="F944" s="93"/>
      <c r="G944" s="205"/>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203"/>
      <c r="F945" s="93"/>
      <c r="G945" s="205"/>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203"/>
      <c r="F946" s="93"/>
      <c r="G946" s="205"/>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203"/>
      <c r="F947" s="93"/>
      <c r="G947" s="205"/>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203"/>
      <c r="F948" s="93"/>
      <c r="G948" s="205"/>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203"/>
      <c r="F949" s="93"/>
      <c r="G949" s="205"/>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203"/>
      <c r="F950" s="93"/>
      <c r="G950" s="205"/>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203"/>
      <c r="F951" s="93"/>
      <c r="G951" s="205"/>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203"/>
      <c r="F952" s="93"/>
      <c r="G952" s="205"/>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203"/>
      <c r="F953" s="93"/>
      <c r="G953" s="205"/>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203"/>
      <c r="F954" s="93"/>
      <c r="G954" s="205"/>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203"/>
      <c r="F955" s="93"/>
      <c r="G955" s="205"/>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203"/>
      <c r="F956" s="93"/>
      <c r="G956" s="205"/>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203"/>
      <c r="F957" s="93"/>
      <c r="G957" s="205"/>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203"/>
      <c r="F958" s="136"/>
      <c r="G958" s="205"/>
      <c r="H958" s="208"/>
      <c r="I958" s="208"/>
      <c r="J958" s="209"/>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7" t="s">
        <v>10</v>
      </c>
      <c r="M960" s="189"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91">
        <f t="shared" ref="E961" si="2940">D960</f>
        <v>1</v>
      </c>
      <c r="F961" s="92"/>
      <c r="G961" s="193" t="s">
        <v>1</v>
      </c>
      <c r="H961" s="196" t="e">
        <f>INDEX('BASE FORMAÇÃO'!C:C,B960+1)</f>
        <v>#VALUE!</v>
      </c>
      <c r="I961" s="196"/>
      <c r="J961" s="197"/>
      <c r="K961" s="66"/>
      <c r="L961" s="188"/>
      <c r="M961" s="190"/>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92"/>
      <c r="F962" s="93"/>
      <c r="G962" s="194"/>
      <c r="H962" s="198"/>
      <c r="I962" s="198"/>
      <c r="J962" s="199"/>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5"/>
      <c r="H963" s="200"/>
      <c r="I963" s="200"/>
      <c r="J963" s="201"/>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202" t="e">
        <f t="shared" ref="E964" si="2944">C960</f>
        <v>#VALUE!</v>
      </c>
      <c r="F964" s="93"/>
      <c r="G964" s="204" t="s">
        <v>304</v>
      </c>
      <c r="H964" s="206"/>
      <c r="I964" s="207"/>
      <c r="J964" s="207"/>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203"/>
      <c r="F965" s="93"/>
      <c r="G965" s="205"/>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203"/>
      <c r="F966" s="93"/>
      <c r="G966" s="205"/>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203"/>
      <c r="F967" s="93"/>
      <c r="G967" s="205"/>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203"/>
      <c r="F968" s="93"/>
      <c r="G968" s="205"/>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203"/>
      <c r="F969" s="93"/>
      <c r="G969" s="205"/>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203"/>
      <c r="F970" s="93"/>
      <c r="G970" s="205"/>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203"/>
      <c r="F971" s="93"/>
      <c r="G971" s="205"/>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203"/>
      <c r="F972" s="93"/>
      <c r="G972" s="205"/>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203"/>
      <c r="F973" s="93"/>
      <c r="G973" s="205"/>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203"/>
      <c r="F974" s="93"/>
      <c r="G974" s="205"/>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203"/>
      <c r="F975" s="93"/>
      <c r="G975" s="205"/>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203"/>
      <c r="F976" s="93"/>
      <c r="G976" s="205"/>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203"/>
      <c r="F977" s="93"/>
      <c r="G977" s="205"/>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203"/>
      <c r="F978" s="93"/>
      <c r="G978" s="205"/>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203"/>
      <c r="F979" s="136"/>
      <c r="G979" s="205"/>
      <c r="H979" s="208"/>
      <c r="I979" s="208"/>
      <c r="J979" s="209"/>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7" t="s">
        <v>10</v>
      </c>
      <c r="M981" s="189"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91">
        <f t="shared" ref="E982" si="3006">D981</f>
        <v>1</v>
      </c>
      <c r="F982" s="92"/>
      <c r="G982" s="193" t="s">
        <v>1</v>
      </c>
      <c r="H982" s="196" t="e">
        <f>INDEX('BASE FORMAÇÃO'!C:C,B981+1)</f>
        <v>#VALUE!</v>
      </c>
      <c r="I982" s="196"/>
      <c r="J982" s="197"/>
      <c r="K982" s="66"/>
      <c r="L982" s="188"/>
      <c r="M982" s="190"/>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92"/>
      <c r="F983" s="93"/>
      <c r="G983" s="194"/>
      <c r="H983" s="198"/>
      <c r="I983" s="198"/>
      <c r="J983" s="199"/>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5"/>
      <c r="H984" s="200"/>
      <c r="I984" s="200"/>
      <c r="J984" s="201"/>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202" t="e">
        <f t="shared" ref="E985" si="3010">C981</f>
        <v>#VALUE!</v>
      </c>
      <c r="F985" s="93"/>
      <c r="G985" s="204" t="s">
        <v>304</v>
      </c>
      <c r="H985" s="206"/>
      <c r="I985" s="207"/>
      <c r="J985" s="207"/>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203"/>
      <c r="F986" s="93"/>
      <c r="G986" s="205"/>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203"/>
      <c r="F987" s="93"/>
      <c r="G987" s="205"/>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203"/>
      <c r="F988" s="93"/>
      <c r="G988" s="205"/>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203"/>
      <c r="F989" s="93"/>
      <c r="G989" s="205"/>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203"/>
      <c r="F990" s="93"/>
      <c r="G990" s="205"/>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203"/>
      <c r="F991" s="93"/>
      <c r="G991" s="205"/>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203"/>
      <c r="F992" s="93"/>
      <c r="G992" s="205"/>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203"/>
      <c r="F993" s="93"/>
      <c r="G993" s="205"/>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203"/>
      <c r="F994" s="93"/>
      <c r="G994" s="205"/>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203"/>
      <c r="F995" s="93"/>
      <c r="G995" s="205"/>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203"/>
      <c r="F996" s="93"/>
      <c r="G996" s="205"/>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203"/>
      <c r="F997" s="93"/>
      <c r="G997" s="205"/>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203"/>
      <c r="F998" s="93"/>
      <c r="G998" s="205"/>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203"/>
      <c r="F999" s="93"/>
      <c r="G999" s="205"/>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203"/>
      <c r="F1000" s="136"/>
      <c r="G1000" s="205"/>
      <c r="H1000" s="208"/>
      <c r="I1000" s="208"/>
      <c r="J1000" s="209"/>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7" t="s">
        <v>10</v>
      </c>
      <c r="M1002" s="189"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91">
        <f t="shared" ref="E1003" si="3072">D1002</f>
        <v>1</v>
      </c>
      <c r="F1003" s="92"/>
      <c r="G1003" s="193" t="s">
        <v>1</v>
      </c>
      <c r="H1003" s="196" t="e">
        <f>INDEX('BASE FORMAÇÃO'!C:C,B1002+1)</f>
        <v>#VALUE!</v>
      </c>
      <c r="I1003" s="196"/>
      <c r="J1003" s="197"/>
      <c r="K1003" s="66"/>
      <c r="L1003" s="188"/>
      <c r="M1003" s="190"/>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92"/>
      <c r="F1004" s="93"/>
      <c r="G1004" s="194"/>
      <c r="H1004" s="198"/>
      <c r="I1004" s="198"/>
      <c r="J1004" s="199"/>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5"/>
      <c r="H1005" s="200"/>
      <c r="I1005" s="200"/>
      <c r="J1005" s="201"/>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202" t="e">
        <f t="shared" ref="E1006" si="3076">C1002</f>
        <v>#VALUE!</v>
      </c>
      <c r="F1006" s="93"/>
      <c r="G1006" s="204" t="s">
        <v>304</v>
      </c>
      <c r="H1006" s="206"/>
      <c r="I1006" s="207"/>
      <c r="J1006" s="207"/>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203"/>
      <c r="F1007" s="93"/>
      <c r="G1007" s="205"/>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203"/>
      <c r="F1008" s="93"/>
      <c r="G1008" s="205"/>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203"/>
      <c r="F1009" s="93"/>
      <c r="G1009" s="205"/>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203"/>
      <c r="F1010" s="93"/>
      <c r="G1010" s="205"/>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203"/>
      <c r="F1011" s="93"/>
      <c r="G1011" s="205"/>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203"/>
      <c r="F1012" s="93"/>
      <c r="G1012" s="205"/>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203"/>
      <c r="F1013" s="93"/>
      <c r="G1013" s="205"/>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203"/>
      <c r="F1014" s="93"/>
      <c r="G1014" s="205"/>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203"/>
      <c r="F1015" s="93"/>
      <c r="G1015" s="205"/>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203"/>
      <c r="F1016" s="93"/>
      <c r="G1016" s="205"/>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203"/>
      <c r="F1017" s="93"/>
      <c r="G1017" s="205"/>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203"/>
      <c r="F1018" s="93"/>
      <c r="G1018" s="205"/>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203"/>
      <c r="F1019" s="93"/>
      <c r="G1019" s="205"/>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203"/>
      <c r="F1020" s="93"/>
      <c r="G1020" s="205"/>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203"/>
      <c r="F1021" s="136"/>
      <c r="G1021" s="205"/>
      <c r="H1021" s="208"/>
      <c r="I1021" s="208"/>
      <c r="J1021" s="209"/>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7" t="s">
        <v>10</v>
      </c>
      <c r="M1023" s="189"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91">
        <f t="shared" ref="E1024" si="3138">D1023</f>
        <v>1</v>
      </c>
      <c r="F1024" s="92"/>
      <c r="G1024" s="193" t="s">
        <v>1</v>
      </c>
      <c r="H1024" s="196" t="e">
        <f>INDEX('BASE FORMAÇÃO'!C:C,B1023+1)</f>
        <v>#VALUE!</v>
      </c>
      <c r="I1024" s="196"/>
      <c r="J1024" s="197"/>
      <c r="K1024" s="66"/>
      <c r="L1024" s="188"/>
      <c r="M1024" s="190"/>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92"/>
      <c r="F1025" s="93"/>
      <c r="G1025" s="194"/>
      <c r="H1025" s="198"/>
      <c r="I1025" s="198"/>
      <c r="J1025" s="199"/>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5"/>
      <c r="H1026" s="200"/>
      <c r="I1026" s="200"/>
      <c r="J1026" s="201"/>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202" t="e">
        <f t="shared" ref="E1027" si="3142">C1023</f>
        <v>#VALUE!</v>
      </c>
      <c r="F1027" s="93"/>
      <c r="G1027" s="204" t="s">
        <v>304</v>
      </c>
      <c r="H1027" s="206"/>
      <c r="I1027" s="207"/>
      <c r="J1027" s="207"/>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203"/>
      <c r="F1028" s="93"/>
      <c r="G1028" s="205"/>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203"/>
      <c r="F1029" s="93"/>
      <c r="G1029" s="205"/>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203"/>
      <c r="F1030" s="93"/>
      <c r="G1030" s="205"/>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203"/>
      <c r="F1031" s="93"/>
      <c r="G1031" s="205"/>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203"/>
      <c r="F1032" s="93"/>
      <c r="G1032" s="205"/>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203"/>
      <c r="F1033" s="93"/>
      <c r="G1033" s="205"/>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203"/>
      <c r="F1034" s="93"/>
      <c r="G1034" s="205"/>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203"/>
      <c r="F1035" s="93"/>
      <c r="G1035" s="205"/>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203"/>
      <c r="F1036" s="93"/>
      <c r="G1036" s="205"/>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203"/>
      <c r="F1037" s="93"/>
      <c r="G1037" s="205"/>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203"/>
      <c r="F1038" s="93"/>
      <c r="G1038" s="205"/>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203"/>
      <c r="F1039" s="93"/>
      <c r="G1039" s="205"/>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203"/>
      <c r="F1040" s="93"/>
      <c r="G1040" s="205"/>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203"/>
      <c r="F1041" s="93"/>
      <c r="G1041" s="205"/>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203"/>
      <c r="F1042" s="136"/>
      <c r="G1042" s="205"/>
      <c r="H1042" s="208"/>
      <c r="I1042" s="208"/>
      <c r="J1042" s="209"/>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7" t="s">
        <v>10</v>
      </c>
      <c r="M1044" s="189"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91">
        <f t="shared" ref="E1045" si="3204">D1044</f>
        <v>1</v>
      </c>
      <c r="F1045" s="92"/>
      <c r="G1045" s="193" t="s">
        <v>1</v>
      </c>
      <c r="H1045" s="196" t="e">
        <f>INDEX('BASE FORMAÇÃO'!C:C,B1044+1)</f>
        <v>#VALUE!</v>
      </c>
      <c r="I1045" s="196"/>
      <c r="J1045" s="197"/>
      <c r="K1045" s="66"/>
      <c r="L1045" s="188"/>
      <c r="M1045" s="190"/>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92"/>
      <c r="F1046" s="93"/>
      <c r="G1046" s="194"/>
      <c r="H1046" s="198"/>
      <c r="I1046" s="198"/>
      <c r="J1046" s="199"/>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5"/>
      <c r="H1047" s="200"/>
      <c r="I1047" s="200"/>
      <c r="J1047" s="201"/>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202" t="e">
        <f t="shared" ref="E1048" si="3208">C1044</f>
        <v>#VALUE!</v>
      </c>
      <c r="F1048" s="93"/>
      <c r="G1048" s="204" t="s">
        <v>304</v>
      </c>
      <c r="H1048" s="206"/>
      <c r="I1048" s="207"/>
      <c r="J1048" s="207"/>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203"/>
      <c r="F1049" s="93"/>
      <c r="G1049" s="205"/>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203"/>
      <c r="F1050" s="93"/>
      <c r="G1050" s="205"/>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203"/>
      <c r="F1051" s="93"/>
      <c r="G1051" s="205"/>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203"/>
      <c r="F1052" s="93"/>
      <c r="G1052" s="205"/>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203"/>
      <c r="F1053" s="93"/>
      <c r="G1053" s="205"/>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203"/>
      <c r="F1054" s="93"/>
      <c r="G1054" s="205"/>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203"/>
      <c r="F1055" s="93"/>
      <c r="G1055" s="205"/>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203"/>
      <c r="F1056" s="93"/>
      <c r="G1056" s="205"/>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203"/>
      <c r="F1057" s="93"/>
      <c r="G1057" s="205"/>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203"/>
      <c r="F1058" s="93"/>
      <c r="G1058" s="205"/>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203"/>
      <c r="F1059" s="93"/>
      <c r="G1059" s="205"/>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203"/>
      <c r="F1060" s="93"/>
      <c r="G1060" s="205"/>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203"/>
      <c r="F1061" s="93"/>
      <c r="G1061" s="205"/>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203"/>
      <c r="F1062" s="93"/>
      <c r="G1062" s="205"/>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203"/>
      <c r="F1063" s="136"/>
      <c r="G1063" s="205"/>
      <c r="H1063" s="208"/>
      <c r="I1063" s="208"/>
      <c r="J1063" s="209"/>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7" t="s">
        <v>10</v>
      </c>
      <c r="M1065" s="189"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91">
        <f t="shared" ref="E1066" si="3270">D1065</f>
        <v>1</v>
      </c>
      <c r="F1066" s="92"/>
      <c r="G1066" s="193" t="s">
        <v>1</v>
      </c>
      <c r="H1066" s="196" t="e">
        <f>INDEX('BASE FORMAÇÃO'!C:C,B1065+1)</f>
        <v>#VALUE!</v>
      </c>
      <c r="I1066" s="196"/>
      <c r="J1066" s="197"/>
      <c r="K1066" s="66"/>
      <c r="L1066" s="188"/>
      <c r="M1066" s="190"/>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92"/>
      <c r="F1067" s="93"/>
      <c r="G1067" s="194"/>
      <c r="H1067" s="198"/>
      <c r="I1067" s="198"/>
      <c r="J1067" s="199"/>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5"/>
      <c r="H1068" s="200"/>
      <c r="I1068" s="200"/>
      <c r="J1068" s="201"/>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202" t="e">
        <f t="shared" ref="E1069" si="3274">C1065</f>
        <v>#VALUE!</v>
      </c>
      <c r="F1069" s="93"/>
      <c r="G1069" s="204" t="s">
        <v>304</v>
      </c>
      <c r="H1069" s="206"/>
      <c r="I1069" s="207"/>
      <c r="J1069" s="207"/>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203"/>
      <c r="F1070" s="93"/>
      <c r="G1070" s="205"/>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203"/>
      <c r="F1071" s="93"/>
      <c r="G1071" s="205"/>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203"/>
      <c r="F1072" s="93"/>
      <c r="G1072" s="205"/>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203"/>
      <c r="F1073" s="93"/>
      <c r="G1073" s="205"/>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203"/>
      <c r="F1074" s="93"/>
      <c r="G1074" s="205"/>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203"/>
      <c r="F1075" s="93"/>
      <c r="G1075" s="205"/>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203"/>
      <c r="F1076" s="93"/>
      <c r="G1076" s="205"/>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203"/>
      <c r="F1077" s="93"/>
      <c r="G1077" s="205"/>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203"/>
      <c r="F1078" s="93"/>
      <c r="G1078" s="205"/>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203"/>
      <c r="F1079" s="93"/>
      <c r="G1079" s="205"/>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203"/>
      <c r="F1080" s="93"/>
      <c r="G1080" s="205"/>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203"/>
      <c r="F1081" s="93"/>
      <c r="G1081" s="205"/>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203"/>
      <c r="F1082" s="93"/>
      <c r="G1082" s="205"/>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203"/>
      <c r="F1083" s="93"/>
      <c r="G1083" s="205"/>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203"/>
      <c r="F1084" s="136"/>
      <c r="G1084" s="205"/>
      <c r="H1084" s="208"/>
      <c r="I1084" s="208"/>
      <c r="J1084" s="209"/>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7" t="s">
        <v>10</v>
      </c>
      <c r="M1086" s="189"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91">
        <f t="shared" ref="E1087" si="3336">D1086</f>
        <v>1</v>
      </c>
      <c r="F1087" s="92"/>
      <c r="G1087" s="193" t="s">
        <v>1</v>
      </c>
      <c r="H1087" s="196" t="e">
        <f>INDEX('BASE FORMAÇÃO'!C:C,B1086+1)</f>
        <v>#VALUE!</v>
      </c>
      <c r="I1087" s="196"/>
      <c r="J1087" s="197"/>
      <c r="K1087" s="66"/>
      <c r="L1087" s="188"/>
      <c r="M1087" s="190"/>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92"/>
      <c r="F1088" s="93"/>
      <c r="G1088" s="194"/>
      <c r="H1088" s="198"/>
      <c r="I1088" s="198"/>
      <c r="J1088" s="199"/>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5"/>
      <c r="H1089" s="200"/>
      <c r="I1089" s="200"/>
      <c r="J1089" s="201"/>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202" t="e">
        <f t="shared" ref="E1090" si="3340">C1086</f>
        <v>#VALUE!</v>
      </c>
      <c r="F1090" s="93"/>
      <c r="G1090" s="204" t="s">
        <v>304</v>
      </c>
      <c r="H1090" s="206"/>
      <c r="I1090" s="207"/>
      <c r="J1090" s="207"/>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203"/>
      <c r="F1091" s="93"/>
      <c r="G1091" s="205"/>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203"/>
      <c r="F1092" s="93"/>
      <c r="G1092" s="205"/>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203"/>
      <c r="F1093" s="93"/>
      <c r="G1093" s="205"/>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203"/>
      <c r="F1094" s="93"/>
      <c r="G1094" s="205"/>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203"/>
      <c r="F1095" s="93"/>
      <c r="G1095" s="205"/>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203"/>
      <c r="F1096" s="93"/>
      <c r="G1096" s="205"/>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203"/>
      <c r="F1097" s="93"/>
      <c r="G1097" s="205"/>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203"/>
      <c r="F1098" s="93"/>
      <c r="G1098" s="205"/>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203"/>
      <c r="F1099" s="93"/>
      <c r="G1099" s="205"/>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203"/>
      <c r="F1100" s="93"/>
      <c r="G1100" s="205"/>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203"/>
      <c r="F1101" s="93"/>
      <c r="G1101" s="205"/>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203"/>
      <c r="F1102" s="93"/>
      <c r="G1102" s="205"/>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203"/>
      <c r="F1103" s="93"/>
      <c r="G1103" s="205"/>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203"/>
      <c r="F1104" s="93"/>
      <c r="G1104" s="205"/>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203"/>
      <c r="F1105" s="136"/>
      <c r="G1105" s="205"/>
      <c r="H1105" s="208"/>
      <c r="I1105" s="208"/>
      <c r="J1105" s="209"/>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7" t="s">
        <v>10</v>
      </c>
      <c r="M1107" s="189"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91">
        <f t="shared" ref="E1108" si="3402">D1107</f>
        <v>1</v>
      </c>
      <c r="F1108" s="92"/>
      <c r="G1108" s="193" t="s">
        <v>1</v>
      </c>
      <c r="H1108" s="196" t="e">
        <f>INDEX('BASE FORMAÇÃO'!C:C,B1107+1)</f>
        <v>#VALUE!</v>
      </c>
      <c r="I1108" s="196"/>
      <c r="J1108" s="197"/>
      <c r="K1108" s="66"/>
      <c r="L1108" s="188"/>
      <c r="M1108" s="190"/>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92"/>
      <c r="F1109" s="93"/>
      <c r="G1109" s="194"/>
      <c r="H1109" s="198"/>
      <c r="I1109" s="198"/>
      <c r="J1109" s="199"/>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5"/>
      <c r="H1110" s="200"/>
      <c r="I1110" s="200"/>
      <c r="J1110" s="201"/>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202" t="e">
        <f t="shared" ref="E1111" si="3406">C1107</f>
        <v>#VALUE!</v>
      </c>
      <c r="F1111" s="93"/>
      <c r="G1111" s="204" t="s">
        <v>304</v>
      </c>
      <c r="H1111" s="206"/>
      <c r="I1111" s="207"/>
      <c r="J1111" s="207"/>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203"/>
      <c r="F1112" s="93"/>
      <c r="G1112" s="205"/>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203"/>
      <c r="F1113" s="93"/>
      <c r="G1113" s="205"/>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203"/>
      <c r="F1114" s="93"/>
      <c r="G1114" s="205"/>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203"/>
      <c r="F1115" s="93"/>
      <c r="G1115" s="205"/>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203"/>
      <c r="F1116" s="93"/>
      <c r="G1116" s="205"/>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203"/>
      <c r="F1117" s="93"/>
      <c r="G1117" s="205"/>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203"/>
      <c r="F1118" s="93"/>
      <c r="G1118" s="205"/>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203"/>
      <c r="F1119" s="93"/>
      <c r="G1119" s="205"/>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203"/>
      <c r="F1120" s="93"/>
      <c r="G1120" s="205"/>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203"/>
      <c r="F1121" s="93"/>
      <c r="G1121" s="205"/>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203"/>
      <c r="F1122" s="93"/>
      <c r="G1122" s="205"/>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203"/>
      <c r="F1123" s="93"/>
      <c r="G1123" s="205"/>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203"/>
      <c r="F1124" s="93"/>
      <c r="G1124" s="205"/>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203"/>
      <c r="F1125" s="93"/>
      <c r="G1125" s="205"/>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203"/>
      <c r="F1126" s="136"/>
      <c r="G1126" s="205"/>
      <c r="H1126" s="208"/>
      <c r="I1126" s="208"/>
      <c r="J1126" s="209"/>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7" t="s">
        <v>10</v>
      </c>
      <c r="M1128" s="189"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91">
        <f t="shared" ref="E1129" si="3468">D1128</f>
        <v>1</v>
      </c>
      <c r="F1129" s="92"/>
      <c r="G1129" s="193" t="s">
        <v>1</v>
      </c>
      <c r="H1129" s="196" t="e">
        <f>INDEX('BASE FORMAÇÃO'!C:C,B1128+1)</f>
        <v>#VALUE!</v>
      </c>
      <c r="I1129" s="196"/>
      <c r="J1129" s="197"/>
      <c r="K1129" s="66"/>
      <c r="L1129" s="188"/>
      <c r="M1129" s="190"/>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92"/>
      <c r="F1130" s="93"/>
      <c r="G1130" s="194"/>
      <c r="H1130" s="198"/>
      <c r="I1130" s="198"/>
      <c r="J1130" s="199"/>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5"/>
      <c r="H1131" s="200"/>
      <c r="I1131" s="200"/>
      <c r="J1131" s="201"/>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202" t="e">
        <f t="shared" ref="E1132" si="3472">C1128</f>
        <v>#VALUE!</v>
      </c>
      <c r="F1132" s="93"/>
      <c r="G1132" s="204" t="s">
        <v>304</v>
      </c>
      <c r="H1132" s="206"/>
      <c r="I1132" s="207"/>
      <c r="J1132" s="207"/>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203"/>
      <c r="F1133" s="93"/>
      <c r="G1133" s="205"/>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203"/>
      <c r="F1134" s="93"/>
      <c r="G1134" s="205"/>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203"/>
      <c r="F1135" s="93"/>
      <c r="G1135" s="205"/>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203"/>
      <c r="F1136" s="93"/>
      <c r="G1136" s="205"/>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203"/>
      <c r="F1137" s="93"/>
      <c r="G1137" s="205"/>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203"/>
      <c r="F1138" s="93"/>
      <c r="G1138" s="205"/>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203"/>
      <c r="F1139" s="93"/>
      <c r="G1139" s="205"/>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203"/>
      <c r="F1140" s="93"/>
      <c r="G1140" s="205"/>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203"/>
      <c r="F1141" s="93"/>
      <c r="G1141" s="205"/>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203"/>
      <c r="F1142" s="93"/>
      <c r="G1142" s="205"/>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203"/>
      <c r="F1143" s="93"/>
      <c r="G1143" s="205"/>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203"/>
      <c r="F1144" s="93"/>
      <c r="G1144" s="205"/>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203"/>
      <c r="F1145" s="93"/>
      <c r="G1145" s="205"/>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203"/>
      <c r="F1146" s="93"/>
      <c r="G1146" s="205"/>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203"/>
      <c r="F1147" s="136"/>
      <c r="G1147" s="205"/>
      <c r="H1147" s="208"/>
      <c r="I1147" s="208"/>
      <c r="J1147" s="209"/>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7" t="s">
        <v>10</v>
      </c>
      <c r="M1149" s="189"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91">
        <f t="shared" ref="E1150" si="3534">D1149</f>
        <v>1</v>
      </c>
      <c r="F1150" s="92"/>
      <c r="G1150" s="193" t="s">
        <v>1</v>
      </c>
      <c r="H1150" s="196" t="e">
        <f>INDEX('BASE FORMAÇÃO'!C:C,B1149+1)</f>
        <v>#VALUE!</v>
      </c>
      <c r="I1150" s="196"/>
      <c r="J1150" s="197"/>
      <c r="K1150" s="66"/>
      <c r="L1150" s="188"/>
      <c r="M1150" s="190"/>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92"/>
      <c r="F1151" s="93"/>
      <c r="G1151" s="194"/>
      <c r="H1151" s="198"/>
      <c r="I1151" s="198"/>
      <c r="J1151" s="199"/>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5"/>
      <c r="H1152" s="200"/>
      <c r="I1152" s="200"/>
      <c r="J1152" s="201"/>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202" t="e">
        <f t="shared" ref="E1153" si="3538">C1149</f>
        <v>#VALUE!</v>
      </c>
      <c r="F1153" s="93"/>
      <c r="G1153" s="204" t="s">
        <v>304</v>
      </c>
      <c r="H1153" s="206"/>
      <c r="I1153" s="207"/>
      <c r="J1153" s="207"/>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203"/>
      <c r="F1154" s="93"/>
      <c r="G1154" s="205"/>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203"/>
      <c r="F1155" s="93"/>
      <c r="G1155" s="205"/>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203"/>
      <c r="F1156" s="93"/>
      <c r="G1156" s="205"/>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203"/>
      <c r="F1157" s="93"/>
      <c r="G1157" s="205"/>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203"/>
      <c r="F1158" s="93"/>
      <c r="G1158" s="205"/>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203"/>
      <c r="F1159" s="93"/>
      <c r="G1159" s="205"/>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203"/>
      <c r="F1160" s="93"/>
      <c r="G1160" s="205"/>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203"/>
      <c r="F1161" s="93"/>
      <c r="G1161" s="205"/>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203"/>
      <c r="F1162" s="93"/>
      <c r="G1162" s="205"/>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203"/>
      <c r="F1163" s="93"/>
      <c r="G1163" s="205"/>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203"/>
      <c r="F1164" s="93"/>
      <c r="G1164" s="205"/>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203"/>
      <c r="F1165" s="93"/>
      <c r="G1165" s="205"/>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203"/>
      <c r="F1166" s="93"/>
      <c r="G1166" s="205"/>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203"/>
      <c r="F1167" s="93"/>
      <c r="G1167" s="205"/>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203"/>
      <c r="F1168" s="136"/>
      <c r="G1168" s="205"/>
      <c r="H1168" s="208"/>
      <c r="I1168" s="208"/>
      <c r="J1168" s="209"/>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7" t="s">
        <v>10</v>
      </c>
      <c r="M1170" s="189"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91">
        <f t="shared" ref="E1171" si="3600">D1170</f>
        <v>1</v>
      </c>
      <c r="F1171" s="92"/>
      <c r="G1171" s="193" t="s">
        <v>1</v>
      </c>
      <c r="H1171" s="196" t="e">
        <f>INDEX('BASE FORMAÇÃO'!C:C,B1170+1)</f>
        <v>#VALUE!</v>
      </c>
      <c r="I1171" s="196"/>
      <c r="J1171" s="197"/>
      <c r="K1171" s="66"/>
      <c r="L1171" s="188"/>
      <c r="M1171" s="190"/>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92"/>
      <c r="F1172" s="93"/>
      <c r="G1172" s="194"/>
      <c r="H1172" s="198"/>
      <c r="I1172" s="198"/>
      <c r="J1172" s="199"/>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5"/>
      <c r="H1173" s="200"/>
      <c r="I1173" s="200"/>
      <c r="J1173" s="201"/>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202" t="e">
        <f t="shared" ref="E1174" si="3604">C1170</f>
        <v>#VALUE!</v>
      </c>
      <c r="F1174" s="93"/>
      <c r="G1174" s="204" t="s">
        <v>304</v>
      </c>
      <c r="H1174" s="206"/>
      <c r="I1174" s="207"/>
      <c r="J1174" s="207"/>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203"/>
      <c r="F1175" s="93"/>
      <c r="G1175" s="205"/>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203"/>
      <c r="F1176" s="93"/>
      <c r="G1176" s="205"/>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203"/>
      <c r="F1177" s="93"/>
      <c r="G1177" s="205"/>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203"/>
      <c r="F1178" s="93"/>
      <c r="G1178" s="205"/>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203"/>
      <c r="F1179" s="93"/>
      <c r="G1179" s="205"/>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203"/>
      <c r="F1180" s="93"/>
      <c r="G1180" s="205"/>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203"/>
      <c r="F1181" s="93"/>
      <c r="G1181" s="205"/>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203"/>
      <c r="F1182" s="93"/>
      <c r="G1182" s="205"/>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203"/>
      <c r="F1183" s="93"/>
      <c r="G1183" s="205"/>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203"/>
      <c r="F1184" s="93"/>
      <c r="G1184" s="205"/>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203"/>
      <c r="F1185" s="93"/>
      <c r="G1185" s="205"/>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203"/>
      <c r="F1186" s="93"/>
      <c r="G1186" s="205"/>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203"/>
      <c r="F1187" s="93"/>
      <c r="G1187" s="205"/>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203"/>
      <c r="F1188" s="93"/>
      <c r="G1188" s="205"/>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203"/>
      <c r="F1189" s="136"/>
      <c r="G1189" s="205"/>
      <c r="H1189" s="208"/>
      <c r="I1189" s="208"/>
      <c r="J1189" s="209"/>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7" t="s">
        <v>10</v>
      </c>
      <c r="M1191" s="189"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91">
        <f t="shared" ref="E1192" si="3666">D1191</f>
        <v>1</v>
      </c>
      <c r="F1192" s="92"/>
      <c r="G1192" s="193" t="s">
        <v>1</v>
      </c>
      <c r="H1192" s="196" t="e">
        <f>INDEX('BASE FORMAÇÃO'!C:C,B1191+1)</f>
        <v>#VALUE!</v>
      </c>
      <c r="I1192" s="196"/>
      <c r="J1192" s="197"/>
      <c r="K1192" s="66"/>
      <c r="L1192" s="188"/>
      <c r="M1192" s="190"/>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92"/>
      <c r="F1193" s="93"/>
      <c r="G1193" s="194"/>
      <c r="H1193" s="198"/>
      <c r="I1193" s="198"/>
      <c r="J1193" s="199"/>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5"/>
      <c r="H1194" s="200"/>
      <c r="I1194" s="200"/>
      <c r="J1194" s="201"/>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202" t="e">
        <f t="shared" ref="E1195" si="3670">C1191</f>
        <v>#VALUE!</v>
      </c>
      <c r="F1195" s="93"/>
      <c r="G1195" s="204" t="s">
        <v>304</v>
      </c>
      <c r="H1195" s="206"/>
      <c r="I1195" s="207"/>
      <c r="J1195" s="207"/>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203"/>
      <c r="F1196" s="93"/>
      <c r="G1196" s="205"/>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203"/>
      <c r="F1197" s="93"/>
      <c r="G1197" s="205"/>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203"/>
      <c r="F1198" s="93"/>
      <c r="G1198" s="205"/>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203"/>
      <c r="F1199" s="93"/>
      <c r="G1199" s="205"/>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203"/>
      <c r="F1200" s="93"/>
      <c r="G1200" s="205"/>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203"/>
      <c r="F1201" s="93"/>
      <c r="G1201" s="205"/>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203"/>
      <c r="F1202" s="93"/>
      <c r="G1202" s="205"/>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203"/>
      <c r="F1203" s="93"/>
      <c r="G1203" s="205"/>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203"/>
      <c r="F1204" s="93"/>
      <c r="G1204" s="205"/>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203"/>
      <c r="F1205" s="93"/>
      <c r="G1205" s="205"/>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203"/>
      <c r="F1206" s="93"/>
      <c r="G1206" s="205"/>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203"/>
      <c r="F1207" s="93"/>
      <c r="G1207" s="205"/>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203"/>
      <c r="F1208" s="93"/>
      <c r="G1208" s="205"/>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203"/>
      <c r="F1209" s="93"/>
      <c r="G1209" s="205"/>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203"/>
      <c r="F1210" s="136"/>
      <c r="G1210" s="205"/>
      <c r="H1210" s="208"/>
      <c r="I1210" s="208"/>
      <c r="J1210" s="209"/>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7" t="s">
        <v>10</v>
      </c>
      <c r="M1212" s="189"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91">
        <f t="shared" ref="E1213" si="3732">D1212</f>
        <v>1</v>
      </c>
      <c r="F1213" s="92"/>
      <c r="G1213" s="193" t="s">
        <v>1</v>
      </c>
      <c r="H1213" s="196" t="e">
        <f>INDEX('BASE FORMAÇÃO'!C:C,B1212+1)</f>
        <v>#VALUE!</v>
      </c>
      <c r="I1213" s="196"/>
      <c r="J1213" s="197"/>
      <c r="K1213" s="66"/>
      <c r="L1213" s="188"/>
      <c r="M1213" s="190"/>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92"/>
      <c r="F1214" s="93"/>
      <c r="G1214" s="194"/>
      <c r="H1214" s="198"/>
      <c r="I1214" s="198"/>
      <c r="J1214" s="199"/>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5"/>
      <c r="H1215" s="200"/>
      <c r="I1215" s="200"/>
      <c r="J1215" s="201"/>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202" t="e">
        <f t="shared" ref="E1216" si="3736">C1212</f>
        <v>#VALUE!</v>
      </c>
      <c r="F1216" s="93"/>
      <c r="G1216" s="204" t="s">
        <v>304</v>
      </c>
      <c r="H1216" s="206"/>
      <c r="I1216" s="207"/>
      <c r="J1216" s="207"/>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203"/>
      <c r="F1217" s="93"/>
      <c r="G1217" s="205"/>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203"/>
      <c r="F1218" s="93"/>
      <c r="G1218" s="205"/>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203"/>
      <c r="F1219" s="93"/>
      <c r="G1219" s="205"/>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203"/>
      <c r="F1220" s="93"/>
      <c r="G1220" s="205"/>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203"/>
      <c r="F1221" s="93"/>
      <c r="G1221" s="205"/>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203"/>
      <c r="F1222" s="93"/>
      <c r="G1222" s="205"/>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203"/>
      <c r="F1223" s="93"/>
      <c r="G1223" s="205"/>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203"/>
      <c r="F1224" s="93"/>
      <c r="G1224" s="205"/>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203"/>
      <c r="F1225" s="93"/>
      <c r="G1225" s="205"/>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203"/>
      <c r="F1226" s="93"/>
      <c r="G1226" s="205"/>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203"/>
      <c r="F1227" s="93"/>
      <c r="G1227" s="205"/>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203"/>
      <c r="F1228" s="93"/>
      <c r="G1228" s="205"/>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203"/>
      <c r="F1229" s="93"/>
      <c r="G1229" s="205"/>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203"/>
      <c r="F1230" s="93"/>
      <c r="G1230" s="205"/>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203"/>
      <c r="F1231" s="136"/>
      <c r="G1231" s="205"/>
      <c r="H1231" s="208"/>
      <c r="I1231" s="208"/>
      <c r="J1231" s="209"/>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7" t="s">
        <v>10</v>
      </c>
      <c r="M1233" s="189"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91">
        <f t="shared" ref="E1234" si="3798">D1233</f>
        <v>1</v>
      </c>
      <c r="F1234" s="92"/>
      <c r="G1234" s="193" t="s">
        <v>1</v>
      </c>
      <c r="H1234" s="196" t="e">
        <f>INDEX('BASE FORMAÇÃO'!C:C,B1233+1)</f>
        <v>#VALUE!</v>
      </c>
      <c r="I1234" s="196"/>
      <c r="J1234" s="197"/>
      <c r="K1234" s="66"/>
      <c r="L1234" s="188"/>
      <c r="M1234" s="190"/>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92"/>
      <c r="F1235" s="93"/>
      <c r="G1235" s="194"/>
      <c r="H1235" s="198"/>
      <c r="I1235" s="198"/>
      <c r="J1235" s="199"/>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5"/>
      <c r="H1236" s="200"/>
      <c r="I1236" s="200"/>
      <c r="J1236" s="201"/>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202" t="e">
        <f t="shared" ref="E1237" si="3802">C1233</f>
        <v>#VALUE!</v>
      </c>
      <c r="F1237" s="93"/>
      <c r="G1237" s="204" t="s">
        <v>304</v>
      </c>
      <c r="H1237" s="206"/>
      <c r="I1237" s="207"/>
      <c r="J1237" s="207"/>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203"/>
      <c r="F1238" s="93"/>
      <c r="G1238" s="205"/>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203"/>
      <c r="F1239" s="93"/>
      <c r="G1239" s="205"/>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203"/>
      <c r="F1240" s="93"/>
      <c r="G1240" s="205"/>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203"/>
      <c r="F1241" s="93"/>
      <c r="G1241" s="205"/>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203"/>
      <c r="F1242" s="93"/>
      <c r="G1242" s="205"/>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203"/>
      <c r="F1243" s="93"/>
      <c r="G1243" s="205"/>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203"/>
      <c r="F1244" s="93"/>
      <c r="G1244" s="205"/>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203"/>
      <c r="F1245" s="93"/>
      <c r="G1245" s="205"/>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203"/>
      <c r="F1246" s="93"/>
      <c r="G1246" s="205"/>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203"/>
      <c r="F1247" s="93"/>
      <c r="G1247" s="205"/>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203"/>
      <c r="F1248" s="93"/>
      <c r="G1248" s="205"/>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203"/>
      <c r="F1249" s="93"/>
      <c r="G1249" s="205"/>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203"/>
      <c r="F1250" s="93"/>
      <c r="G1250" s="205"/>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203"/>
      <c r="F1251" s="93"/>
      <c r="G1251" s="205"/>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203"/>
      <c r="F1252" s="136"/>
      <c r="G1252" s="205"/>
      <c r="H1252" s="208"/>
      <c r="I1252" s="208"/>
      <c r="J1252" s="209"/>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7" t="s">
        <v>10</v>
      </c>
      <c r="M1254" s="189"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91">
        <f t="shared" ref="E1255" si="3864">D1254</f>
        <v>1</v>
      </c>
      <c r="F1255" s="92"/>
      <c r="G1255" s="193" t="s">
        <v>1</v>
      </c>
      <c r="H1255" s="196" t="e">
        <f>INDEX('BASE FORMAÇÃO'!C:C,B1254+1)</f>
        <v>#VALUE!</v>
      </c>
      <c r="I1255" s="196"/>
      <c r="J1255" s="197"/>
      <c r="K1255" s="66"/>
      <c r="L1255" s="188"/>
      <c r="M1255" s="190"/>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92"/>
      <c r="F1256" s="93"/>
      <c r="G1256" s="194"/>
      <c r="H1256" s="198"/>
      <c r="I1256" s="198"/>
      <c r="J1256" s="199"/>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5"/>
      <c r="H1257" s="200"/>
      <c r="I1257" s="200"/>
      <c r="J1257" s="201"/>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202" t="e">
        <f t="shared" ref="E1258" si="3868">C1254</f>
        <v>#VALUE!</v>
      </c>
      <c r="F1258" s="93"/>
      <c r="G1258" s="204" t="s">
        <v>304</v>
      </c>
      <c r="H1258" s="206"/>
      <c r="I1258" s="207"/>
      <c r="J1258" s="207"/>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203"/>
      <c r="F1259" s="93"/>
      <c r="G1259" s="205"/>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203"/>
      <c r="F1260" s="93"/>
      <c r="G1260" s="205"/>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203"/>
      <c r="F1261" s="93"/>
      <c r="G1261" s="205"/>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203"/>
      <c r="F1262" s="93"/>
      <c r="G1262" s="205"/>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203"/>
      <c r="F1263" s="93"/>
      <c r="G1263" s="205"/>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203"/>
      <c r="F1264" s="93"/>
      <c r="G1264" s="205"/>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203"/>
      <c r="F1265" s="93"/>
      <c r="G1265" s="205"/>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203"/>
      <c r="F1266" s="93"/>
      <c r="G1266" s="205"/>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203"/>
      <c r="F1267" s="93"/>
      <c r="G1267" s="205"/>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203"/>
      <c r="F1268" s="93"/>
      <c r="G1268" s="205"/>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203"/>
      <c r="F1269" s="93"/>
      <c r="G1269" s="205"/>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203"/>
      <c r="F1270" s="93"/>
      <c r="G1270" s="205"/>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203"/>
      <c r="F1271" s="93"/>
      <c r="G1271" s="205"/>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203"/>
      <c r="F1272" s="93"/>
      <c r="G1272" s="205"/>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203"/>
      <c r="F1273" s="136"/>
      <c r="G1273" s="205"/>
      <c r="H1273" s="208"/>
      <c r="I1273" s="208"/>
      <c r="J1273" s="209"/>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7" t="s">
        <v>10</v>
      </c>
      <c r="M1275" s="189"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91">
        <f t="shared" ref="E1276" si="3930">D1275</f>
        <v>1</v>
      </c>
      <c r="F1276" s="92"/>
      <c r="G1276" s="193" t="s">
        <v>1</v>
      </c>
      <c r="H1276" s="196" t="e">
        <f>INDEX('BASE FORMAÇÃO'!C:C,B1275+1)</f>
        <v>#VALUE!</v>
      </c>
      <c r="I1276" s="196"/>
      <c r="J1276" s="197"/>
      <c r="K1276" s="66"/>
      <c r="L1276" s="188"/>
      <c r="M1276" s="190"/>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92"/>
      <c r="F1277" s="93"/>
      <c r="G1277" s="194"/>
      <c r="H1277" s="198"/>
      <c r="I1277" s="198"/>
      <c r="J1277" s="199"/>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5"/>
      <c r="H1278" s="200"/>
      <c r="I1278" s="200"/>
      <c r="J1278" s="201"/>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202" t="e">
        <f t="shared" ref="E1279" si="3934">C1275</f>
        <v>#VALUE!</v>
      </c>
      <c r="F1279" s="93"/>
      <c r="G1279" s="204" t="s">
        <v>304</v>
      </c>
      <c r="H1279" s="206"/>
      <c r="I1279" s="207"/>
      <c r="J1279" s="207"/>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203"/>
      <c r="F1280" s="93"/>
      <c r="G1280" s="205"/>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203"/>
      <c r="F1281" s="93"/>
      <c r="G1281" s="205"/>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203"/>
      <c r="F1282" s="93"/>
      <c r="G1282" s="205"/>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203"/>
      <c r="F1283" s="93"/>
      <c r="G1283" s="205"/>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203"/>
      <c r="F1284" s="93"/>
      <c r="G1284" s="205"/>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203"/>
      <c r="F1285" s="93"/>
      <c r="G1285" s="205"/>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203"/>
      <c r="F1286" s="93"/>
      <c r="G1286" s="205"/>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203"/>
      <c r="F1287" s="93"/>
      <c r="G1287" s="205"/>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203"/>
      <c r="F1288" s="93"/>
      <c r="G1288" s="205"/>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203"/>
      <c r="F1289" s="93"/>
      <c r="G1289" s="205"/>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203"/>
      <c r="F1290" s="93"/>
      <c r="G1290" s="205"/>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203"/>
      <c r="F1291" s="93"/>
      <c r="G1291" s="205"/>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203"/>
      <c r="F1292" s="93"/>
      <c r="G1292" s="205"/>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203"/>
      <c r="F1293" s="93"/>
      <c r="G1293" s="205"/>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203"/>
      <c r="F1294" s="136"/>
      <c r="G1294" s="205"/>
      <c r="H1294" s="208"/>
      <c r="I1294" s="208"/>
      <c r="J1294" s="209"/>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7" t="s">
        <v>10</v>
      </c>
      <c r="M1296" s="189"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91">
        <f t="shared" ref="E1297" si="3996">D1296</f>
        <v>1</v>
      </c>
      <c r="F1297" s="92"/>
      <c r="G1297" s="193" t="s">
        <v>1</v>
      </c>
      <c r="H1297" s="196" t="e">
        <f>INDEX('BASE FORMAÇÃO'!C:C,B1296+1)</f>
        <v>#VALUE!</v>
      </c>
      <c r="I1297" s="196"/>
      <c r="J1297" s="197"/>
      <c r="K1297" s="66"/>
      <c r="L1297" s="188"/>
      <c r="M1297" s="190"/>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92"/>
      <c r="F1298" s="93"/>
      <c r="G1298" s="194"/>
      <c r="H1298" s="198"/>
      <c r="I1298" s="198"/>
      <c r="J1298" s="199"/>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5"/>
      <c r="H1299" s="200"/>
      <c r="I1299" s="200"/>
      <c r="J1299" s="201"/>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202" t="e">
        <f t="shared" ref="E1300" si="4000">C1296</f>
        <v>#VALUE!</v>
      </c>
      <c r="F1300" s="93"/>
      <c r="G1300" s="204" t="s">
        <v>304</v>
      </c>
      <c r="H1300" s="206"/>
      <c r="I1300" s="207"/>
      <c r="J1300" s="207"/>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203"/>
      <c r="F1301" s="93"/>
      <c r="G1301" s="205"/>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203"/>
      <c r="F1302" s="93"/>
      <c r="G1302" s="205"/>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203"/>
      <c r="F1303" s="93"/>
      <c r="G1303" s="205"/>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203"/>
      <c r="F1304" s="93"/>
      <c r="G1304" s="205"/>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203"/>
      <c r="F1305" s="93"/>
      <c r="G1305" s="205"/>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203"/>
      <c r="F1306" s="93"/>
      <c r="G1306" s="205"/>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203"/>
      <c r="F1307" s="93"/>
      <c r="G1307" s="205"/>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203"/>
      <c r="F1308" s="93"/>
      <c r="G1308" s="205"/>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203"/>
      <c r="F1309" s="93"/>
      <c r="G1309" s="205"/>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203"/>
      <c r="F1310" s="93"/>
      <c r="G1310" s="205"/>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203"/>
      <c r="F1311" s="93"/>
      <c r="G1311" s="205"/>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203"/>
      <c r="F1312" s="93"/>
      <c r="G1312" s="205"/>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203"/>
      <c r="F1313" s="93"/>
      <c r="G1313" s="205"/>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203"/>
      <c r="F1314" s="93"/>
      <c r="G1314" s="205"/>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203"/>
      <c r="F1315" s="136"/>
      <c r="G1315" s="205"/>
      <c r="H1315" s="208"/>
      <c r="I1315" s="208"/>
      <c r="J1315" s="209"/>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7" t="s">
        <v>10</v>
      </c>
      <c r="M1317" s="189"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91">
        <f t="shared" ref="E1318" si="4062">D1317</f>
        <v>1</v>
      </c>
      <c r="F1318" s="92"/>
      <c r="G1318" s="193" t="s">
        <v>1</v>
      </c>
      <c r="H1318" s="196" t="e">
        <f>INDEX('BASE FORMAÇÃO'!C:C,B1317+1)</f>
        <v>#VALUE!</v>
      </c>
      <c r="I1318" s="196"/>
      <c r="J1318" s="197"/>
      <c r="K1318" s="66"/>
      <c r="L1318" s="188"/>
      <c r="M1318" s="190"/>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92"/>
      <c r="F1319" s="93"/>
      <c r="G1319" s="194"/>
      <c r="H1319" s="198"/>
      <c r="I1319" s="198"/>
      <c r="J1319" s="199"/>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5"/>
      <c r="H1320" s="200"/>
      <c r="I1320" s="200"/>
      <c r="J1320" s="201"/>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202" t="e">
        <f t="shared" ref="E1321" si="4066">C1317</f>
        <v>#VALUE!</v>
      </c>
      <c r="F1321" s="93"/>
      <c r="G1321" s="204" t="s">
        <v>304</v>
      </c>
      <c r="H1321" s="206"/>
      <c r="I1321" s="207"/>
      <c r="J1321" s="207"/>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203"/>
      <c r="F1322" s="93"/>
      <c r="G1322" s="205"/>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203"/>
      <c r="F1323" s="93"/>
      <c r="G1323" s="205"/>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203"/>
      <c r="F1324" s="93"/>
      <c r="G1324" s="205"/>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203"/>
      <c r="F1325" s="93"/>
      <c r="G1325" s="205"/>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203"/>
      <c r="F1326" s="93"/>
      <c r="G1326" s="205"/>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203"/>
      <c r="F1327" s="93"/>
      <c r="G1327" s="205"/>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203"/>
      <c r="F1328" s="93"/>
      <c r="G1328" s="205"/>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203"/>
      <c r="F1329" s="93"/>
      <c r="G1329" s="205"/>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203"/>
      <c r="F1330" s="93"/>
      <c r="G1330" s="205"/>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203"/>
      <c r="F1331" s="93"/>
      <c r="G1331" s="205"/>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203"/>
      <c r="F1332" s="93"/>
      <c r="G1332" s="205"/>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203"/>
      <c r="F1333" s="93"/>
      <c r="G1333" s="205"/>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203"/>
      <c r="F1334" s="93"/>
      <c r="G1334" s="205"/>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203"/>
      <c r="F1335" s="93"/>
      <c r="G1335" s="205"/>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203"/>
      <c r="F1336" s="136"/>
      <c r="G1336" s="205"/>
      <c r="H1336" s="208"/>
      <c r="I1336" s="208"/>
      <c r="J1336" s="209"/>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7" t="s">
        <v>10</v>
      </c>
      <c r="M1338" s="189"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91">
        <f t="shared" ref="E1339" si="4128">D1338</f>
        <v>1</v>
      </c>
      <c r="F1339" s="92"/>
      <c r="G1339" s="193" t="s">
        <v>1</v>
      </c>
      <c r="H1339" s="196" t="e">
        <f>INDEX('BASE FORMAÇÃO'!C:C,B1338+1)</f>
        <v>#VALUE!</v>
      </c>
      <c r="I1339" s="196"/>
      <c r="J1339" s="197"/>
      <c r="K1339" s="66"/>
      <c r="L1339" s="188"/>
      <c r="M1339" s="190"/>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92"/>
      <c r="F1340" s="93"/>
      <c r="G1340" s="194"/>
      <c r="H1340" s="198"/>
      <c r="I1340" s="198"/>
      <c r="J1340" s="199"/>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5"/>
      <c r="H1341" s="200"/>
      <c r="I1341" s="200"/>
      <c r="J1341" s="201"/>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202" t="e">
        <f t="shared" ref="E1342" si="4132">C1338</f>
        <v>#VALUE!</v>
      </c>
      <c r="F1342" s="93"/>
      <c r="G1342" s="204" t="s">
        <v>304</v>
      </c>
      <c r="H1342" s="206"/>
      <c r="I1342" s="207"/>
      <c r="J1342" s="207"/>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203"/>
      <c r="F1343" s="93"/>
      <c r="G1343" s="205"/>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203"/>
      <c r="F1344" s="93"/>
      <c r="G1344" s="205"/>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203"/>
      <c r="F1345" s="93"/>
      <c r="G1345" s="205"/>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203"/>
      <c r="F1346" s="93"/>
      <c r="G1346" s="205"/>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203"/>
      <c r="F1347" s="93"/>
      <c r="G1347" s="205"/>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203"/>
      <c r="F1348" s="93"/>
      <c r="G1348" s="205"/>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203"/>
      <c r="F1349" s="93"/>
      <c r="G1349" s="205"/>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203"/>
      <c r="F1350" s="93"/>
      <c r="G1350" s="205"/>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203"/>
      <c r="F1351" s="93"/>
      <c r="G1351" s="205"/>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203"/>
      <c r="F1352" s="93"/>
      <c r="G1352" s="205"/>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203"/>
      <c r="F1353" s="93"/>
      <c r="G1353" s="205"/>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203"/>
      <c r="F1354" s="93"/>
      <c r="G1354" s="205"/>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203"/>
      <c r="F1355" s="93"/>
      <c r="G1355" s="205"/>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203"/>
      <c r="F1356" s="93"/>
      <c r="G1356" s="205"/>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203"/>
      <c r="F1357" s="136"/>
      <c r="G1357" s="205"/>
      <c r="H1357" s="208"/>
      <c r="I1357" s="208"/>
      <c r="J1357" s="209"/>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7" t="s">
        <v>10</v>
      </c>
      <c r="M1359" s="189"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91">
        <f t="shared" ref="E1360" si="4194">D1359</f>
        <v>1</v>
      </c>
      <c r="F1360" s="92"/>
      <c r="G1360" s="193" t="s">
        <v>1</v>
      </c>
      <c r="H1360" s="196" t="e">
        <f>INDEX('BASE FORMAÇÃO'!C:C,B1359+1)</f>
        <v>#VALUE!</v>
      </c>
      <c r="I1360" s="196"/>
      <c r="J1360" s="197"/>
      <c r="K1360" s="66"/>
      <c r="L1360" s="188"/>
      <c r="M1360" s="190"/>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92"/>
      <c r="F1361" s="93"/>
      <c r="G1361" s="194"/>
      <c r="H1361" s="198"/>
      <c r="I1361" s="198"/>
      <c r="J1361" s="199"/>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5"/>
      <c r="H1362" s="200"/>
      <c r="I1362" s="200"/>
      <c r="J1362" s="201"/>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202" t="e">
        <f t="shared" ref="E1363" si="4198">C1359</f>
        <v>#VALUE!</v>
      </c>
      <c r="F1363" s="93"/>
      <c r="G1363" s="204" t="s">
        <v>304</v>
      </c>
      <c r="H1363" s="206"/>
      <c r="I1363" s="207"/>
      <c r="J1363" s="207"/>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203"/>
      <c r="F1364" s="93"/>
      <c r="G1364" s="205"/>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203"/>
      <c r="F1365" s="93"/>
      <c r="G1365" s="205"/>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203"/>
      <c r="F1366" s="93"/>
      <c r="G1366" s="205"/>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203"/>
      <c r="F1367" s="93"/>
      <c r="G1367" s="205"/>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203"/>
      <c r="F1368" s="93"/>
      <c r="G1368" s="205"/>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203"/>
      <c r="F1369" s="93"/>
      <c r="G1369" s="205"/>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203"/>
      <c r="F1370" s="93"/>
      <c r="G1370" s="205"/>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203"/>
      <c r="F1371" s="93"/>
      <c r="G1371" s="205"/>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203"/>
      <c r="F1372" s="93"/>
      <c r="G1372" s="205"/>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203"/>
      <c r="F1373" s="93"/>
      <c r="G1373" s="205"/>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203"/>
      <c r="F1374" s="93"/>
      <c r="G1374" s="205"/>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203"/>
      <c r="F1375" s="93"/>
      <c r="G1375" s="205"/>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203"/>
      <c r="F1376" s="93"/>
      <c r="G1376" s="205"/>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203"/>
      <c r="F1377" s="93"/>
      <c r="G1377" s="205"/>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203"/>
      <c r="F1378" s="136"/>
      <c r="G1378" s="205"/>
      <c r="H1378" s="208"/>
      <c r="I1378" s="208"/>
      <c r="J1378" s="209"/>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7" t="s">
        <v>10</v>
      </c>
      <c r="M1380" s="189"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91">
        <f t="shared" ref="E1381" si="4260">D1380</f>
        <v>1</v>
      </c>
      <c r="F1381" s="92"/>
      <c r="G1381" s="193" t="s">
        <v>1</v>
      </c>
      <c r="H1381" s="196" t="e">
        <f>INDEX('BASE FORMAÇÃO'!C:C,B1380+1)</f>
        <v>#VALUE!</v>
      </c>
      <c r="I1381" s="196"/>
      <c r="J1381" s="197"/>
      <c r="K1381" s="66"/>
      <c r="L1381" s="188"/>
      <c r="M1381" s="190"/>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92"/>
      <c r="F1382" s="93"/>
      <c r="G1382" s="194"/>
      <c r="H1382" s="198"/>
      <c r="I1382" s="198"/>
      <c r="J1382" s="199"/>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5"/>
      <c r="H1383" s="200"/>
      <c r="I1383" s="200"/>
      <c r="J1383" s="201"/>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202" t="e">
        <f t="shared" ref="E1384" si="4264">C1380</f>
        <v>#VALUE!</v>
      </c>
      <c r="F1384" s="93"/>
      <c r="G1384" s="204" t="s">
        <v>304</v>
      </c>
      <c r="H1384" s="206"/>
      <c r="I1384" s="207"/>
      <c r="J1384" s="207"/>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203"/>
      <c r="F1385" s="93"/>
      <c r="G1385" s="205"/>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203"/>
      <c r="F1386" s="93"/>
      <c r="G1386" s="205"/>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203"/>
      <c r="F1387" s="93"/>
      <c r="G1387" s="205"/>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203"/>
      <c r="F1388" s="93"/>
      <c r="G1388" s="205"/>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203"/>
      <c r="F1389" s="93"/>
      <c r="G1389" s="205"/>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203"/>
      <c r="F1390" s="93"/>
      <c r="G1390" s="205"/>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203"/>
      <c r="F1391" s="93"/>
      <c r="G1391" s="205"/>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203"/>
      <c r="F1392" s="93"/>
      <c r="G1392" s="205"/>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203"/>
      <c r="F1393" s="93"/>
      <c r="G1393" s="205"/>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203"/>
      <c r="F1394" s="93"/>
      <c r="G1394" s="205"/>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203"/>
      <c r="F1395" s="93"/>
      <c r="G1395" s="205"/>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203"/>
      <c r="F1396" s="93"/>
      <c r="G1396" s="205"/>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203"/>
      <c r="F1397" s="93"/>
      <c r="G1397" s="205"/>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203"/>
      <c r="F1398" s="93"/>
      <c r="G1398" s="205"/>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203"/>
      <c r="F1399" s="136"/>
      <c r="G1399" s="205"/>
      <c r="H1399" s="208"/>
      <c r="I1399" s="208"/>
      <c r="J1399" s="209"/>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7" t="s">
        <v>10</v>
      </c>
      <c r="M1401" s="189"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91">
        <f t="shared" ref="E1402" si="4326">D1401</f>
        <v>1</v>
      </c>
      <c r="F1402" s="92"/>
      <c r="G1402" s="193" t="s">
        <v>1</v>
      </c>
      <c r="H1402" s="196" t="e">
        <f>INDEX('BASE FORMAÇÃO'!C:C,B1401+1)</f>
        <v>#VALUE!</v>
      </c>
      <c r="I1402" s="196"/>
      <c r="J1402" s="197"/>
      <c r="K1402" s="66"/>
      <c r="L1402" s="188"/>
      <c r="M1402" s="190"/>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92"/>
      <c r="F1403" s="93"/>
      <c r="G1403" s="194"/>
      <c r="H1403" s="198"/>
      <c r="I1403" s="198"/>
      <c r="J1403" s="199"/>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5"/>
      <c r="H1404" s="200"/>
      <c r="I1404" s="200"/>
      <c r="J1404" s="201"/>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202" t="e">
        <f t="shared" ref="E1405" si="4330">C1401</f>
        <v>#VALUE!</v>
      </c>
      <c r="F1405" s="93"/>
      <c r="G1405" s="204" t="s">
        <v>304</v>
      </c>
      <c r="H1405" s="206"/>
      <c r="I1405" s="207"/>
      <c r="J1405" s="207"/>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203"/>
      <c r="F1406" s="93"/>
      <c r="G1406" s="205"/>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203"/>
      <c r="F1407" s="93"/>
      <c r="G1407" s="205"/>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203"/>
      <c r="F1408" s="93"/>
      <c r="G1408" s="205"/>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203"/>
      <c r="F1409" s="93"/>
      <c r="G1409" s="205"/>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203"/>
      <c r="F1410" s="93"/>
      <c r="G1410" s="205"/>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203"/>
      <c r="F1411" s="93"/>
      <c r="G1411" s="205"/>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203"/>
      <c r="F1412" s="93"/>
      <c r="G1412" s="205"/>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203"/>
      <c r="F1413" s="93"/>
      <c r="G1413" s="205"/>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203"/>
      <c r="F1414" s="93"/>
      <c r="G1414" s="205"/>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203"/>
      <c r="F1415" s="93"/>
      <c r="G1415" s="205"/>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203"/>
      <c r="F1416" s="93"/>
      <c r="G1416" s="205"/>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203"/>
      <c r="F1417" s="93"/>
      <c r="G1417" s="205"/>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203"/>
      <c r="F1418" s="93"/>
      <c r="G1418" s="205"/>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203"/>
      <c r="F1419" s="93"/>
      <c r="G1419" s="205"/>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203"/>
      <c r="F1420" s="136"/>
      <c r="G1420" s="205"/>
      <c r="H1420" s="208"/>
      <c r="I1420" s="208"/>
      <c r="J1420" s="209"/>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7" t="s">
        <v>10</v>
      </c>
      <c r="M1422" s="189"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91">
        <f t="shared" ref="E1423" si="4392">D1422</f>
        <v>1</v>
      </c>
      <c r="F1423" s="92"/>
      <c r="G1423" s="193" t="s">
        <v>1</v>
      </c>
      <c r="H1423" s="196" t="e">
        <f>INDEX('BASE FORMAÇÃO'!C:C,B1422+1)</f>
        <v>#VALUE!</v>
      </c>
      <c r="I1423" s="196"/>
      <c r="J1423" s="197"/>
      <c r="K1423" s="66"/>
      <c r="L1423" s="188"/>
      <c r="M1423" s="190"/>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92"/>
      <c r="F1424" s="93"/>
      <c r="G1424" s="194"/>
      <c r="H1424" s="198"/>
      <c r="I1424" s="198"/>
      <c r="J1424" s="199"/>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5"/>
      <c r="H1425" s="200"/>
      <c r="I1425" s="200"/>
      <c r="J1425" s="201"/>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202" t="e">
        <f t="shared" ref="E1426" si="4396">C1422</f>
        <v>#VALUE!</v>
      </c>
      <c r="F1426" s="93"/>
      <c r="G1426" s="204" t="s">
        <v>304</v>
      </c>
      <c r="H1426" s="206"/>
      <c r="I1426" s="207"/>
      <c r="J1426" s="207"/>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203"/>
      <c r="F1427" s="93"/>
      <c r="G1427" s="205"/>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203"/>
      <c r="F1428" s="93"/>
      <c r="G1428" s="205"/>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203"/>
      <c r="F1429" s="93"/>
      <c r="G1429" s="205"/>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203"/>
      <c r="F1430" s="93"/>
      <c r="G1430" s="205"/>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203"/>
      <c r="F1431" s="93"/>
      <c r="G1431" s="205"/>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203"/>
      <c r="F1432" s="93"/>
      <c r="G1432" s="205"/>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203"/>
      <c r="F1433" s="93"/>
      <c r="G1433" s="205"/>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203"/>
      <c r="F1434" s="93"/>
      <c r="G1434" s="205"/>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203"/>
      <c r="F1435" s="93"/>
      <c r="G1435" s="205"/>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203"/>
      <c r="F1436" s="93"/>
      <c r="G1436" s="205"/>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203"/>
      <c r="F1437" s="93"/>
      <c r="G1437" s="205"/>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203"/>
      <c r="F1438" s="93"/>
      <c r="G1438" s="205"/>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203"/>
      <c r="F1439" s="93"/>
      <c r="G1439" s="205"/>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203"/>
      <c r="F1440" s="93"/>
      <c r="G1440" s="205"/>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203"/>
      <c r="F1441" s="136"/>
      <c r="G1441" s="205"/>
      <c r="H1441" s="208"/>
      <c r="I1441" s="208"/>
      <c r="J1441" s="209"/>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7" t="s">
        <v>10</v>
      </c>
      <c r="M1443" s="189"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91">
        <f t="shared" ref="E1444" si="4458">D1443</f>
        <v>1</v>
      </c>
      <c r="F1444" s="92"/>
      <c r="G1444" s="193" t="s">
        <v>1</v>
      </c>
      <c r="H1444" s="196" t="e">
        <f>INDEX('BASE FORMAÇÃO'!C:C,B1443+1)</f>
        <v>#VALUE!</v>
      </c>
      <c r="I1444" s="196"/>
      <c r="J1444" s="197"/>
      <c r="K1444" s="66"/>
      <c r="L1444" s="188"/>
      <c r="M1444" s="190"/>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92"/>
      <c r="F1445" s="93"/>
      <c r="G1445" s="194"/>
      <c r="H1445" s="198"/>
      <c r="I1445" s="198"/>
      <c r="J1445" s="199"/>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5"/>
      <c r="H1446" s="200"/>
      <c r="I1446" s="200"/>
      <c r="J1446" s="201"/>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202" t="e">
        <f t="shared" ref="E1447" si="4462">C1443</f>
        <v>#VALUE!</v>
      </c>
      <c r="F1447" s="93"/>
      <c r="G1447" s="204" t="s">
        <v>304</v>
      </c>
      <c r="H1447" s="206"/>
      <c r="I1447" s="207"/>
      <c r="J1447" s="207"/>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203"/>
      <c r="F1448" s="93"/>
      <c r="G1448" s="205"/>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203"/>
      <c r="F1449" s="93"/>
      <c r="G1449" s="205"/>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203"/>
      <c r="F1450" s="93"/>
      <c r="G1450" s="205"/>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203"/>
      <c r="F1451" s="93"/>
      <c r="G1451" s="205"/>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203"/>
      <c r="F1452" s="93"/>
      <c r="G1452" s="205"/>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203"/>
      <c r="F1453" s="93"/>
      <c r="G1453" s="205"/>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203"/>
      <c r="F1454" s="93"/>
      <c r="G1454" s="205"/>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203"/>
      <c r="F1455" s="93"/>
      <c r="G1455" s="205"/>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203"/>
      <c r="F1456" s="93"/>
      <c r="G1456" s="205"/>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203"/>
      <c r="F1457" s="93"/>
      <c r="G1457" s="205"/>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203"/>
      <c r="F1458" s="93"/>
      <c r="G1458" s="205"/>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203"/>
      <c r="F1459" s="93"/>
      <c r="G1459" s="205"/>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203"/>
      <c r="F1460" s="93"/>
      <c r="G1460" s="205"/>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203"/>
      <c r="F1461" s="93"/>
      <c r="G1461" s="205"/>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203"/>
      <c r="F1462" s="136"/>
      <c r="G1462" s="205"/>
      <c r="H1462" s="208"/>
      <c r="I1462" s="208"/>
      <c r="J1462" s="209"/>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7" t="s">
        <v>10</v>
      </c>
      <c r="M1464" s="189"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91">
        <f t="shared" ref="E1465" si="4524">D1464</f>
        <v>1</v>
      </c>
      <c r="F1465" s="92"/>
      <c r="G1465" s="193" t="s">
        <v>1</v>
      </c>
      <c r="H1465" s="196" t="e">
        <f>INDEX('BASE FORMAÇÃO'!C:C,B1464+1)</f>
        <v>#VALUE!</v>
      </c>
      <c r="I1465" s="196"/>
      <c r="J1465" s="197"/>
      <c r="K1465" s="66"/>
      <c r="L1465" s="188"/>
      <c r="M1465" s="190"/>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92"/>
      <c r="F1466" s="93"/>
      <c r="G1466" s="194"/>
      <c r="H1466" s="198"/>
      <c r="I1466" s="198"/>
      <c r="J1466" s="199"/>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5"/>
      <c r="H1467" s="200"/>
      <c r="I1467" s="200"/>
      <c r="J1467" s="201"/>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202" t="e">
        <f t="shared" ref="E1468" si="4528">C1464</f>
        <v>#VALUE!</v>
      </c>
      <c r="F1468" s="93"/>
      <c r="G1468" s="204" t="s">
        <v>304</v>
      </c>
      <c r="H1468" s="206"/>
      <c r="I1468" s="207"/>
      <c r="J1468" s="207"/>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203"/>
      <c r="F1469" s="93"/>
      <c r="G1469" s="205"/>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203"/>
      <c r="F1470" s="93"/>
      <c r="G1470" s="205"/>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203"/>
      <c r="F1471" s="93"/>
      <c r="G1471" s="205"/>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203"/>
      <c r="F1472" s="93"/>
      <c r="G1472" s="205"/>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203"/>
      <c r="F1473" s="93"/>
      <c r="G1473" s="205"/>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203"/>
      <c r="F1474" s="93"/>
      <c r="G1474" s="205"/>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203"/>
      <c r="F1475" s="93"/>
      <c r="G1475" s="205"/>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203"/>
      <c r="F1476" s="93"/>
      <c r="G1476" s="205"/>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203"/>
      <c r="F1477" s="93"/>
      <c r="G1477" s="205"/>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203"/>
      <c r="F1478" s="93"/>
      <c r="G1478" s="205"/>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203"/>
      <c r="F1479" s="93"/>
      <c r="G1479" s="205"/>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203"/>
      <c r="F1480" s="93"/>
      <c r="G1480" s="205"/>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203"/>
      <c r="F1481" s="93"/>
      <c r="G1481" s="205"/>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203"/>
      <c r="F1482" s="93"/>
      <c r="G1482" s="205"/>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203"/>
      <c r="F1483" s="136"/>
      <c r="G1483" s="205"/>
      <c r="H1483" s="208"/>
      <c r="I1483" s="208"/>
      <c r="J1483" s="209"/>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7" t="s">
        <v>10</v>
      </c>
      <c r="M1485" s="189"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91">
        <f t="shared" ref="E1486" si="4590">D1485</f>
        <v>1</v>
      </c>
      <c r="F1486" s="92"/>
      <c r="G1486" s="193" t="s">
        <v>1</v>
      </c>
      <c r="H1486" s="196" t="e">
        <f>INDEX('BASE FORMAÇÃO'!C:C,B1485+1)</f>
        <v>#VALUE!</v>
      </c>
      <c r="I1486" s="196"/>
      <c r="J1486" s="197"/>
      <c r="K1486" s="66"/>
      <c r="L1486" s="188"/>
      <c r="M1486" s="190"/>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92"/>
      <c r="F1487" s="93"/>
      <c r="G1487" s="194"/>
      <c r="H1487" s="198"/>
      <c r="I1487" s="198"/>
      <c r="J1487" s="199"/>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5"/>
      <c r="H1488" s="200"/>
      <c r="I1488" s="200"/>
      <c r="J1488" s="201"/>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202" t="e">
        <f t="shared" ref="E1489" si="4594">C1485</f>
        <v>#VALUE!</v>
      </c>
      <c r="F1489" s="93"/>
      <c r="G1489" s="204" t="s">
        <v>304</v>
      </c>
      <c r="H1489" s="206"/>
      <c r="I1489" s="207"/>
      <c r="J1489" s="207"/>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203"/>
      <c r="F1490" s="93"/>
      <c r="G1490" s="205"/>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203"/>
      <c r="F1491" s="93"/>
      <c r="G1491" s="205"/>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203"/>
      <c r="F1492" s="93"/>
      <c r="G1492" s="205"/>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203"/>
      <c r="F1493" s="93"/>
      <c r="G1493" s="205"/>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203"/>
      <c r="F1494" s="93"/>
      <c r="G1494" s="205"/>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203"/>
      <c r="F1495" s="93"/>
      <c r="G1495" s="205"/>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203"/>
      <c r="F1496" s="93"/>
      <c r="G1496" s="205"/>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203"/>
      <c r="F1497" s="93"/>
      <c r="G1497" s="205"/>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203"/>
      <c r="F1498" s="93"/>
      <c r="G1498" s="205"/>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203"/>
      <c r="F1499" s="93"/>
      <c r="G1499" s="205"/>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203"/>
      <c r="F1500" s="93"/>
      <c r="G1500" s="205"/>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203"/>
      <c r="F1501" s="93"/>
      <c r="G1501" s="205"/>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203"/>
      <c r="F1502" s="93"/>
      <c r="G1502" s="205"/>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203"/>
      <c r="F1503" s="93"/>
      <c r="G1503" s="205"/>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203"/>
      <c r="F1504" s="136"/>
      <c r="G1504" s="205"/>
      <c r="H1504" s="208"/>
      <c r="I1504" s="208"/>
      <c r="J1504" s="209"/>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7" t="s">
        <v>10</v>
      </c>
      <c r="M1506" s="189"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91">
        <f t="shared" ref="E1507" si="4656">D1506</f>
        <v>1</v>
      </c>
      <c r="F1507" s="92"/>
      <c r="G1507" s="193" t="s">
        <v>1</v>
      </c>
      <c r="H1507" s="196" t="e">
        <f>INDEX('BASE FORMAÇÃO'!C:C,B1506+1)</f>
        <v>#VALUE!</v>
      </c>
      <c r="I1507" s="196"/>
      <c r="J1507" s="197"/>
      <c r="K1507" s="66"/>
      <c r="L1507" s="188"/>
      <c r="M1507" s="190"/>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92"/>
      <c r="F1508" s="93"/>
      <c r="G1508" s="194"/>
      <c r="H1508" s="198"/>
      <c r="I1508" s="198"/>
      <c r="J1508" s="199"/>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5"/>
      <c r="H1509" s="200"/>
      <c r="I1509" s="200"/>
      <c r="J1509" s="201"/>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202" t="e">
        <f t="shared" ref="E1510" si="4660">C1506</f>
        <v>#VALUE!</v>
      </c>
      <c r="F1510" s="93"/>
      <c r="G1510" s="204" t="s">
        <v>304</v>
      </c>
      <c r="H1510" s="206"/>
      <c r="I1510" s="207"/>
      <c r="J1510" s="207"/>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203"/>
      <c r="F1511" s="93"/>
      <c r="G1511" s="205"/>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203"/>
      <c r="F1512" s="93"/>
      <c r="G1512" s="205"/>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203"/>
      <c r="F1513" s="93"/>
      <c r="G1513" s="205"/>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203"/>
      <c r="F1514" s="93"/>
      <c r="G1514" s="205"/>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203"/>
      <c r="F1515" s="93"/>
      <c r="G1515" s="205"/>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203"/>
      <c r="F1516" s="93"/>
      <c r="G1516" s="205"/>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203"/>
      <c r="F1517" s="93"/>
      <c r="G1517" s="205"/>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203"/>
      <c r="F1518" s="93"/>
      <c r="G1518" s="205"/>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203"/>
      <c r="F1519" s="93"/>
      <c r="G1519" s="205"/>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203"/>
      <c r="F1520" s="93"/>
      <c r="G1520" s="205"/>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203"/>
      <c r="F1521" s="93"/>
      <c r="G1521" s="205"/>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203"/>
      <c r="F1522" s="93"/>
      <c r="G1522" s="205"/>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203"/>
      <c r="F1523" s="93"/>
      <c r="G1523" s="205"/>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203"/>
      <c r="F1524" s="93"/>
      <c r="G1524" s="205"/>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203"/>
      <c r="F1525" s="136"/>
      <c r="G1525" s="205"/>
      <c r="H1525" s="208"/>
      <c r="I1525" s="208"/>
      <c r="J1525" s="209"/>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7" t="s">
        <v>10</v>
      </c>
      <c r="M1527" s="189"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91">
        <f t="shared" ref="E1528" si="4722">D1527</f>
        <v>1</v>
      </c>
      <c r="F1528" s="92"/>
      <c r="G1528" s="193" t="s">
        <v>1</v>
      </c>
      <c r="H1528" s="196" t="e">
        <f>INDEX('BASE FORMAÇÃO'!C:C,B1527+1)</f>
        <v>#VALUE!</v>
      </c>
      <c r="I1528" s="196"/>
      <c r="J1528" s="197"/>
      <c r="K1528" s="66"/>
      <c r="L1528" s="188"/>
      <c r="M1528" s="190"/>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92"/>
      <c r="F1529" s="93"/>
      <c r="G1529" s="194"/>
      <c r="H1529" s="198"/>
      <c r="I1529" s="198"/>
      <c r="J1529" s="199"/>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5"/>
      <c r="H1530" s="200"/>
      <c r="I1530" s="200"/>
      <c r="J1530" s="201"/>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202" t="e">
        <f t="shared" ref="E1531" si="4726">C1527</f>
        <v>#VALUE!</v>
      </c>
      <c r="F1531" s="93"/>
      <c r="G1531" s="204" t="s">
        <v>304</v>
      </c>
      <c r="H1531" s="206"/>
      <c r="I1531" s="207"/>
      <c r="J1531" s="207"/>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203"/>
      <c r="F1532" s="93"/>
      <c r="G1532" s="205"/>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203"/>
      <c r="F1533" s="93"/>
      <c r="G1533" s="205"/>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203"/>
      <c r="F1534" s="93"/>
      <c r="G1534" s="205"/>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203"/>
      <c r="F1535" s="93"/>
      <c r="G1535" s="205"/>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203"/>
      <c r="F1536" s="93"/>
      <c r="G1536" s="205"/>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203"/>
      <c r="F1537" s="93"/>
      <c r="G1537" s="205"/>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203"/>
      <c r="F1538" s="93"/>
      <c r="G1538" s="205"/>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203"/>
      <c r="F1539" s="93"/>
      <c r="G1539" s="205"/>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203"/>
      <c r="F1540" s="93"/>
      <c r="G1540" s="205"/>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203"/>
      <c r="F1541" s="93"/>
      <c r="G1541" s="205"/>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203"/>
      <c r="F1542" s="93"/>
      <c r="G1542" s="205"/>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203"/>
      <c r="F1543" s="93"/>
      <c r="G1543" s="205"/>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203"/>
      <c r="F1544" s="93"/>
      <c r="G1544" s="205"/>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203"/>
      <c r="F1545" s="93"/>
      <c r="G1545" s="205"/>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203"/>
      <c r="F1546" s="136"/>
      <c r="G1546" s="205"/>
      <c r="H1546" s="208"/>
      <c r="I1546" s="208"/>
      <c r="J1546" s="209"/>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7" t="s">
        <v>10</v>
      </c>
      <c r="M1548" s="189"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91">
        <f t="shared" ref="E1549" si="4788">D1548</f>
        <v>1</v>
      </c>
      <c r="F1549" s="92"/>
      <c r="G1549" s="193" t="s">
        <v>1</v>
      </c>
      <c r="H1549" s="196" t="e">
        <f>INDEX('BASE FORMAÇÃO'!C:C,B1548+1)</f>
        <v>#VALUE!</v>
      </c>
      <c r="I1549" s="196"/>
      <c r="J1549" s="197"/>
      <c r="K1549" s="66"/>
      <c r="L1549" s="188"/>
      <c r="M1549" s="190"/>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92"/>
      <c r="F1550" s="93"/>
      <c r="G1550" s="194"/>
      <c r="H1550" s="198"/>
      <c r="I1550" s="198"/>
      <c r="J1550" s="199"/>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5"/>
      <c r="H1551" s="200"/>
      <c r="I1551" s="200"/>
      <c r="J1551" s="201"/>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202" t="e">
        <f t="shared" ref="E1552" si="4792">C1548</f>
        <v>#VALUE!</v>
      </c>
      <c r="F1552" s="93"/>
      <c r="G1552" s="204" t="s">
        <v>304</v>
      </c>
      <c r="H1552" s="206"/>
      <c r="I1552" s="207"/>
      <c r="J1552" s="207"/>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203"/>
      <c r="F1553" s="93"/>
      <c r="G1553" s="205"/>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203"/>
      <c r="F1554" s="93"/>
      <c r="G1554" s="205"/>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203"/>
      <c r="F1555" s="93"/>
      <c r="G1555" s="205"/>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203"/>
      <c r="F1556" s="93"/>
      <c r="G1556" s="205"/>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203"/>
      <c r="F1557" s="93"/>
      <c r="G1557" s="205"/>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203"/>
      <c r="F1558" s="93"/>
      <c r="G1558" s="205"/>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203"/>
      <c r="F1559" s="93"/>
      <c r="G1559" s="205"/>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203"/>
      <c r="F1560" s="93"/>
      <c r="G1560" s="205"/>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203"/>
      <c r="F1561" s="93"/>
      <c r="G1561" s="205"/>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203"/>
      <c r="F1562" s="93"/>
      <c r="G1562" s="205"/>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203"/>
      <c r="F1563" s="93"/>
      <c r="G1563" s="205"/>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203"/>
      <c r="F1564" s="93"/>
      <c r="G1564" s="205"/>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203"/>
      <c r="F1565" s="93"/>
      <c r="G1565" s="205"/>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203"/>
      <c r="F1566" s="93"/>
      <c r="G1566" s="205"/>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203"/>
      <c r="F1567" s="136"/>
      <c r="G1567" s="205"/>
      <c r="H1567" s="208"/>
      <c r="I1567" s="208"/>
      <c r="J1567" s="209"/>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7" t="s">
        <v>10</v>
      </c>
      <c r="M1569" s="189"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91">
        <f t="shared" ref="E1570" si="4854">D1569</f>
        <v>1</v>
      </c>
      <c r="F1570" s="92"/>
      <c r="G1570" s="193" t="s">
        <v>1</v>
      </c>
      <c r="H1570" s="196" t="e">
        <f>INDEX('BASE FORMAÇÃO'!C:C,B1569+1)</f>
        <v>#VALUE!</v>
      </c>
      <c r="I1570" s="196"/>
      <c r="J1570" s="197"/>
      <c r="K1570" s="66"/>
      <c r="L1570" s="188"/>
      <c r="M1570" s="190"/>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92"/>
      <c r="F1571" s="93"/>
      <c r="G1571" s="194"/>
      <c r="H1571" s="198"/>
      <c r="I1571" s="198"/>
      <c r="J1571" s="199"/>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5"/>
      <c r="H1572" s="200"/>
      <c r="I1572" s="200"/>
      <c r="J1572" s="201"/>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202" t="e">
        <f t="shared" ref="E1573" si="4858">C1569</f>
        <v>#VALUE!</v>
      </c>
      <c r="F1573" s="93"/>
      <c r="G1573" s="204" t="s">
        <v>304</v>
      </c>
      <c r="H1573" s="206"/>
      <c r="I1573" s="207"/>
      <c r="J1573" s="207"/>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203"/>
      <c r="F1574" s="93"/>
      <c r="G1574" s="205"/>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203"/>
      <c r="F1575" s="93"/>
      <c r="G1575" s="205"/>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203"/>
      <c r="F1576" s="93"/>
      <c r="G1576" s="205"/>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203"/>
      <c r="F1577" s="93"/>
      <c r="G1577" s="205"/>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203"/>
      <c r="F1578" s="93"/>
      <c r="G1578" s="205"/>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203"/>
      <c r="F1579" s="93"/>
      <c r="G1579" s="205"/>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203"/>
      <c r="F1580" s="93"/>
      <c r="G1580" s="205"/>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203"/>
      <c r="F1581" s="93"/>
      <c r="G1581" s="205"/>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203"/>
      <c r="F1582" s="93"/>
      <c r="G1582" s="205"/>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203"/>
      <c r="F1583" s="93"/>
      <c r="G1583" s="205"/>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203"/>
      <c r="F1584" s="93"/>
      <c r="G1584" s="205"/>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203"/>
      <c r="F1585" s="93"/>
      <c r="G1585" s="205"/>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203"/>
      <c r="F1586" s="93"/>
      <c r="G1586" s="205"/>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203"/>
      <c r="F1587" s="93"/>
      <c r="G1587" s="205"/>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203"/>
      <c r="F1588" s="136"/>
      <c r="G1588" s="205"/>
      <c r="H1588" s="208"/>
      <c r="I1588" s="208"/>
      <c r="J1588" s="209"/>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7" t="s">
        <v>10</v>
      </c>
      <c r="M1590" s="189"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91">
        <f t="shared" ref="E1591" si="4920">D1590</f>
        <v>1</v>
      </c>
      <c r="F1591" s="92"/>
      <c r="G1591" s="193" t="s">
        <v>1</v>
      </c>
      <c r="H1591" s="196" t="e">
        <f>INDEX('BASE FORMAÇÃO'!C:C,B1590+1)</f>
        <v>#VALUE!</v>
      </c>
      <c r="I1591" s="196"/>
      <c r="J1591" s="197"/>
      <c r="K1591" s="66"/>
      <c r="L1591" s="188"/>
      <c r="M1591" s="190"/>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92"/>
      <c r="F1592" s="93"/>
      <c r="G1592" s="194"/>
      <c r="H1592" s="198"/>
      <c r="I1592" s="198"/>
      <c r="J1592" s="199"/>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5"/>
      <c r="H1593" s="200"/>
      <c r="I1593" s="200"/>
      <c r="J1593" s="201"/>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202" t="e">
        <f t="shared" ref="E1594" si="4924">C1590</f>
        <v>#VALUE!</v>
      </c>
      <c r="F1594" s="93"/>
      <c r="G1594" s="204" t="s">
        <v>304</v>
      </c>
      <c r="H1594" s="206"/>
      <c r="I1594" s="207"/>
      <c r="J1594" s="207"/>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203"/>
      <c r="F1595" s="93"/>
      <c r="G1595" s="205"/>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203"/>
      <c r="F1596" s="93"/>
      <c r="G1596" s="205"/>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203"/>
      <c r="F1597" s="93"/>
      <c r="G1597" s="205"/>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203"/>
      <c r="F1598" s="93"/>
      <c r="G1598" s="205"/>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203"/>
      <c r="F1599" s="93"/>
      <c r="G1599" s="205"/>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203"/>
      <c r="F1600" s="93"/>
      <c r="G1600" s="205"/>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203"/>
      <c r="F1601" s="93"/>
      <c r="G1601" s="205"/>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203"/>
      <c r="F1602" s="93"/>
      <c r="G1602" s="205"/>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203"/>
      <c r="F1603" s="93"/>
      <c r="G1603" s="205"/>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203"/>
      <c r="F1604" s="93"/>
      <c r="G1604" s="205"/>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203"/>
      <c r="F1605" s="93"/>
      <c r="G1605" s="205"/>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203"/>
      <c r="F1606" s="93"/>
      <c r="G1606" s="205"/>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203"/>
      <c r="F1607" s="93"/>
      <c r="G1607" s="205"/>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203"/>
      <c r="F1608" s="93"/>
      <c r="G1608" s="205"/>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203"/>
      <c r="F1609" s="136"/>
      <c r="G1609" s="205"/>
      <c r="H1609" s="208"/>
      <c r="I1609" s="208"/>
      <c r="J1609" s="209"/>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7" t="s">
        <v>10</v>
      </c>
      <c r="M1611" s="189"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91">
        <f t="shared" ref="E1612" si="4986">D1611</f>
        <v>1</v>
      </c>
      <c r="F1612" s="92"/>
      <c r="G1612" s="193" t="s">
        <v>1</v>
      </c>
      <c r="H1612" s="196" t="e">
        <f>INDEX('BASE FORMAÇÃO'!C:C,B1611+1)</f>
        <v>#VALUE!</v>
      </c>
      <c r="I1612" s="196"/>
      <c r="J1612" s="197"/>
      <c r="K1612" s="66"/>
      <c r="L1612" s="188"/>
      <c r="M1612" s="190"/>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92"/>
      <c r="F1613" s="93"/>
      <c r="G1613" s="194"/>
      <c r="H1613" s="198"/>
      <c r="I1613" s="198"/>
      <c r="J1613" s="199"/>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5"/>
      <c r="H1614" s="200"/>
      <c r="I1614" s="200"/>
      <c r="J1614" s="201"/>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202" t="e">
        <f t="shared" ref="E1615" si="4990">C1611</f>
        <v>#VALUE!</v>
      </c>
      <c r="F1615" s="93"/>
      <c r="G1615" s="204" t="s">
        <v>304</v>
      </c>
      <c r="H1615" s="206"/>
      <c r="I1615" s="207"/>
      <c r="J1615" s="207"/>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203"/>
      <c r="F1616" s="93"/>
      <c r="G1616" s="205"/>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203"/>
      <c r="F1617" s="93"/>
      <c r="G1617" s="205"/>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203"/>
      <c r="F1618" s="93"/>
      <c r="G1618" s="205"/>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203"/>
      <c r="F1619" s="93"/>
      <c r="G1619" s="205"/>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203"/>
      <c r="F1620" s="93"/>
      <c r="G1620" s="205"/>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203"/>
      <c r="F1621" s="93"/>
      <c r="G1621" s="205"/>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203"/>
      <c r="F1622" s="93"/>
      <c r="G1622" s="205"/>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203"/>
      <c r="F1623" s="93"/>
      <c r="G1623" s="205"/>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203"/>
      <c r="F1624" s="93"/>
      <c r="G1624" s="205"/>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203"/>
      <c r="F1625" s="93"/>
      <c r="G1625" s="205"/>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203"/>
      <c r="F1626" s="93"/>
      <c r="G1626" s="205"/>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203"/>
      <c r="F1627" s="93"/>
      <c r="G1627" s="205"/>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203"/>
      <c r="F1628" s="93"/>
      <c r="G1628" s="205"/>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203"/>
      <c r="F1629" s="93"/>
      <c r="G1629" s="205"/>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203"/>
      <c r="F1630" s="136"/>
      <c r="G1630" s="205"/>
      <c r="H1630" s="208"/>
      <c r="I1630" s="208"/>
      <c r="J1630" s="209"/>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7" t="s">
        <v>10</v>
      </c>
      <c r="M1632" s="189"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91">
        <f t="shared" ref="E1633" si="5052">D1632</f>
        <v>1</v>
      </c>
      <c r="F1633" s="92"/>
      <c r="G1633" s="193" t="s">
        <v>1</v>
      </c>
      <c r="H1633" s="196" t="e">
        <f>INDEX('BASE FORMAÇÃO'!C:C,B1632+1)</f>
        <v>#VALUE!</v>
      </c>
      <c r="I1633" s="196"/>
      <c r="J1633" s="197"/>
      <c r="K1633" s="66"/>
      <c r="L1633" s="188"/>
      <c r="M1633" s="190"/>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92"/>
      <c r="F1634" s="93"/>
      <c r="G1634" s="194"/>
      <c r="H1634" s="198"/>
      <c r="I1634" s="198"/>
      <c r="J1634" s="199"/>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5"/>
      <c r="H1635" s="200"/>
      <c r="I1635" s="200"/>
      <c r="J1635" s="201"/>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202" t="e">
        <f t="shared" ref="E1636" si="5056">C1632</f>
        <v>#VALUE!</v>
      </c>
      <c r="F1636" s="93"/>
      <c r="G1636" s="204" t="s">
        <v>304</v>
      </c>
      <c r="H1636" s="206"/>
      <c r="I1636" s="207"/>
      <c r="J1636" s="207"/>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203"/>
      <c r="F1637" s="93"/>
      <c r="G1637" s="205"/>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203"/>
      <c r="F1638" s="93"/>
      <c r="G1638" s="205"/>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203"/>
      <c r="F1639" s="93"/>
      <c r="G1639" s="205"/>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203"/>
      <c r="F1640" s="93"/>
      <c r="G1640" s="205"/>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203"/>
      <c r="F1641" s="93"/>
      <c r="G1641" s="205"/>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203"/>
      <c r="F1642" s="93"/>
      <c r="G1642" s="205"/>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203"/>
      <c r="F1643" s="93"/>
      <c r="G1643" s="205"/>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203"/>
      <c r="F1644" s="93"/>
      <c r="G1644" s="205"/>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203"/>
      <c r="F1645" s="93"/>
      <c r="G1645" s="205"/>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203"/>
      <c r="F1646" s="93"/>
      <c r="G1646" s="205"/>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203"/>
      <c r="F1647" s="93"/>
      <c r="G1647" s="205"/>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203"/>
      <c r="F1648" s="93"/>
      <c r="G1648" s="205"/>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203"/>
      <c r="F1649" s="93"/>
      <c r="G1649" s="205"/>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203"/>
      <c r="F1650" s="93"/>
      <c r="G1650" s="205"/>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203"/>
      <c r="F1651" s="136"/>
      <c r="G1651" s="205"/>
      <c r="H1651" s="208"/>
      <c r="I1651" s="208"/>
      <c r="J1651" s="209"/>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7" t="s">
        <v>10</v>
      </c>
      <c r="M1653" s="189"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91">
        <f t="shared" ref="E1654" si="5118">D1653</f>
        <v>1</v>
      </c>
      <c r="F1654" s="92"/>
      <c r="G1654" s="193" t="s">
        <v>1</v>
      </c>
      <c r="H1654" s="196" t="e">
        <f>INDEX('BASE FORMAÇÃO'!C:C,B1653+1)</f>
        <v>#VALUE!</v>
      </c>
      <c r="I1654" s="196"/>
      <c r="J1654" s="197"/>
      <c r="K1654" s="66"/>
      <c r="L1654" s="188"/>
      <c r="M1654" s="190"/>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92"/>
      <c r="F1655" s="93"/>
      <c r="G1655" s="194"/>
      <c r="H1655" s="198"/>
      <c r="I1655" s="198"/>
      <c r="J1655" s="199"/>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5"/>
      <c r="H1656" s="200"/>
      <c r="I1656" s="200"/>
      <c r="J1656" s="201"/>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202" t="e">
        <f t="shared" ref="E1657" si="5122">C1653</f>
        <v>#VALUE!</v>
      </c>
      <c r="F1657" s="93"/>
      <c r="G1657" s="204" t="s">
        <v>304</v>
      </c>
      <c r="H1657" s="206"/>
      <c r="I1657" s="207"/>
      <c r="J1657" s="207"/>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203"/>
      <c r="F1658" s="93"/>
      <c r="G1658" s="205"/>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203"/>
      <c r="F1659" s="93"/>
      <c r="G1659" s="205"/>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203"/>
      <c r="F1660" s="93"/>
      <c r="G1660" s="205"/>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203"/>
      <c r="F1661" s="93"/>
      <c r="G1661" s="205"/>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203"/>
      <c r="F1662" s="93"/>
      <c r="G1662" s="205"/>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203"/>
      <c r="F1663" s="93"/>
      <c r="G1663" s="205"/>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203"/>
      <c r="F1664" s="93"/>
      <c r="G1664" s="205"/>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203"/>
      <c r="F1665" s="93"/>
      <c r="G1665" s="205"/>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203"/>
      <c r="F1666" s="93"/>
      <c r="G1666" s="205"/>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203"/>
      <c r="F1667" s="93"/>
      <c r="G1667" s="205"/>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203"/>
      <c r="F1668" s="93"/>
      <c r="G1668" s="205"/>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203"/>
      <c r="F1669" s="93"/>
      <c r="G1669" s="205"/>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203"/>
      <c r="F1670" s="93"/>
      <c r="G1670" s="205"/>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203"/>
      <c r="F1671" s="93"/>
      <c r="G1671" s="205"/>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203"/>
      <c r="F1672" s="136"/>
      <c r="G1672" s="205"/>
      <c r="H1672" s="208"/>
      <c r="I1672" s="208"/>
      <c r="J1672" s="209"/>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7" t="s">
        <v>10</v>
      </c>
      <c r="M1674" s="189"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91">
        <f t="shared" ref="E1675" si="5184">D1674</f>
        <v>1</v>
      </c>
      <c r="F1675" s="92"/>
      <c r="G1675" s="193" t="s">
        <v>1</v>
      </c>
      <c r="H1675" s="196" t="e">
        <f>INDEX('BASE FORMAÇÃO'!C:C,B1674+1)</f>
        <v>#VALUE!</v>
      </c>
      <c r="I1675" s="196"/>
      <c r="J1675" s="197"/>
      <c r="K1675" s="66"/>
      <c r="L1675" s="188"/>
      <c r="M1675" s="190"/>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92"/>
      <c r="F1676" s="93"/>
      <c r="G1676" s="194"/>
      <c r="H1676" s="198"/>
      <c r="I1676" s="198"/>
      <c r="J1676" s="199"/>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5"/>
      <c r="H1677" s="200"/>
      <c r="I1677" s="200"/>
      <c r="J1677" s="201"/>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202" t="e">
        <f t="shared" ref="E1678" si="5188">C1674</f>
        <v>#VALUE!</v>
      </c>
      <c r="F1678" s="93"/>
      <c r="G1678" s="204" t="s">
        <v>304</v>
      </c>
      <c r="H1678" s="206"/>
      <c r="I1678" s="207"/>
      <c r="J1678" s="207"/>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203"/>
      <c r="F1679" s="93"/>
      <c r="G1679" s="205"/>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203"/>
      <c r="F1680" s="93"/>
      <c r="G1680" s="205"/>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203"/>
      <c r="F1681" s="93"/>
      <c r="G1681" s="205"/>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203"/>
      <c r="F1682" s="93"/>
      <c r="G1682" s="205"/>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203"/>
      <c r="F1683" s="93"/>
      <c r="G1683" s="205"/>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203"/>
      <c r="F1684" s="93"/>
      <c r="G1684" s="205"/>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203"/>
      <c r="F1685" s="93"/>
      <c r="G1685" s="205"/>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203"/>
      <c r="F1686" s="93"/>
      <c r="G1686" s="205"/>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203"/>
      <c r="F1687" s="93"/>
      <c r="G1687" s="205"/>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203"/>
      <c r="F1688" s="93"/>
      <c r="G1688" s="205"/>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203"/>
      <c r="F1689" s="93"/>
      <c r="G1689" s="205"/>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203"/>
      <c r="F1690" s="93"/>
      <c r="G1690" s="205"/>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203"/>
      <c r="F1691" s="93"/>
      <c r="G1691" s="205"/>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203"/>
      <c r="F1692" s="93"/>
      <c r="G1692" s="205"/>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203"/>
      <c r="F1693" s="136"/>
      <c r="G1693" s="205"/>
      <c r="H1693" s="208"/>
      <c r="I1693" s="208"/>
      <c r="J1693" s="209"/>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7" t="s">
        <v>10</v>
      </c>
      <c r="M1695" s="189"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91">
        <f t="shared" ref="E1696" si="5250">D1695</f>
        <v>1</v>
      </c>
      <c r="F1696" s="92"/>
      <c r="G1696" s="193" t="s">
        <v>1</v>
      </c>
      <c r="H1696" s="196" t="e">
        <f>INDEX('BASE FORMAÇÃO'!C:C,B1695+1)</f>
        <v>#VALUE!</v>
      </c>
      <c r="I1696" s="196"/>
      <c r="J1696" s="197"/>
      <c r="K1696" s="66"/>
      <c r="L1696" s="188"/>
      <c r="M1696" s="190"/>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92"/>
      <c r="F1697" s="93"/>
      <c r="G1697" s="194"/>
      <c r="H1697" s="198"/>
      <c r="I1697" s="198"/>
      <c r="J1697" s="199"/>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5"/>
      <c r="H1698" s="200"/>
      <c r="I1698" s="200"/>
      <c r="J1698" s="201"/>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202" t="e">
        <f t="shared" ref="E1699" si="5254">C1695</f>
        <v>#VALUE!</v>
      </c>
      <c r="F1699" s="93"/>
      <c r="G1699" s="204" t="s">
        <v>304</v>
      </c>
      <c r="H1699" s="206"/>
      <c r="I1699" s="207"/>
      <c r="J1699" s="207"/>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203"/>
      <c r="F1700" s="93"/>
      <c r="G1700" s="205"/>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203"/>
      <c r="F1701" s="93"/>
      <c r="G1701" s="205"/>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203"/>
      <c r="F1702" s="93"/>
      <c r="G1702" s="205"/>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203"/>
      <c r="F1703" s="93"/>
      <c r="G1703" s="205"/>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203"/>
      <c r="F1704" s="93"/>
      <c r="G1704" s="205"/>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203"/>
      <c r="F1705" s="93"/>
      <c r="G1705" s="205"/>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203"/>
      <c r="F1706" s="93"/>
      <c r="G1706" s="205"/>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203"/>
      <c r="F1707" s="93"/>
      <c r="G1707" s="205"/>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203"/>
      <c r="F1708" s="93"/>
      <c r="G1708" s="205"/>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203"/>
      <c r="F1709" s="93"/>
      <c r="G1709" s="205"/>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203"/>
      <c r="F1710" s="93"/>
      <c r="G1710" s="205"/>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203"/>
      <c r="F1711" s="93"/>
      <c r="G1711" s="205"/>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203"/>
      <c r="F1712" s="93"/>
      <c r="G1712" s="205"/>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203"/>
      <c r="F1713" s="93"/>
      <c r="G1713" s="205"/>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203"/>
      <c r="F1714" s="136"/>
      <c r="G1714" s="205"/>
      <c r="H1714" s="208"/>
      <c r="I1714" s="208"/>
      <c r="J1714" s="209"/>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7" t="s">
        <v>10</v>
      </c>
      <c r="M1716" s="189"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91">
        <f t="shared" ref="E1717" si="5316">D1716</f>
        <v>1</v>
      </c>
      <c r="F1717" s="92"/>
      <c r="G1717" s="193" t="s">
        <v>1</v>
      </c>
      <c r="H1717" s="196" t="e">
        <f>INDEX('BASE FORMAÇÃO'!C:C,B1716+1)</f>
        <v>#VALUE!</v>
      </c>
      <c r="I1717" s="196"/>
      <c r="J1717" s="197"/>
      <c r="K1717" s="66"/>
      <c r="L1717" s="188"/>
      <c r="M1717" s="190"/>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92"/>
      <c r="F1718" s="93"/>
      <c r="G1718" s="194"/>
      <c r="H1718" s="198"/>
      <c r="I1718" s="198"/>
      <c r="J1718" s="199"/>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5"/>
      <c r="H1719" s="200"/>
      <c r="I1719" s="200"/>
      <c r="J1719" s="201"/>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202" t="e">
        <f t="shared" ref="E1720" si="5320">C1716</f>
        <v>#VALUE!</v>
      </c>
      <c r="F1720" s="93"/>
      <c r="G1720" s="204" t="s">
        <v>304</v>
      </c>
      <c r="H1720" s="206"/>
      <c r="I1720" s="207"/>
      <c r="J1720" s="207"/>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203"/>
      <c r="F1721" s="93"/>
      <c r="G1721" s="205"/>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203"/>
      <c r="F1722" s="93"/>
      <c r="G1722" s="205"/>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203"/>
      <c r="F1723" s="93"/>
      <c r="G1723" s="205"/>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203"/>
      <c r="F1724" s="93"/>
      <c r="G1724" s="205"/>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203"/>
      <c r="F1725" s="93"/>
      <c r="G1725" s="205"/>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203"/>
      <c r="F1726" s="93"/>
      <c r="G1726" s="205"/>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203"/>
      <c r="F1727" s="93"/>
      <c r="G1727" s="205"/>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203"/>
      <c r="F1728" s="93"/>
      <c r="G1728" s="205"/>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203"/>
      <c r="F1729" s="93"/>
      <c r="G1729" s="205"/>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203"/>
      <c r="F1730" s="93"/>
      <c r="G1730" s="205"/>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203"/>
      <c r="F1731" s="93"/>
      <c r="G1731" s="205"/>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203"/>
      <c r="F1732" s="93"/>
      <c r="G1732" s="205"/>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203"/>
      <c r="F1733" s="93"/>
      <c r="G1733" s="205"/>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203"/>
      <c r="F1734" s="93"/>
      <c r="G1734" s="205"/>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203"/>
      <c r="F1735" s="136"/>
      <c r="G1735" s="205"/>
      <c r="H1735" s="208"/>
      <c r="I1735" s="208"/>
      <c r="J1735" s="209"/>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7" t="s">
        <v>10</v>
      </c>
      <c r="M1737" s="189"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91">
        <f t="shared" ref="E1738" si="5382">D1737</f>
        <v>1</v>
      </c>
      <c r="F1738" s="92"/>
      <c r="G1738" s="193" t="s">
        <v>1</v>
      </c>
      <c r="H1738" s="196" t="e">
        <f>INDEX('BASE FORMAÇÃO'!C:C,B1737+1)</f>
        <v>#VALUE!</v>
      </c>
      <c r="I1738" s="196"/>
      <c r="J1738" s="197"/>
      <c r="K1738" s="66"/>
      <c r="L1738" s="188"/>
      <c r="M1738" s="190"/>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92"/>
      <c r="F1739" s="93"/>
      <c r="G1739" s="194"/>
      <c r="H1739" s="198"/>
      <c r="I1739" s="198"/>
      <c r="J1739" s="199"/>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5"/>
      <c r="H1740" s="200"/>
      <c r="I1740" s="200"/>
      <c r="J1740" s="201"/>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202" t="e">
        <f t="shared" ref="E1741" si="5386">C1737</f>
        <v>#VALUE!</v>
      </c>
      <c r="F1741" s="93"/>
      <c r="G1741" s="204" t="s">
        <v>304</v>
      </c>
      <c r="H1741" s="206"/>
      <c r="I1741" s="207"/>
      <c r="J1741" s="207"/>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203"/>
      <c r="F1742" s="93"/>
      <c r="G1742" s="205"/>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203"/>
      <c r="F1743" s="93"/>
      <c r="G1743" s="205"/>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203"/>
      <c r="F1744" s="93"/>
      <c r="G1744" s="205"/>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203"/>
      <c r="F1745" s="93"/>
      <c r="G1745" s="205"/>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203"/>
      <c r="F1746" s="93"/>
      <c r="G1746" s="205"/>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203"/>
      <c r="F1747" s="93"/>
      <c r="G1747" s="205"/>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203"/>
      <c r="F1748" s="93"/>
      <c r="G1748" s="205"/>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203"/>
      <c r="F1749" s="93"/>
      <c r="G1749" s="205"/>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203"/>
      <c r="F1750" s="93"/>
      <c r="G1750" s="205"/>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203"/>
      <c r="F1751" s="93"/>
      <c r="G1751" s="205"/>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203"/>
      <c r="F1752" s="93"/>
      <c r="G1752" s="205"/>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203"/>
      <c r="F1753" s="93"/>
      <c r="G1753" s="205"/>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203"/>
      <c r="F1754" s="93"/>
      <c r="G1754" s="205"/>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203"/>
      <c r="F1755" s="93"/>
      <c r="G1755" s="205"/>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203"/>
      <c r="F1756" s="136"/>
      <c r="G1756" s="205"/>
      <c r="H1756" s="208"/>
      <c r="I1756" s="208"/>
      <c r="J1756" s="209"/>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7" t="s">
        <v>10</v>
      </c>
      <c r="M1758" s="189"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91">
        <f t="shared" ref="E1759" si="5448">D1758</f>
        <v>1</v>
      </c>
      <c r="F1759" s="92"/>
      <c r="G1759" s="193" t="s">
        <v>1</v>
      </c>
      <c r="H1759" s="196" t="e">
        <f>INDEX('BASE FORMAÇÃO'!C:C,B1758+1)</f>
        <v>#VALUE!</v>
      </c>
      <c r="I1759" s="196"/>
      <c r="J1759" s="197"/>
      <c r="K1759" s="66"/>
      <c r="L1759" s="188"/>
      <c r="M1759" s="190"/>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92"/>
      <c r="F1760" s="93"/>
      <c r="G1760" s="194"/>
      <c r="H1760" s="198"/>
      <c r="I1760" s="198"/>
      <c r="J1760" s="199"/>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5"/>
      <c r="H1761" s="200"/>
      <c r="I1761" s="200"/>
      <c r="J1761" s="201"/>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202" t="e">
        <f t="shared" ref="E1762" si="5452">C1758</f>
        <v>#VALUE!</v>
      </c>
      <c r="F1762" s="93"/>
      <c r="G1762" s="204" t="s">
        <v>304</v>
      </c>
      <c r="H1762" s="206"/>
      <c r="I1762" s="207"/>
      <c r="J1762" s="207"/>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203"/>
      <c r="F1763" s="93"/>
      <c r="G1763" s="205"/>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203"/>
      <c r="F1764" s="93"/>
      <c r="G1764" s="205"/>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203"/>
      <c r="F1765" s="93"/>
      <c r="G1765" s="205"/>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203"/>
      <c r="F1766" s="93"/>
      <c r="G1766" s="205"/>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203"/>
      <c r="F1767" s="93"/>
      <c r="G1767" s="205"/>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203"/>
      <c r="F1768" s="93"/>
      <c r="G1768" s="205"/>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203"/>
      <c r="F1769" s="93"/>
      <c r="G1769" s="205"/>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203"/>
      <c r="F1770" s="93"/>
      <c r="G1770" s="205"/>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203"/>
      <c r="F1771" s="93"/>
      <c r="G1771" s="205"/>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203"/>
      <c r="F1772" s="93"/>
      <c r="G1772" s="205"/>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203"/>
      <c r="F1773" s="93"/>
      <c r="G1773" s="205"/>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203"/>
      <c r="F1774" s="93"/>
      <c r="G1774" s="205"/>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203"/>
      <c r="F1775" s="93"/>
      <c r="G1775" s="205"/>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203"/>
      <c r="F1776" s="93"/>
      <c r="G1776" s="205"/>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203"/>
      <c r="F1777" s="136"/>
      <c r="G1777" s="205"/>
      <c r="H1777" s="208"/>
      <c r="I1777" s="208"/>
      <c r="J1777" s="209"/>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7" t="s">
        <v>10</v>
      </c>
      <c r="M1779" s="189"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91">
        <f t="shared" ref="E1780" si="5514">D1779</f>
        <v>1</v>
      </c>
      <c r="F1780" s="92"/>
      <c r="G1780" s="193" t="s">
        <v>1</v>
      </c>
      <c r="H1780" s="196" t="e">
        <f>INDEX('BASE FORMAÇÃO'!C:C,B1779+1)</f>
        <v>#VALUE!</v>
      </c>
      <c r="I1780" s="196"/>
      <c r="J1780" s="197"/>
      <c r="K1780" s="66"/>
      <c r="L1780" s="188"/>
      <c r="M1780" s="190"/>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92"/>
      <c r="F1781" s="93"/>
      <c r="G1781" s="194"/>
      <c r="H1781" s="198"/>
      <c r="I1781" s="198"/>
      <c r="J1781" s="199"/>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5"/>
      <c r="H1782" s="200"/>
      <c r="I1782" s="200"/>
      <c r="J1782" s="201"/>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202" t="e">
        <f t="shared" ref="E1783" si="5518">C1779</f>
        <v>#VALUE!</v>
      </c>
      <c r="F1783" s="93"/>
      <c r="G1783" s="204" t="s">
        <v>304</v>
      </c>
      <c r="H1783" s="206"/>
      <c r="I1783" s="207"/>
      <c r="J1783" s="207"/>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203"/>
      <c r="F1784" s="93"/>
      <c r="G1784" s="205"/>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203"/>
      <c r="F1785" s="93"/>
      <c r="G1785" s="205"/>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203"/>
      <c r="F1786" s="93"/>
      <c r="G1786" s="205"/>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203"/>
      <c r="F1787" s="93"/>
      <c r="G1787" s="205"/>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203"/>
      <c r="F1788" s="93"/>
      <c r="G1788" s="205"/>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203"/>
      <c r="F1789" s="93"/>
      <c r="G1789" s="205"/>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203"/>
      <c r="F1790" s="93"/>
      <c r="G1790" s="205"/>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203"/>
      <c r="F1791" s="93"/>
      <c r="G1791" s="205"/>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203"/>
      <c r="F1792" s="93"/>
      <c r="G1792" s="205"/>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203"/>
      <c r="F1793" s="93"/>
      <c r="G1793" s="205"/>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203"/>
      <c r="F1794" s="93"/>
      <c r="G1794" s="205"/>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203"/>
      <c r="F1795" s="93"/>
      <c r="G1795" s="205"/>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203"/>
      <c r="F1796" s="93"/>
      <c r="G1796" s="205"/>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203"/>
      <c r="F1797" s="93"/>
      <c r="G1797" s="205"/>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203"/>
      <c r="F1798" s="136"/>
      <c r="G1798" s="205"/>
      <c r="H1798" s="208"/>
      <c r="I1798" s="208"/>
      <c r="J1798" s="209"/>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7" t="s">
        <v>10</v>
      </c>
      <c r="M1800" s="189"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91">
        <f t="shared" ref="E1801" si="5580">D1800</f>
        <v>1</v>
      </c>
      <c r="F1801" s="92"/>
      <c r="G1801" s="193" t="s">
        <v>1</v>
      </c>
      <c r="H1801" s="196" t="e">
        <f>INDEX('BASE FORMAÇÃO'!C:C,B1800+1)</f>
        <v>#VALUE!</v>
      </c>
      <c r="I1801" s="196"/>
      <c r="J1801" s="197"/>
      <c r="K1801" s="66"/>
      <c r="L1801" s="188"/>
      <c r="M1801" s="190"/>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92"/>
      <c r="F1802" s="93"/>
      <c r="G1802" s="194"/>
      <c r="H1802" s="198"/>
      <c r="I1802" s="198"/>
      <c r="J1802" s="199"/>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5"/>
      <c r="H1803" s="200"/>
      <c r="I1803" s="200"/>
      <c r="J1803" s="201"/>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202" t="e">
        <f t="shared" ref="E1804" si="5584">C1800</f>
        <v>#VALUE!</v>
      </c>
      <c r="F1804" s="93"/>
      <c r="G1804" s="204" t="s">
        <v>304</v>
      </c>
      <c r="H1804" s="206"/>
      <c r="I1804" s="207"/>
      <c r="J1804" s="207"/>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203"/>
      <c r="F1805" s="93"/>
      <c r="G1805" s="205"/>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203"/>
      <c r="F1806" s="93"/>
      <c r="G1806" s="205"/>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203"/>
      <c r="F1807" s="93"/>
      <c r="G1807" s="205"/>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203"/>
      <c r="F1808" s="93"/>
      <c r="G1808" s="205"/>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203"/>
      <c r="F1809" s="93"/>
      <c r="G1809" s="205"/>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203"/>
      <c r="F1810" s="93"/>
      <c r="G1810" s="205"/>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203"/>
      <c r="F1811" s="93"/>
      <c r="G1811" s="205"/>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203"/>
      <c r="F1812" s="93"/>
      <c r="G1812" s="205"/>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203"/>
      <c r="F1813" s="93"/>
      <c r="G1813" s="205"/>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203"/>
      <c r="F1814" s="93"/>
      <c r="G1814" s="205"/>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203"/>
      <c r="F1815" s="93"/>
      <c r="G1815" s="205"/>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203"/>
      <c r="F1816" s="93"/>
      <c r="G1816" s="205"/>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203"/>
      <c r="F1817" s="93"/>
      <c r="G1817" s="205"/>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203"/>
      <c r="F1818" s="93"/>
      <c r="G1818" s="205"/>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203"/>
      <c r="F1819" s="136"/>
      <c r="G1819" s="205"/>
      <c r="H1819" s="208"/>
      <c r="I1819" s="208"/>
      <c r="J1819" s="209"/>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7" t="s">
        <v>10</v>
      </c>
      <c r="M1821" s="189"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91">
        <f t="shared" ref="E1822" si="5646">D1821</f>
        <v>1</v>
      </c>
      <c r="F1822" s="92"/>
      <c r="G1822" s="193" t="s">
        <v>1</v>
      </c>
      <c r="H1822" s="196" t="e">
        <f>INDEX('BASE FORMAÇÃO'!C:C,B1821+1)</f>
        <v>#VALUE!</v>
      </c>
      <c r="I1822" s="196"/>
      <c r="J1822" s="197"/>
      <c r="K1822" s="66"/>
      <c r="L1822" s="188"/>
      <c r="M1822" s="190"/>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92"/>
      <c r="F1823" s="93"/>
      <c r="G1823" s="194"/>
      <c r="H1823" s="198"/>
      <c r="I1823" s="198"/>
      <c r="J1823" s="199"/>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5"/>
      <c r="H1824" s="200"/>
      <c r="I1824" s="200"/>
      <c r="J1824" s="201"/>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202" t="e">
        <f t="shared" ref="E1825" si="5650">C1821</f>
        <v>#VALUE!</v>
      </c>
      <c r="F1825" s="93"/>
      <c r="G1825" s="204" t="s">
        <v>304</v>
      </c>
      <c r="H1825" s="206"/>
      <c r="I1825" s="207"/>
      <c r="J1825" s="207"/>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203"/>
      <c r="F1826" s="93"/>
      <c r="G1826" s="205"/>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203"/>
      <c r="F1827" s="93"/>
      <c r="G1827" s="205"/>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203"/>
      <c r="F1828" s="93"/>
      <c r="G1828" s="205"/>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203"/>
      <c r="F1829" s="93"/>
      <c r="G1829" s="205"/>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203"/>
      <c r="F1830" s="93"/>
      <c r="G1830" s="205"/>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203"/>
      <c r="F1831" s="93"/>
      <c r="G1831" s="205"/>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203"/>
      <c r="F1832" s="93"/>
      <c r="G1832" s="205"/>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203"/>
      <c r="F1833" s="93"/>
      <c r="G1833" s="205"/>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203"/>
      <c r="F1834" s="93"/>
      <c r="G1834" s="205"/>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203"/>
      <c r="F1835" s="93"/>
      <c r="G1835" s="205"/>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203"/>
      <c r="F1836" s="93"/>
      <c r="G1836" s="205"/>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203"/>
      <c r="F1837" s="93"/>
      <c r="G1837" s="205"/>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203"/>
      <c r="F1838" s="93"/>
      <c r="G1838" s="205"/>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203"/>
      <c r="F1839" s="93"/>
      <c r="G1839" s="205"/>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203"/>
      <c r="F1840" s="136"/>
      <c r="G1840" s="205"/>
      <c r="H1840" s="208"/>
      <c r="I1840" s="208"/>
      <c r="J1840" s="209"/>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7" t="s">
        <v>10</v>
      </c>
      <c r="M1842" s="189"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91">
        <f t="shared" ref="E1843" si="5712">D1842</f>
        <v>1</v>
      </c>
      <c r="F1843" s="92"/>
      <c r="G1843" s="193" t="s">
        <v>1</v>
      </c>
      <c r="H1843" s="196" t="e">
        <f>INDEX('BASE FORMAÇÃO'!C:C,B1842+1)</f>
        <v>#VALUE!</v>
      </c>
      <c r="I1843" s="196"/>
      <c r="J1843" s="197"/>
      <c r="K1843" s="66"/>
      <c r="L1843" s="188"/>
      <c r="M1843" s="190"/>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92"/>
      <c r="F1844" s="93"/>
      <c r="G1844" s="194"/>
      <c r="H1844" s="198"/>
      <c r="I1844" s="198"/>
      <c r="J1844" s="199"/>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5"/>
      <c r="H1845" s="200"/>
      <c r="I1845" s="200"/>
      <c r="J1845" s="201"/>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202" t="e">
        <f t="shared" ref="E1846" si="5716">C1842</f>
        <v>#VALUE!</v>
      </c>
      <c r="F1846" s="93"/>
      <c r="G1846" s="204" t="s">
        <v>304</v>
      </c>
      <c r="H1846" s="206"/>
      <c r="I1846" s="207"/>
      <c r="J1846" s="207"/>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203"/>
      <c r="F1847" s="93"/>
      <c r="G1847" s="205"/>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203"/>
      <c r="F1848" s="93"/>
      <c r="G1848" s="205"/>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203"/>
      <c r="F1849" s="93"/>
      <c r="G1849" s="205"/>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203"/>
      <c r="F1850" s="93"/>
      <c r="G1850" s="205"/>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203"/>
      <c r="F1851" s="93"/>
      <c r="G1851" s="205"/>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203"/>
      <c r="F1852" s="93"/>
      <c r="G1852" s="205"/>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203"/>
      <c r="F1853" s="93"/>
      <c r="G1853" s="205"/>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203"/>
      <c r="F1854" s="93"/>
      <c r="G1854" s="205"/>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203"/>
      <c r="F1855" s="93"/>
      <c r="G1855" s="205"/>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203"/>
      <c r="F1856" s="93"/>
      <c r="G1856" s="205"/>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203"/>
      <c r="F1857" s="93"/>
      <c r="G1857" s="205"/>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203"/>
      <c r="F1858" s="93"/>
      <c r="G1858" s="205"/>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203"/>
      <c r="F1859" s="93"/>
      <c r="G1859" s="205"/>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203"/>
      <c r="F1860" s="93"/>
      <c r="G1860" s="205"/>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203"/>
      <c r="F1861" s="136"/>
      <c r="G1861" s="205"/>
      <c r="H1861" s="208"/>
      <c r="I1861" s="208"/>
      <c r="J1861" s="209"/>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7" t="s">
        <v>10</v>
      </c>
      <c r="M1863" s="189"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91">
        <f t="shared" ref="E1864" si="5778">D1863</f>
        <v>1</v>
      </c>
      <c r="F1864" s="92"/>
      <c r="G1864" s="193" t="s">
        <v>1</v>
      </c>
      <c r="H1864" s="196" t="e">
        <f>INDEX('BASE FORMAÇÃO'!C:C,B1863+1)</f>
        <v>#VALUE!</v>
      </c>
      <c r="I1864" s="196"/>
      <c r="J1864" s="197"/>
      <c r="K1864" s="66"/>
      <c r="L1864" s="188"/>
      <c r="M1864" s="190"/>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92"/>
      <c r="F1865" s="93"/>
      <c r="G1865" s="194"/>
      <c r="H1865" s="198"/>
      <c r="I1865" s="198"/>
      <c r="J1865" s="199"/>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5"/>
      <c r="H1866" s="200"/>
      <c r="I1866" s="200"/>
      <c r="J1866" s="201"/>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202" t="e">
        <f t="shared" ref="E1867" si="5782">C1863</f>
        <v>#VALUE!</v>
      </c>
      <c r="F1867" s="93"/>
      <c r="G1867" s="204" t="s">
        <v>304</v>
      </c>
      <c r="H1867" s="206"/>
      <c r="I1867" s="207"/>
      <c r="J1867" s="207"/>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203"/>
      <c r="F1868" s="93"/>
      <c r="G1868" s="205"/>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203"/>
      <c r="F1869" s="93"/>
      <c r="G1869" s="205"/>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203"/>
      <c r="F1870" s="93"/>
      <c r="G1870" s="205"/>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203"/>
      <c r="F1871" s="93"/>
      <c r="G1871" s="205"/>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203"/>
      <c r="F1872" s="93"/>
      <c r="G1872" s="205"/>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203"/>
      <c r="F1873" s="93"/>
      <c r="G1873" s="205"/>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203"/>
      <c r="F1874" s="93"/>
      <c r="G1874" s="205"/>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203"/>
      <c r="F1875" s="93"/>
      <c r="G1875" s="205"/>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203"/>
      <c r="F1876" s="93"/>
      <c r="G1876" s="205"/>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203"/>
      <c r="F1877" s="93"/>
      <c r="G1877" s="205"/>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203"/>
      <c r="F1878" s="93"/>
      <c r="G1878" s="205"/>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203"/>
      <c r="F1879" s="93"/>
      <c r="G1879" s="205"/>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203"/>
      <c r="F1880" s="93"/>
      <c r="G1880" s="205"/>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203"/>
      <c r="F1881" s="93"/>
      <c r="G1881" s="205"/>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203"/>
      <c r="F1882" s="136"/>
      <c r="G1882" s="205"/>
      <c r="H1882" s="208"/>
      <c r="I1882" s="208"/>
      <c r="J1882" s="209"/>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7" t="s">
        <v>10</v>
      </c>
      <c r="M1884" s="189"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91">
        <f t="shared" ref="E1885" si="5844">D1884</f>
        <v>1</v>
      </c>
      <c r="F1885" s="92"/>
      <c r="G1885" s="193" t="s">
        <v>1</v>
      </c>
      <c r="H1885" s="196" t="e">
        <f>INDEX('BASE FORMAÇÃO'!C:C,B1884+1)</f>
        <v>#VALUE!</v>
      </c>
      <c r="I1885" s="196"/>
      <c r="J1885" s="197"/>
      <c r="K1885" s="66"/>
      <c r="L1885" s="188"/>
      <c r="M1885" s="190"/>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92"/>
      <c r="F1886" s="93"/>
      <c r="G1886" s="194"/>
      <c r="H1886" s="198"/>
      <c r="I1886" s="198"/>
      <c r="J1886" s="199"/>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5"/>
      <c r="H1887" s="200"/>
      <c r="I1887" s="200"/>
      <c r="J1887" s="201"/>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202" t="e">
        <f t="shared" ref="E1888" si="5848">C1884</f>
        <v>#VALUE!</v>
      </c>
      <c r="F1888" s="93"/>
      <c r="G1888" s="204" t="s">
        <v>304</v>
      </c>
      <c r="H1888" s="206"/>
      <c r="I1888" s="207"/>
      <c r="J1888" s="207"/>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203"/>
      <c r="F1889" s="93"/>
      <c r="G1889" s="205"/>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203"/>
      <c r="F1890" s="93"/>
      <c r="G1890" s="205"/>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203"/>
      <c r="F1891" s="93"/>
      <c r="G1891" s="205"/>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203"/>
      <c r="F1892" s="93"/>
      <c r="G1892" s="205"/>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203"/>
      <c r="F1893" s="93"/>
      <c r="G1893" s="205"/>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203"/>
      <c r="F1894" s="93"/>
      <c r="G1894" s="205"/>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203"/>
      <c r="F1895" s="93"/>
      <c r="G1895" s="205"/>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203"/>
      <c r="F1896" s="93"/>
      <c r="G1896" s="205"/>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203"/>
      <c r="F1897" s="93"/>
      <c r="G1897" s="205"/>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203"/>
      <c r="F1898" s="93"/>
      <c r="G1898" s="205"/>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203"/>
      <c r="F1899" s="93"/>
      <c r="G1899" s="205"/>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203"/>
      <c r="F1900" s="93"/>
      <c r="G1900" s="205"/>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203"/>
      <c r="F1901" s="93"/>
      <c r="G1901" s="205"/>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203"/>
      <c r="F1902" s="93"/>
      <c r="G1902" s="205"/>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203"/>
      <c r="F1903" s="136"/>
      <c r="G1903" s="205"/>
      <c r="H1903" s="208"/>
      <c r="I1903" s="208"/>
      <c r="J1903" s="209"/>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7" t="s">
        <v>10</v>
      </c>
      <c r="M1905" s="189"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91">
        <f t="shared" ref="E1906" si="5910">D1905</f>
        <v>1</v>
      </c>
      <c r="F1906" s="92"/>
      <c r="G1906" s="193" t="s">
        <v>1</v>
      </c>
      <c r="H1906" s="196" t="e">
        <f>INDEX('BASE FORMAÇÃO'!C:C,B1905+1)</f>
        <v>#VALUE!</v>
      </c>
      <c r="I1906" s="196"/>
      <c r="J1906" s="197"/>
      <c r="K1906" s="66"/>
      <c r="L1906" s="188"/>
      <c r="M1906" s="190"/>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92"/>
      <c r="F1907" s="93"/>
      <c r="G1907" s="194"/>
      <c r="H1907" s="198"/>
      <c r="I1907" s="198"/>
      <c r="J1907" s="199"/>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5"/>
      <c r="H1908" s="200"/>
      <c r="I1908" s="200"/>
      <c r="J1908" s="201"/>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202" t="e">
        <f t="shared" ref="E1909" si="5914">C1905</f>
        <v>#VALUE!</v>
      </c>
      <c r="F1909" s="93"/>
      <c r="G1909" s="204" t="s">
        <v>304</v>
      </c>
      <c r="H1909" s="206"/>
      <c r="I1909" s="207"/>
      <c r="J1909" s="207"/>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203"/>
      <c r="F1910" s="93"/>
      <c r="G1910" s="205"/>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203"/>
      <c r="F1911" s="93"/>
      <c r="G1911" s="205"/>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203"/>
      <c r="F1912" s="93"/>
      <c r="G1912" s="205"/>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203"/>
      <c r="F1913" s="93"/>
      <c r="G1913" s="205"/>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203"/>
      <c r="F1914" s="93"/>
      <c r="G1914" s="205"/>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203"/>
      <c r="F1915" s="93"/>
      <c r="G1915" s="205"/>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203"/>
      <c r="F1916" s="93"/>
      <c r="G1916" s="205"/>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203"/>
      <c r="F1917" s="93"/>
      <c r="G1917" s="205"/>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203"/>
      <c r="F1918" s="93"/>
      <c r="G1918" s="205"/>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203"/>
      <c r="F1919" s="93"/>
      <c r="G1919" s="205"/>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203"/>
      <c r="F1920" s="93"/>
      <c r="G1920" s="205"/>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203"/>
      <c r="F1921" s="93"/>
      <c r="G1921" s="205"/>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203"/>
      <c r="F1922" s="93"/>
      <c r="G1922" s="205"/>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203"/>
      <c r="F1923" s="93"/>
      <c r="G1923" s="205"/>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203"/>
      <c r="F1924" s="136"/>
      <c r="G1924" s="205"/>
      <c r="H1924" s="208"/>
      <c r="I1924" s="208"/>
      <c r="J1924" s="209"/>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7" t="s">
        <v>10</v>
      </c>
      <c r="M1926" s="189"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91">
        <f t="shared" ref="E1927" si="5976">D1926</f>
        <v>1</v>
      </c>
      <c r="F1927" s="92"/>
      <c r="G1927" s="193" t="s">
        <v>1</v>
      </c>
      <c r="H1927" s="196" t="e">
        <f>INDEX('BASE FORMAÇÃO'!C:C,B1926+1)</f>
        <v>#VALUE!</v>
      </c>
      <c r="I1927" s="196"/>
      <c r="J1927" s="197"/>
      <c r="K1927" s="66"/>
      <c r="L1927" s="188"/>
      <c r="M1927" s="190"/>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92"/>
      <c r="F1928" s="93"/>
      <c r="G1928" s="194"/>
      <c r="H1928" s="198"/>
      <c r="I1928" s="198"/>
      <c r="J1928" s="199"/>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5"/>
      <c r="H1929" s="200"/>
      <c r="I1929" s="200"/>
      <c r="J1929" s="201"/>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202" t="e">
        <f t="shared" ref="E1930" si="5980">C1926</f>
        <v>#VALUE!</v>
      </c>
      <c r="F1930" s="93"/>
      <c r="G1930" s="204" t="s">
        <v>304</v>
      </c>
      <c r="H1930" s="206"/>
      <c r="I1930" s="207"/>
      <c r="J1930" s="207"/>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203"/>
      <c r="F1931" s="93"/>
      <c r="G1931" s="205"/>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203"/>
      <c r="F1932" s="93"/>
      <c r="G1932" s="205"/>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203"/>
      <c r="F1933" s="93"/>
      <c r="G1933" s="205"/>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203"/>
      <c r="F1934" s="93"/>
      <c r="G1934" s="205"/>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203"/>
      <c r="F1935" s="93"/>
      <c r="G1935" s="205"/>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203"/>
      <c r="F1936" s="93"/>
      <c r="G1936" s="205"/>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203"/>
      <c r="F1937" s="93"/>
      <c r="G1937" s="205"/>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203"/>
      <c r="F1938" s="93"/>
      <c r="G1938" s="205"/>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203"/>
      <c r="F1939" s="93"/>
      <c r="G1939" s="205"/>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203"/>
      <c r="F1940" s="93"/>
      <c r="G1940" s="205"/>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203"/>
      <c r="F1941" s="93"/>
      <c r="G1941" s="205"/>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203"/>
      <c r="F1942" s="93"/>
      <c r="G1942" s="205"/>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203"/>
      <c r="F1943" s="93"/>
      <c r="G1943" s="205"/>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203"/>
      <c r="F1944" s="93"/>
      <c r="G1944" s="205"/>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203"/>
      <c r="F1945" s="136"/>
      <c r="G1945" s="205"/>
      <c r="H1945" s="208"/>
      <c r="I1945" s="208"/>
      <c r="J1945" s="209"/>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7" t="s">
        <v>10</v>
      </c>
      <c r="M1947" s="189"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91">
        <f t="shared" ref="E1948" si="6042">D1947</f>
        <v>1</v>
      </c>
      <c r="F1948" s="92"/>
      <c r="G1948" s="193" t="s">
        <v>1</v>
      </c>
      <c r="H1948" s="196" t="e">
        <f>INDEX('BASE FORMAÇÃO'!C:C,B1947+1)</f>
        <v>#VALUE!</v>
      </c>
      <c r="I1948" s="196"/>
      <c r="J1948" s="197"/>
      <c r="K1948" s="66"/>
      <c r="L1948" s="188"/>
      <c r="M1948" s="190"/>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92"/>
      <c r="F1949" s="93"/>
      <c r="G1949" s="194"/>
      <c r="H1949" s="198"/>
      <c r="I1949" s="198"/>
      <c r="J1949" s="199"/>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5"/>
      <c r="H1950" s="200"/>
      <c r="I1950" s="200"/>
      <c r="J1950" s="201"/>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202" t="e">
        <f t="shared" ref="E1951" si="6046">C1947</f>
        <v>#VALUE!</v>
      </c>
      <c r="F1951" s="93"/>
      <c r="G1951" s="204" t="s">
        <v>304</v>
      </c>
      <c r="H1951" s="206"/>
      <c r="I1951" s="207"/>
      <c r="J1951" s="207"/>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203"/>
      <c r="F1952" s="93"/>
      <c r="G1952" s="205"/>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203"/>
      <c r="F1953" s="93"/>
      <c r="G1953" s="205"/>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203"/>
      <c r="F1954" s="93"/>
      <c r="G1954" s="205"/>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203"/>
      <c r="F1955" s="93"/>
      <c r="G1955" s="205"/>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203"/>
      <c r="F1956" s="93"/>
      <c r="G1956" s="205"/>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203"/>
      <c r="F1957" s="93"/>
      <c r="G1957" s="205"/>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203"/>
      <c r="F1958" s="93"/>
      <c r="G1958" s="205"/>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203"/>
      <c r="F1959" s="93"/>
      <c r="G1959" s="205"/>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203"/>
      <c r="F1960" s="93"/>
      <c r="G1960" s="205"/>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203"/>
      <c r="F1961" s="93"/>
      <c r="G1961" s="205"/>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203"/>
      <c r="F1962" s="93"/>
      <c r="G1962" s="205"/>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203"/>
      <c r="F1963" s="93"/>
      <c r="G1963" s="205"/>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203"/>
      <c r="F1964" s="93"/>
      <c r="G1964" s="205"/>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203"/>
      <c r="F1965" s="93"/>
      <c r="G1965" s="205"/>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203"/>
      <c r="F1966" s="136"/>
      <c r="G1966" s="205"/>
      <c r="H1966" s="208"/>
      <c r="I1966" s="208"/>
      <c r="J1966" s="209"/>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7" t="s">
        <v>10</v>
      </c>
      <c r="M1968" s="189"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91">
        <f t="shared" ref="E1969" si="6108">D1968</f>
        <v>1</v>
      </c>
      <c r="F1969" s="92"/>
      <c r="G1969" s="193" t="s">
        <v>1</v>
      </c>
      <c r="H1969" s="196" t="e">
        <f>INDEX('BASE FORMAÇÃO'!C:C,B1968+1)</f>
        <v>#VALUE!</v>
      </c>
      <c r="I1969" s="196"/>
      <c r="J1969" s="197"/>
      <c r="K1969" s="66"/>
      <c r="L1969" s="188"/>
      <c r="M1969" s="190"/>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92"/>
      <c r="F1970" s="93"/>
      <c r="G1970" s="194"/>
      <c r="H1970" s="198"/>
      <c r="I1970" s="198"/>
      <c r="J1970" s="199"/>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5"/>
      <c r="H1971" s="200"/>
      <c r="I1971" s="200"/>
      <c r="J1971" s="201"/>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202" t="e">
        <f t="shared" ref="E1972" si="6112">C1968</f>
        <v>#VALUE!</v>
      </c>
      <c r="F1972" s="93"/>
      <c r="G1972" s="204" t="s">
        <v>304</v>
      </c>
      <c r="H1972" s="206"/>
      <c r="I1972" s="207"/>
      <c r="J1972" s="207"/>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203"/>
      <c r="F1973" s="93"/>
      <c r="G1973" s="205"/>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203"/>
      <c r="F1974" s="93"/>
      <c r="G1974" s="205"/>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203"/>
      <c r="F1975" s="93"/>
      <c r="G1975" s="205"/>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203"/>
      <c r="F1976" s="93"/>
      <c r="G1976" s="205"/>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203"/>
      <c r="F1977" s="93"/>
      <c r="G1977" s="205"/>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203"/>
      <c r="F1978" s="93"/>
      <c r="G1978" s="205"/>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203"/>
      <c r="F1979" s="93"/>
      <c r="G1979" s="205"/>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203"/>
      <c r="F1980" s="93"/>
      <c r="G1980" s="205"/>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203"/>
      <c r="F1981" s="93"/>
      <c r="G1981" s="205"/>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203"/>
      <c r="F1982" s="93"/>
      <c r="G1982" s="205"/>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203"/>
      <c r="F1983" s="93"/>
      <c r="G1983" s="205"/>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203"/>
      <c r="F1984" s="93"/>
      <c r="G1984" s="205"/>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203"/>
      <c r="F1985" s="93"/>
      <c r="G1985" s="205"/>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203"/>
      <c r="F1986" s="93"/>
      <c r="G1986" s="205"/>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203"/>
      <c r="F1987" s="136"/>
      <c r="G1987" s="205"/>
      <c r="H1987" s="208"/>
      <c r="I1987" s="208"/>
      <c r="J1987" s="209"/>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7" t="s">
        <v>10</v>
      </c>
      <c r="M1989" s="189"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91">
        <f t="shared" ref="E1990" si="6174">D1989</f>
        <v>1</v>
      </c>
      <c r="F1990" s="92"/>
      <c r="G1990" s="193" t="s">
        <v>1</v>
      </c>
      <c r="H1990" s="196" t="e">
        <f>INDEX('BASE FORMAÇÃO'!C:C,B1989+1)</f>
        <v>#VALUE!</v>
      </c>
      <c r="I1990" s="196"/>
      <c r="J1990" s="197"/>
      <c r="K1990" s="66"/>
      <c r="L1990" s="188"/>
      <c r="M1990" s="190"/>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92"/>
      <c r="F1991" s="93"/>
      <c r="G1991" s="194"/>
      <c r="H1991" s="198"/>
      <c r="I1991" s="198"/>
      <c r="J1991" s="199"/>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5"/>
      <c r="H1992" s="200"/>
      <c r="I1992" s="200"/>
      <c r="J1992" s="201"/>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202" t="e">
        <f t="shared" ref="E1993" si="6178">C1989</f>
        <v>#VALUE!</v>
      </c>
      <c r="F1993" s="93"/>
      <c r="G1993" s="204" t="s">
        <v>304</v>
      </c>
      <c r="H1993" s="206"/>
      <c r="I1993" s="207"/>
      <c r="J1993" s="207"/>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203"/>
      <c r="F1994" s="93"/>
      <c r="G1994" s="205"/>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203"/>
      <c r="F1995" s="93"/>
      <c r="G1995" s="205"/>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203"/>
      <c r="F1996" s="93"/>
      <c r="G1996" s="205"/>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203"/>
      <c r="F1997" s="93"/>
      <c r="G1997" s="205"/>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203"/>
      <c r="F1998" s="93"/>
      <c r="G1998" s="205"/>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203"/>
      <c r="F1999" s="93"/>
      <c r="G1999" s="205"/>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203"/>
      <c r="F2000" s="93"/>
      <c r="G2000" s="205"/>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203"/>
      <c r="F2001" s="93"/>
      <c r="G2001" s="205"/>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203"/>
      <c r="F2002" s="93"/>
      <c r="G2002" s="205"/>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203"/>
      <c r="F2003" s="93"/>
      <c r="G2003" s="205"/>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203"/>
      <c r="F2004" s="93"/>
      <c r="G2004" s="205"/>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203"/>
      <c r="F2005" s="93"/>
      <c r="G2005" s="205"/>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203"/>
      <c r="F2006" s="93"/>
      <c r="G2006" s="205"/>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203"/>
      <c r="F2007" s="93"/>
      <c r="G2007" s="205"/>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203"/>
      <c r="F2008" s="136"/>
      <c r="G2008" s="205"/>
      <c r="H2008" s="208"/>
      <c r="I2008" s="208"/>
      <c r="J2008" s="209"/>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7" t="s">
        <v>10</v>
      </c>
      <c r="M2010" s="189"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91">
        <f t="shared" ref="E2011" si="6240">D2010</f>
        <v>1</v>
      </c>
      <c r="F2011" s="92"/>
      <c r="G2011" s="193" t="s">
        <v>1</v>
      </c>
      <c r="H2011" s="196" t="e">
        <f>INDEX('BASE FORMAÇÃO'!C:C,B2010+1)</f>
        <v>#VALUE!</v>
      </c>
      <c r="I2011" s="196"/>
      <c r="J2011" s="197"/>
      <c r="K2011" s="66"/>
      <c r="L2011" s="188"/>
      <c r="M2011" s="190"/>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92"/>
      <c r="F2012" s="93"/>
      <c r="G2012" s="194"/>
      <c r="H2012" s="198"/>
      <c r="I2012" s="198"/>
      <c r="J2012" s="199"/>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5"/>
      <c r="H2013" s="200"/>
      <c r="I2013" s="200"/>
      <c r="J2013" s="201"/>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202" t="e">
        <f t="shared" ref="E2014" si="6244">C2010</f>
        <v>#VALUE!</v>
      </c>
      <c r="F2014" s="93"/>
      <c r="G2014" s="204" t="s">
        <v>304</v>
      </c>
      <c r="H2014" s="206"/>
      <c r="I2014" s="207"/>
      <c r="J2014" s="207"/>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203"/>
      <c r="F2015" s="93"/>
      <c r="G2015" s="205"/>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203"/>
      <c r="F2016" s="93"/>
      <c r="G2016" s="205"/>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203"/>
      <c r="F2017" s="93"/>
      <c r="G2017" s="205"/>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203"/>
      <c r="F2018" s="93"/>
      <c r="G2018" s="205"/>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203"/>
      <c r="F2019" s="93"/>
      <c r="G2019" s="205"/>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203"/>
      <c r="F2020" s="93"/>
      <c r="G2020" s="205"/>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203"/>
      <c r="F2021" s="93"/>
      <c r="G2021" s="205"/>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203"/>
      <c r="F2022" s="93"/>
      <c r="G2022" s="205"/>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203"/>
      <c r="F2023" s="93"/>
      <c r="G2023" s="205"/>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203"/>
      <c r="F2024" s="93"/>
      <c r="G2024" s="205"/>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203"/>
      <c r="F2025" s="93"/>
      <c r="G2025" s="205"/>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203"/>
      <c r="F2026" s="93"/>
      <c r="G2026" s="205"/>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203"/>
      <c r="F2027" s="93"/>
      <c r="G2027" s="205"/>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203"/>
      <c r="F2028" s="93"/>
      <c r="G2028" s="205"/>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203"/>
      <c r="F2029" s="136"/>
      <c r="G2029" s="205"/>
      <c r="H2029" s="208"/>
      <c r="I2029" s="208"/>
      <c r="J2029" s="209"/>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7" t="s">
        <v>10</v>
      </c>
      <c r="M2031" s="189"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91">
        <f t="shared" ref="E2032" si="6307">D2031</f>
        <v>1</v>
      </c>
      <c r="F2032" s="92"/>
      <c r="G2032" s="193" t="s">
        <v>1</v>
      </c>
      <c r="H2032" s="196" t="e">
        <f>INDEX('BASE FORMAÇÃO'!C:C,B2031+1)</f>
        <v>#VALUE!</v>
      </c>
      <c r="I2032" s="196"/>
      <c r="J2032" s="197"/>
      <c r="K2032" s="66"/>
      <c r="L2032" s="188"/>
      <c r="M2032" s="190"/>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92"/>
      <c r="F2033" s="93"/>
      <c r="G2033" s="194"/>
      <c r="H2033" s="198"/>
      <c r="I2033" s="198"/>
      <c r="J2033" s="199"/>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5"/>
      <c r="H2034" s="200"/>
      <c r="I2034" s="200"/>
      <c r="J2034" s="201"/>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202" t="e">
        <f t="shared" ref="E2035" si="6311">C2031</f>
        <v>#VALUE!</v>
      </c>
      <c r="F2035" s="93"/>
      <c r="G2035" s="204" t="s">
        <v>304</v>
      </c>
      <c r="H2035" s="206"/>
      <c r="I2035" s="207"/>
      <c r="J2035" s="207"/>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203"/>
      <c r="F2036" s="93"/>
      <c r="G2036" s="205"/>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203"/>
      <c r="F2037" s="93"/>
      <c r="G2037" s="205"/>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203"/>
      <c r="F2038" s="93"/>
      <c r="G2038" s="205"/>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203"/>
      <c r="F2039" s="93"/>
      <c r="G2039" s="205"/>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203"/>
      <c r="F2040" s="93"/>
      <c r="G2040" s="205"/>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203"/>
      <c r="F2041" s="93"/>
      <c r="G2041" s="205"/>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203"/>
      <c r="F2042" s="93"/>
      <c r="G2042" s="205"/>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203"/>
      <c r="F2043" s="93"/>
      <c r="G2043" s="205"/>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203"/>
      <c r="F2044" s="93"/>
      <c r="G2044" s="205"/>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203"/>
      <c r="F2045" s="93"/>
      <c r="G2045" s="205"/>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203"/>
      <c r="F2046" s="93"/>
      <c r="G2046" s="205"/>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203"/>
      <c r="F2047" s="93"/>
      <c r="G2047" s="205"/>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203"/>
      <c r="F2048" s="93"/>
      <c r="G2048" s="205"/>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203"/>
      <c r="F2049" s="93"/>
      <c r="G2049" s="205"/>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203"/>
      <c r="F2050" s="136"/>
      <c r="G2050" s="205"/>
      <c r="H2050" s="208"/>
      <c r="I2050" s="208"/>
      <c r="J2050" s="209"/>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7" t="s">
        <v>10</v>
      </c>
      <c r="M2052" s="189"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91">
        <f t="shared" ref="E2053" si="6376">D2052</f>
        <v>1</v>
      </c>
      <c r="F2053" s="92"/>
      <c r="G2053" s="193" t="s">
        <v>1</v>
      </c>
      <c r="H2053" s="196" t="e">
        <f>INDEX('BASE FORMAÇÃO'!C:C,B2052+1)</f>
        <v>#VALUE!</v>
      </c>
      <c r="I2053" s="196"/>
      <c r="J2053" s="197"/>
      <c r="K2053" s="66"/>
      <c r="L2053" s="188"/>
      <c r="M2053" s="190"/>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92"/>
      <c r="F2054" s="93"/>
      <c r="G2054" s="194"/>
      <c r="H2054" s="198"/>
      <c r="I2054" s="198"/>
      <c r="J2054" s="199"/>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5"/>
      <c r="H2055" s="200"/>
      <c r="I2055" s="200"/>
      <c r="J2055" s="201"/>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202" t="e">
        <f t="shared" ref="E2056" si="6380">C2052</f>
        <v>#VALUE!</v>
      </c>
      <c r="F2056" s="93"/>
      <c r="G2056" s="204" t="s">
        <v>304</v>
      </c>
      <c r="H2056" s="206"/>
      <c r="I2056" s="207"/>
      <c r="J2056" s="207"/>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203"/>
      <c r="F2057" s="93"/>
      <c r="G2057" s="205"/>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203"/>
      <c r="F2058" s="93"/>
      <c r="G2058" s="205"/>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203"/>
      <c r="F2059" s="93"/>
      <c r="G2059" s="205"/>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203"/>
      <c r="F2060" s="93"/>
      <c r="G2060" s="205"/>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203"/>
      <c r="F2061" s="93"/>
      <c r="G2061" s="205"/>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203"/>
      <c r="F2062" s="93"/>
      <c r="G2062" s="205"/>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203"/>
      <c r="F2063" s="93"/>
      <c r="G2063" s="205"/>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203"/>
      <c r="F2064" s="93"/>
      <c r="G2064" s="205"/>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203"/>
      <c r="F2065" s="93"/>
      <c r="G2065" s="205"/>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203"/>
      <c r="F2066" s="93"/>
      <c r="G2066" s="205"/>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203"/>
      <c r="F2067" s="93"/>
      <c r="G2067" s="205"/>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203"/>
      <c r="F2068" s="93"/>
      <c r="G2068" s="205"/>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203"/>
      <c r="F2069" s="93"/>
      <c r="G2069" s="205"/>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203"/>
      <c r="F2070" s="93"/>
      <c r="G2070" s="205"/>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203"/>
      <c r="F2071" s="136"/>
      <c r="G2071" s="205"/>
      <c r="H2071" s="208"/>
      <c r="I2071" s="208"/>
      <c r="J2071" s="209"/>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7" t="s">
        <v>10</v>
      </c>
      <c r="M2073" s="189"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91">
        <f t="shared" ref="E2074" si="6445">D2073</f>
        <v>1</v>
      </c>
      <c r="F2074" s="92"/>
      <c r="G2074" s="193" t="s">
        <v>1</v>
      </c>
      <c r="H2074" s="196" t="e">
        <f>INDEX('BASE FORMAÇÃO'!C:C,B2073+1)</f>
        <v>#VALUE!</v>
      </c>
      <c r="I2074" s="196"/>
      <c r="J2074" s="197"/>
      <c r="K2074" s="66"/>
      <c r="L2074" s="188"/>
      <c r="M2074" s="190"/>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92"/>
      <c r="F2075" s="93"/>
      <c r="G2075" s="194"/>
      <c r="H2075" s="198"/>
      <c r="I2075" s="198"/>
      <c r="J2075" s="199"/>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5"/>
      <c r="H2076" s="200"/>
      <c r="I2076" s="200"/>
      <c r="J2076" s="201"/>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202" t="e">
        <f t="shared" ref="E2077" si="6450">C2073</f>
        <v>#VALUE!</v>
      </c>
      <c r="F2077" s="93"/>
      <c r="G2077" s="204" t="s">
        <v>304</v>
      </c>
      <c r="H2077" s="206"/>
      <c r="I2077" s="207"/>
      <c r="J2077" s="207"/>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203"/>
      <c r="F2078" s="93"/>
      <c r="G2078" s="205"/>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203"/>
      <c r="F2079" s="93"/>
      <c r="G2079" s="205"/>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203"/>
      <c r="F2080" s="93"/>
      <c r="G2080" s="205"/>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203"/>
      <c r="F2081" s="93"/>
      <c r="G2081" s="205"/>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203"/>
      <c r="F2082" s="93"/>
      <c r="G2082" s="205"/>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203"/>
      <c r="F2083" s="93"/>
      <c r="G2083" s="205"/>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203"/>
      <c r="F2084" s="93"/>
      <c r="G2084" s="205"/>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203"/>
      <c r="F2085" s="93"/>
      <c r="G2085" s="205"/>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203"/>
      <c r="F2086" s="93"/>
      <c r="G2086" s="205"/>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203"/>
      <c r="F2087" s="93"/>
      <c r="G2087" s="205"/>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203"/>
      <c r="F2088" s="93"/>
      <c r="G2088" s="205"/>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203"/>
      <c r="F2089" s="93"/>
      <c r="G2089" s="205"/>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203"/>
      <c r="F2090" s="93"/>
      <c r="G2090" s="205"/>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203"/>
      <c r="F2091" s="93"/>
      <c r="G2091" s="205"/>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203"/>
      <c r="F2092" s="136"/>
      <c r="G2092" s="205"/>
      <c r="H2092" s="208"/>
      <c r="I2092" s="208"/>
      <c r="J2092" s="209"/>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7" t="s">
        <v>10</v>
      </c>
      <c r="M2094" s="189"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91">
        <f t="shared" ref="E2095" si="6512">D2094</f>
        <v>1</v>
      </c>
      <c r="F2095" s="92"/>
      <c r="G2095" s="193" t="s">
        <v>1</v>
      </c>
      <c r="H2095" s="196" t="e">
        <f>INDEX('BASE FORMAÇÃO'!C:C,B2094+1)</f>
        <v>#VALUE!</v>
      </c>
      <c r="I2095" s="196"/>
      <c r="J2095" s="197"/>
      <c r="K2095" s="66"/>
      <c r="L2095" s="188"/>
      <c r="M2095" s="190"/>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92"/>
      <c r="F2096" s="93"/>
      <c r="G2096" s="194"/>
      <c r="H2096" s="198"/>
      <c r="I2096" s="198"/>
      <c r="J2096" s="199"/>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5"/>
      <c r="H2097" s="200"/>
      <c r="I2097" s="200"/>
      <c r="J2097" s="201"/>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202" t="e">
        <f t="shared" ref="E2098" si="6516">C2094</f>
        <v>#VALUE!</v>
      </c>
      <c r="F2098" s="93"/>
      <c r="G2098" s="204" t="s">
        <v>304</v>
      </c>
      <c r="H2098" s="206"/>
      <c r="I2098" s="207"/>
      <c r="J2098" s="207"/>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203"/>
      <c r="F2099" s="93"/>
      <c r="G2099" s="205"/>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203"/>
      <c r="F2100" s="93"/>
      <c r="G2100" s="205"/>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203"/>
      <c r="F2101" s="93"/>
      <c r="G2101" s="205"/>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203"/>
      <c r="F2102" s="93"/>
      <c r="G2102" s="205"/>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203"/>
      <c r="F2103" s="93"/>
      <c r="G2103" s="205"/>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203"/>
      <c r="F2104" s="93"/>
      <c r="G2104" s="205"/>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203"/>
      <c r="F2105" s="93"/>
      <c r="G2105" s="205"/>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203"/>
      <c r="F2106" s="93"/>
      <c r="G2106" s="205"/>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203"/>
      <c r="F2107" s="93"/>
      <c r="G2107" s="205"/>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203"/>
      <c r="F2108" s="93"/>
      <c r="G2108" s="205"/>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203"/>
      <c r="F2109" s="93"/>
      <c r="G2109" s="205"/>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203"/>
      <c r="F2110" s="93"/>
      <c r="G2110" s="205"/>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203"/>
      <c r="F2111" s="93"/>
      <c r="G2111" s="205"/>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203"/>
      <c r="F2112" s="93"/>
      <c r="G2112" s="205"/>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203"/>
      <c r="F2113" s="136"/>
      <c r="G2113" s="205"/>
      <c r="H2113" s="208"/>
      <c r="I2113" s="208"/>
      <c r="J2113" s="209"/>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7" t="s">
        <v>10</v>
      </c>
      <c r="M2115" s="189"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91">
        <f t="shared" ref="E2116" si="6578">D2115</f>
        <v>1</v>
      </c>
      <c r="F2116" s="92"/>
      <c r="G2116" s="193" t="s">
        <v>1</v>
      </c>
      <c r="H2116" s="196" t="e">
        <f>INDEX('BASE FORMAÇÃO'!C:C,B2115+1)</f>
        <v>#VALUE!</v>
      </c>
      <c r="I2116" s="196"/>
      <c r="J2116" s="197"/>
      <c r="K2116" s="66"/>
      <c r="L2116" s="188"/>
      <c r="M2116" s="190"/>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92"/>
      <c r="F2117" s="93"/>
      <c r="G2117" s="194"/>
      <c r="H2117" s="198"/>
      <c r="I2117" s="198"/>
      <c r="J2117" s="199"/>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5"/>
      <c r="H2118" s="200"/>
      <c r="I2118" s="200"/>
      <c r="J2118" s="201"/>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202" t="e">
        <f t="shared" ref="E2119" si="6582">C2115</f>
        <v>#VALUE!</v>
      </c>
      <c r="F2119" s="93"/>
      <c r="G2119" s="204" t="s">
        <v>304</v>
      </c>
      <c r="H2119" s="206"/>
      <c r="I2119" s="207"/>
      <c r="J2119" s="207"/>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203"/>
      <c r="F2120" s="93"/>
      <c r="G2120" s="205"/>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203"/>
      <c r="F2121" s="93"/>
      <c r="G2121" s="205"/>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203"/>
      <c r="F2122" s="93"/>
      <c r="G2122" s="205"/>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203"/>
      <c r="F2123" s="93"/>
      <c r="G2123" s="205"/>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203"/>
      <c r="F2124" s="93"/>
      <c r="G2124" s="205"/>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203"/>
      <c r="F2125" s="93"/>
      <c r="G2125" s="205"/>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203"/>
      <c r="F2126" s="93"/>
      <c r="G2126" s="205"/>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203"/>
      <c r="F2127" s="93"/>
      <c r="G2127" s="205"/>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203"/>
      <c r="F2128" s="93"/>
      <c r="G2128" s="205"/>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203"/>
      <c r="F2129" s="93"/>
      <c r="G2129" s="205"/>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203"/>
      <c r="F2130" s="93"/>
      <c r="G2130" s="205"/>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203"/>
      <c r="F2131" s="93"/>
      <c r="G2131" s="205"/>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203"/>
      <c r="F2132" s="93"/>
      <c r="G2132" s="205"/>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203"/>
      <c r="F2133" s="93"/>
      <c r="G2133" s="205"/>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203"/>
      <c r="F2134" s="136"/>
      <c r="G2134" s="205"/>
      <c r="H2134" s="208"/>
      <c r="I2134" s="208"/>
      <c r="J2134" s="209"/>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7" t="s">
        <v>10</v>
      </c>
      <c r="M2136" s="189"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91">
        <f t="shared" ref="E2137" si="6644">D2136</f>
        <v>1</v>
      </c>
      <c r="F2137" s="92"/>
      <c r="G2137" s="193" t="s">
        <v>1</v>
      </c>
      <c r="H2137" s="196" t="e">
        <f>INDEX('BASE FORMAÇÃO'!C:C,B2136+1)</f>
        <v>#VALUE!</v>
      </c>
      <c r="I2137" s="196"/>
      <c r="J2137" s="197"/>
      <c r="K2137" s="66"/>
      <c r="L2137" s="188"/>
      <c r="M2137" s="190"/>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92"/>
      <c r="F2138" s="93"/>
      <c r="G2138" s="194"/>
      <c r="H2138" s="198"/>
      <c r="I2138" s="198"/>
      <c r="J2138" s="199"/>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5"/>
      <c r="H2139" s="200"/>
      <c r="I2139" s="200"/>
      <c r="J2139" s="201"/>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202" t="e">
        <f t="shared" ref="E2140" si="6648">C2136</f>
        <v>#VALUE!</v>
      </c>
      <c r="F2140" s="93"/>
      <c r="G2140" s="204" t="s">
        <v>304</v>
      </c>
      <c r="H2140" s="206"/>
      <c r="I2140" s="207"/>
      <c r="J2140" s="207"/>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203"/>
      <c r="F2141" s="93"/>
      <c r="G2141" s="205"/>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203"/>
      <c r="F2142" s="93"/>
      <c r="G2142" s="205"/>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203"/>
      <c r="F2143" s="93"/>
      <c r="G2143" s="205"/>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203"/>
      <c r="F2144" s="93"/>
      <c r="G2144" s="205"/>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203"/>
      <c r="F2145" s="93"/>
      <c r="G2145" s="205"/>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203"/>
      <c r="F2146" s="93"/>
      <c r="G2146" s="205"/>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203"/>
      <c r="F2147" s="93"/>
      <c r="G2147" s="205"/>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203"/>
      <c r="F2148" s="93"/>
      <c r="G2148" s="205"/>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203"/>
      <c r="F2149" s="93"/>
      <c r="G2149" s="205"/>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203"/>
      <c r="F2150" s="93"/>
      <c r="G2150" s="205"/>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203"/>
      <c r="F2151" s="93"/>
      <c r="G2151" s="205"/>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203"/>
      <c r="F2152" s="93"/>
      <c r="G2152" s="205"/>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203"/>
      <c r="F2153" s="93"/>
      <c r="G2153" s="205"/>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203"/>
      <c r="F2154" s="93"/>
      <c r="G2154" s="205"/>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203"/>
      <c r="F2155" s="136"/>
      <c r="G2155" s="205"/>
      <c r="H2155" s="208"/>
      <c r="I2155" s="208"/>
      <c r="J2155" s="209"/>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7" t="s">
        <v>10</v>
      </c>
      <c r="M2157" s="189"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91">
        <f t="shared" ref="E2158" si="6711">D2157</f>
        <v>1</v>
      </c>
      <c r="F2158" s="92"/>
      <c r="G2158" s="193" t="s">
        <v>1</v>
      </c>
      <c r="H2158" s="196" t="e">
        <f>INDEX('BASE FORMAÇÃO'!C:C,B2157+1)</f>
        <v>#VALUE!</v>
      </c>
      <c r="I2158" s="196"/>
      <c r="J2158" s="197"/>
      <c r="K2158" s="66"/>
      <c r="L2158" s="188"/>
      <c r="M2158" s="190"/>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92"/>
      <c r="F2159" s="93"/>
      <c r="G2159" s="194"/>
      <c r="H2159" s="198"/>
      <c r="I2159" s="198"/>
      <c r="J2159" s="199"/>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5"/>
      <c r="H2160" s="200"/>
      <c r="I2160" s="200"/>
      <c r="J2160" s="201"/>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202" t="e">
        <f t="shared" ref="E2161" si="6715">C2157</f>
        <v>#VALUE!</v>
      </c>
      <c r="F2161" s="93"/>
      <c r="G2161" s="204" t="s">
        <v>304</v>
      </c>
      <c r="H2161" s="206"/>
      <c r="I2161" s="207"/>
      <c r="J2161" s="207"/>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203"/>
      <c r="F2162" s="93"/>
      <c r="G2162" s="205"/>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203"/>
      <c r="F2163" s="93"/>
      <c r="G2163" s="205"/>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203"/>
      <c r="F2164" s="93"/>
      <c r="G2164" s="205"/>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203"/>
      <c r="F2165" s="93"/>
      <c r="G2165" s="205"/>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203"/>
      <c r="F2166" s="93"/>
      <c r="G2166" s="205"/>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203"/>
      <c r="F2167" s="93"/>
      <c r="G2167" s="205"/>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203"/>
      <c r="F2168" s="93"/>
      <c r="G2168" s="205"/>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203"/>
      <c r="F2169" s="93"/>
      <c r="G2169" s="205"/>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203"/>
      <c r="F2170" s="93"/>
      <c r="G2170" s="205"/>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203"/>
      <c r="F2171" s="93"/>
      <c r="G2171" s="205"/>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203"/>
      <c r="F2172" s="93"/>
      <c r="G2172" s="205"/>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203"/>
      <c r="F2173" s="93"/>
      <c r="G2173" s="205"/>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203"/>
      <c r="F2174" s="93"/>
      <c r="G2174" s="205"/>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203"/>
      <c r="F2175" s="93"/>
      <c r="G2175" s="205"/>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203"/>
      <c r="F2176" s="136"/>
      <c r="G2176" s="205"/>
      <c r="H2176" s="208"/>
      <c r="I2176" s="208"/>
      <c r="J2176" s="209"/>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Y4:XFD9 A10:XFD16 T15:V18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Q16:Q17 A17:D34 P37:P39 A38:D55 P58:P60 A59:D76 P79:P81 A80:D97 P100:P102 A101:D118 P121:P123 A122:D139 P142:P144 A143:D160 P163:P165 A164:D181 P184:P186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5" priority="546">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4" priority="47" stopIfTrue="1">
      <formula>ISERR($B1)</formula>
    </cfRule>
  </conditionalFormatting>
  <conditionalFormatting sqref="A10:XFD16 T15:V18 F17:XFD34 A1:XFD3 A4:R5 Y4:XFD9 A6:Q7 A8:L8 O8 Q8:R8 A9:K9 Q9 Q16:Q17 A17:D34 A36:XFD37 P37:P39 A38:D55 F38:XFD55 A57:XFD58 P58:P60 A59:D76 F59:XFD76 A78:XFD79 P79:P81 A80:D97 F80:XFD97 A99:XFD100 P100:P102 A101:D118 F101:XFD118 A120:XFD121 P121:P123 A122:D139 F122:XFD139 A141:XFD142 P142:P144 A143:D160 F143:XFD160 A162:XFD163 P163:P165 A164:D181 F164:XFD181 A183:XFD184 P184:P186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3" priority="8" operator="containsText" text="DESCARTADO">
      <formula>NOT(ISERROR(SEARCH("DESCARTADO",A1)))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2" priority="566" operator="containsText" text="DESCARTADO">
      <formula>NOT(ISERROR(SEARCH("DESCARTADO",E18)))</formula>
    </cfRule>
    <cfRule type="expression" dxfId="21" priority="567" stopIfTrue="1">
      <formula>ISERR($B19)</formula>
    </cfRule>
  </conditionalFormatting>
  <conditionalFormatting sqref="H5 O5:P6 O7:O8 H8">
    <cfRule type="expression" dxfId="20" priority="456">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9" priority="562">
      <formula>AND($B$8, OR($G9="GMAT",$G9="DESCRIÇÃO",$L9="QUANTIDADE",$L9="UNIDADE"), OR(COLUMN(E8)=8,COLUMN(E8)=13,COLUMN(E8)&gt;15), NOT(AND($L9="PREÇO REFERÊNCIA",COLUMN(E8)=13)), NOT(AND($G9="GMAT",COLUMN(E8)=8)), NOT(AND($O9="OBS",COLUMN(E8)&gt;15)) )</formula>
    </cfRule>
  </conditionalFormatting>
  <conditionalFormatting sqref="T15:U18">
    <cfRule type="expression" dxfId="18" priority="1" stopIfTrue="1">
      <formula>COUNT(S:T)=0</formula>
    </cfRule>
  </conditionalFormatting>
  <conditionalFormatting sqref="V1:AAI1048576">
    <cfRule type="expression" dxfId="17" priority="253" stopIfTrue="1">
      <formula>COUNT(U:V)=0</formula>
    </cfRule>
  </conditionalFormatting>
  <dataValidations count="4">
    <dataValidation type="date" allowBlank="1" showInputMessage="1" showErrorMessage="1" sqref="P184:AI184 P2158:AI2158 P37:AI37 P58:AI58 P79:AI79 P100:AI100 P121:AI121 P142:AI142 P163:AI163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16:AI16" xr:uid="{00000000-0002-0000-0200-000000000000}">
      <formula1>1</formula1>
      <formula2>73051</formula2>
    </dataValidation>
    <dataValidation type="list" allowBlank="1" showInputMessage="1" showErrorMessage="1" sqref="I2157 I36 I2136 I57 I78 I120 I99 I141 I162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183" xr:uid="{00000000-0002-0000-0200-000001000000}">
      <formula1>"CATMAT,CATSER"</formula1>
    </dataValidation>
    <dataValidation allowBlank="1" showErrorMessage="1" error="Informe uma fonte constante na lista" sqref="P186:XFD186 P2160:XFD2160 P39:XFD39 P60:XFD60 P81:XFD81 P102:XFD102 P123:XFD123 P144:XFD144 P165:XFD165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18:XFD18"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hyperlinks>
    <hyperlink ref="P18" r:id="rId1" xr:uid="{8EA24805-D107-4989-A714-669F00A18EC5}"/>
    <hyperlink ref="Q18" r:id="rId2" xr:uid="{3C74163C-C123-4CAC-9C3E-35CCD04F1FB9}"/>
    <hyperlink ref="T18" r:id="rId3" xr:uid="{2261B52C-95C8-4402-A1C6-C96DBA6522C2}"/>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4"/>
  <headerFooter alignWithMargins="0"/>
  <drawing r:id="rId5"/>
  <legacyDrawing r:id="rId6"/>
  <mc:AlternateContent xmlns:mc="http://schemas.openxmlformats.org/markup-compatibility/2006">
    <mc:Choice Requires="x14">
      <controls>
        <mc:AlternateContent xmlns:mc="http://schemas.openxmlformats.org/markup-compatibility/2006">
          <mc:Choice Requires="x14">
            <control shapeId="3074" r:id="rId7"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H40:J40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H2161:J2161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H19:J19</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P185:AI185 P2159:AI2159 P38:AI38 P59:AI59 P80:AI80 P101:AI101 P122:AI122 P143:AI143 P164:AI164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P17:AI17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G16" sqref="G16"/>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5.28515625" style="55" customWidth="1"/>
    <col min="7" max="7" width="119.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5" t="s">
        <v>305</v>
      </c>
      <c r="F2" s="236"/>
      <c r="G2" s="236"/>
      <c r="H2" s="236"/>
      <c r="I2" s="236"/>
      <c r="J2" s="236"/>
      <c r="K2" s="236"/>
      <c r="L2" s="237"/>
    </row>
    <row r="3" spans="2:14" ht="21" x14ac:dyDescent="0.35">
      <c r="E3" s="238" t="str">
        <f>'MAPA DE PREÇOS'!H5</f>
        <v>SECRETARIA MUNICIPAL DE PLANEJAMENTO E GESTÃO (SMPG)</v>
      </c>
      <c r="F3" s="239"/>
      <c r="G3" s="239"/>
      <c r="H3" s="239"/>
      <c r="I3" s="239"/>
      <c r="J3" s="239"/>
      <c r="K3" s="239"/>
      <c r="L3" s="240"/>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41" t="str">
        <f t="shared" ref="E5:E36" si="0">IF($B4="","",IF($C5=$C2,D5,IF($C5=$C3,"Item",IF(AND(MAX(C:C)&gt;1,$C5=$C4),CONCATENATE("LOTE ",C5),""))))</f>
        <v/>
      </c>
      <c r="F5" s="242"/>
      <c r="G5" s="242"/>
      <c r="H5" s="242"/>
      <c r="I5" s="242"/>
      <c r="J5" s="242"/>
      <c r="K5" s="242"/>
      <c r="L5" s="243"/>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EDITAL'!$D$2="",INDEX('MAPA DE PREÇOS'!H:H,MATCH(EDITAL!B6,'MAPA DE PREÇOS'!B:B,0)+1),UPPER(INDEX('BASE EDITAL'!$D:$D,EDITAL!B6+1))),IF($C6=$C4,"Especificação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EDITAL'!$D$2="",INDEX('MAPA DE PREÇOS'!H:H,MATCH(EDITAL!B7,'MAPA DE PREÇOS'!B:B,0)+1),UPPER(INDEX('BASE EDITAL'!$D:$D,EDITAL!B7+1))),IF($C7=$C5,"Especificação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102.75" customHeight="1"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2434</v>
      </c>
      <c r="G8" s="185" t="s">
        <v>455</v>
      </c>
      <c r="H8" s="84" t="str">
        <f>IF($B7="","",IF($C8=$C5,INDEX('MAPA DE PREÇOS'!$M:$M,MATCH($B8,'MAPA DE PREÇOS'!$B:$B)-16),IF($C8=$C6,"Unidade","")))</f>
        <v>Unidade</v>
      </c>
      <c r="I8" s="84">
        <f>IF($B7="","",IF($C8=$C5,INDEX('MAPA DE PREÇOS'!$M:$M,MATCH($B8,'MAPA DE PREÇOS'!$B:$B)-17),IF($C8=$C6,"Quant.","")))</f>
        <v>1880</v>
      </c>
      <c r="J8" s="60">
        <f>IF(AND(COUNTBLANK($B5:$B7)=2,$B7="",$B6="",MAX(C:C)&gt;1),"Total Estimado",IF($B7="","",IF($C8=$C5,INDEX('MAPA DE PREÇOS'!$M:$M,MATCH($B8,'MAPA DE PREÇOS'!$B:$B)-19),IF($C8=$C6,"Valor Unit. (R$)",IF(AND($C8&lt;&gt;$C7,$J7&lt;&gt;""),IF(MAX(C:C)=1,"Total Estimado","Subtotal"),"")))))</f>
        <v>4015.43</v>
      </c>
      <c r="K8" s="75">
        <f>IFERROR(IF(AND(COUNTBLANK($B5:$B7)=2,$B7="",$B6="",MAX($C:$C)&gt;1),SUM($K$3:K7)/2,IF($B7="","",IF($C8=$C5,ROUND(J8*I8,2),IF($C8=$C6,"Total Item (R$)",IF(AND($C8&lt;&gt;$C7,$J7&lt;&gt;""),SUMIFS(K:K,$C:$C,C7,J:J,"&lt;&gt;Subtotal"),""))))),"")</f>
        <v>7549008.4000000004</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5" t="str">
        <f>IF($B8="","",IF($C9=$C6,IF('BASE EDITAL'!$D$2="",INDEX('MAPA DE PREÇOS'!H:H,MATCH(EDITAL!B9,'MAPA DE PREÇOS'!B:B,0)+1),UPPER(INDEX('BASE EDITAL'!$D:$D,EDITAL!B9+1))),IF($C9=$C7,"Especificação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7549008.4000000004</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EDITAL'!$D$2="",INDEX('MAPA DE PREÇOS'!H:H,MATCH(EDITAL!B10,'MAPA DE PREÇOS'!B:B,0)+1),UPPER(INDEX('BASE EDITAL'!$D:$D,EDITAL!B10+1))),IF($C10=$C8,"Especificação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EDITAL'!$D$2="",INDEX('MAPA DE PREÇOS'!H:H,MATCH(EDITAL!B11,'MAPA DE PREÇOS'!B:B,0)+1),UPPER(INDEX('BASE EDITAL'!$D:$D,EDITAL!B11+1))),IF($C11=$C9,"Especificação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EDITAL'!$D$2="",INDEX('MAPA DE PREÇOS'!H:H,MATCH(EDITAL!B12,'MAPA DE PREÇOS'!B:B,0)+1),UPPER(INDEX('BASE EDITAL'!$D:$D,EDITAL!B12+1))),IF($C12=$C10,"Especificação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EDITAL'!$D$2="",INDEX('MAPA DE PREÇOS'!H:H,MATCH(EDITAL!B13,'MAPA DE PREÇOS'!B:B,0)+1),UPPER(INDEX('BASE EDITAL'!$D:$D,EDITAL!B13+1))),IF($C13=$C11,"Especificação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EDITAL'!$D$2="",INDEX('MAPA DE PREÇOS'!H:H,MATCH(EDITAL!B14,'MAPA DE PREÇOS'!B:B,0)+1),UPPER(INDEX('BASE EDITAL'!$D:$D,EDITAL!B14+1))),IF($C14=$C12,"Especificação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EDITAL'!$D$2="",INDEX('MAPA DE PREÇOS'!H:H,MATCH(EDITAL!B15,'MAPA DE PREÇOS'!B:B,0)+1),UPPER(INDEX('BASE EDITAL'!$D:$D,EDITAL!B15+1))),IF($C15=$C13,"Especificação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EDITAL'!$D$2="",INDEX('MAPA DE PREÇOS'!H:H,MATCH(EDITAL!B16,'MAPA DE PREÇOS'!B:B,0)+1),UPPER(INDEX('BASE EDITAL'!$D:$D,EDITAL!B16+1))),IF($C16=$C14,"Especificação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EDITAL'!$D$2="",INDEX('MAPA DE PREÇOS'!H:H,MATCH(EDITAL!B17,'MAPA DE PREÇOS'!B:B,0)+1),UPPER(INDEX('BASE EDITAL'!$D:$D,EDITAL!B17+1))),IF($C17=$C15,"Especificação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EDITAL'!$D$2="",INDEX('MAPA DE PREÇOS'!H:H,MATCH(EDITAL!B18,'MAPA DE PREÇOS'!B:B,0)+1),UPPER(INDEX('BASE EDITAL'!$D:$D,EDITAL!B18+1))),IF($C18=$C16,"Especificação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EDITAL'!$D$2="",INDEX('MAPA DE PREÇOS'!H:H,MATCH(EDITAL!B19,'MAPA DE PREÇOS'!B:B,0)+1),UPPER(INDEX('BASE EDITAL'!$D:$D,EDITAL!B19+1))),IF($C19=$C17,"Especificação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EDITAL'!$D$2="",INDEX('MAPA DE PREÇOS'!H:H,MATCH(EDITAL!B20,'MAPA DE PREÇOS'!B:B,0)+1),UPPER(INDEX('BASE EDITAL'!$D:$D,EDITAL!B20+1))),IF($C20=$C18,"Especificação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EDITAL'!$D$2="",INDEX('MAPA DE PREÇOS'!H:H,MATCH(EDITAL!B21,'MAPA DE PREÇOS'!B:B,0)+1),UPPER(INDEX('BASE EDITAL'!$D:$D,EDITAL!B21+1))),IF($C21=$C19,"Especificação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EDITAL'!$D$2="",INDEX('MAPA DE PREÇOS'!H:H,MATCH(EDITAL!B22,'MAPA DE PREÇOS'!B:B,0)+1),UPPER(INDEX('BASE EDITAL'!$D:$D,EDITAL!B22+1))),IF($C22=$C20,"Especificação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EDITAL'!$D$2="",INDEX('MAPA DE PREÇOS'!H:H,MATCH(EDITAL!B23,'MAPA DE PREÇOS'!B:B,0)+1),UPPER(INDEX('BASE EDITAL'!$D:$D,EDITAL!B23+1))),IF($C23=$C21,"Especificação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EDITAL'!$D$2="",INDEX('MAPA DE PREÇOS'!H:H,MATCH(EDITAL!B24,'MAPA DE PREÇOS'!B:B,0)+1),UPPER(INDEX('BASE EDITAL'!$D:$D,EDITAL!B24+1))),IF($C24=$C22,"Especificação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EDITAL'!$D$2="",INDEX('MAPA DE PREÇOS'!H:H,MATCH(EDITAL!B25,'MAPA DE PREÇOS'!B:B,0)+1),UPPER(INDEX('BASE EDITAL'!$D:$D,EDITAL!B25+1))),IF($C25=$C23,"Especificação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EDITAL'!$D$2="",INDEX('MAPA DE PREÇOS'!H:H,MATCH(EDITAL!B26,'MAPA DE PREÇOS'!B:B,0)+1),UPPER(INDEX('BASE EDITAL'!$D:$D,EDITAL!B26+1))),IF($C26=$C24,"Especificação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EDITAL'!$D$2="",INDEX('MAPA DE PREÇOS'!H:H,MATCH(EDITAL!B27,'MAPA DE PREÇOS'!B:B,0)+1),UPPER(INDEX('BASE EDITAL'!$D:$D,EDITAL!B27+1))),IF($C27=$C25,"Especificação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EDITAL'!$D$2="",INDEX('MAPA DE PREÇOS'!H:H,MATCH(EDITAL!B28,'MAPA DE PREÇOS'!B:B,0)+1),UPPER(INDEX('BASE EDITAL'!$D:$D,EDITAL!B28+1))),IF($C28=$C26,"Especificação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EDITAL'!$D$2="",INDEX('MAPA DE PREÇOS'!H:H,MATCH(EDITAL!B29,'MAPA DE PREÇOS'!B:B,0)+1),UPPER(INDEX('BASE EDITAL'!$D:$D,EDITAL!B29+1))),IF($C29=$C27,"Especificação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EDITAL'!$D$2="",INDEX('MAPA DE PREÇOS'!H:H,MATCH(EDITAL!B30,'MAPA DE PREÇOS'!B:B,0)+1),UPPER(INDEX('BASE EDITAL'!$D:$D,EDITAL!B30+1))),IF($C30=$C28,"Especificação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EDITAL'!$D$2="",INDEX('MAPA DE PREÇOS'!H:H,MATCH(EDITAL!B31,'MAPA DE PREÇOS'!B:B,0)+1),UPPER(INDEX('BASE EDITAL'!$D:$D,EDITAL!B31+1))),IF($C31=$C29,"Especificação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EDITAL'!$D$2="",INDEX('MAPA DE PREÇOS'!H:H,MATCH(EDITAL!B32,'MAPA DE PREÇOS'!B:B,0)+1),UPPER(INDEX('BASE EDITAL'!$D:$D,EDITAL!B32+1))),IF($C32=$C30,"Especificação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EDITAL'!$D$2="",INDEX('MAPA DE PREÇOS'!H:H,MATCH(EDITAL!B33,'MAPA DE PREÇOS'!B:B,0)+1),UPPER(INDEX('BASE EDITAL'!$D:$D,EDITAL!B33+1))),IF($C33=$C31,"Especificação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EDITAL'!$D$2="",INDEX('MAPA DE PREÇOS'!H:H,MATCH(EDITAL!B34,'MAPA DE PREÇOS'!B:B,0)+1),UPPER(INDEX('BASE EDITAL'!$D:$D,EDITAL!B34+1))),IF($C34=$C32,"Especificação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EDITAL'!$D$2="",INDEX('MAPA DE PREÇOS'!H:H,MATCH(EDITAL!B35,'MAPA DE PREÇOS'!B:B,0)+1),UPPER(INDEX('BASE EDITAL'!$D:$D,EDITAL!B35+1))),IF($C35=$C33,"Especificação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EDITAL'!$D$2="",INDEX('MAPA DE PREÇOS'!H:H,MATCH(EDITAL!B36,'MAPA DE PREÇOS'!B:B,0)+1),UPPER(INDEX('BASE EDITAL'!$D:$D,EDITAL!B36+1))),IF($C36=$C34,"Especificação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EDITAL'!$D$2="",INDEX('MAPA DE PREÇOS'!H:H,MATCH(EDITAL!B37,'MAPA DE PREÇOS'!B:B,0)+1),UPPER(INDEX('BASE EDITAL'!$D:$D,EDITAL!B37+1))),IF($C37=$C35,"Especificação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EDITAL'!$D$2="",INDEX('MAPA DE PREÇOS'!H:H,MATCH(EDITAL!B38,'MAPA DE PREÇOS'!B:B,0)+1),UPPER(INDEX('BASE EDITAL'!$D:$D,EDITAL!B38+1))),IF($C38=$C36,"Especificação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EDITAL'!$D$2="",INDEX('MAPA DE PREÇOS'!H:H,MATCH(EDITAL!B39,'MAPA DE PREÇOS'!B:B,0)+1),UPPER(INDEX('BASE EDITAL'!$D:$D,EDITAL!B39+1))),IF($C39=$C37,"Especificação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EDITAL'!$D$2="",INDEX('MAPA DE PREÇOS'!H:H,MATCH(EDITAL!B40,'MAPA DE PREÇOS'!B:B,0)+1),UPPER(INDEX('BASE EDITAL'!$D:$D,EDITAL!B40+1))),IF($C40=$C38,"Especificação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EDITAL'!$D$2="",INDEX('MAPA DE PREÇOS'!H:H,MATCH(EDITAL!B41,'MAPA DE PREÇOS'!B:B,0)+1),UPPER(INDEX('BASE EDITAL'!$D:$D,EDITAL!B41+1))),IF($C41=$C39,"Especificação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EDITAL'!$D$2="",INDEX('MAPA DE PREÇOS'!H:H,MATCH(EDITAL!B42,'MAPA DE PREÇOS'!B:B,0)+1),UPPER(INDEX('BASE EDITAL'!$D:$D,EDITAL!B42+1))),IF($C42=$C40,"Especificação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EDITAL'!$D$2="",INDEX('MAPA DE PREÇOS'!H:H,MATCH(EDITAL!B43,'MAPA DE PREÇOS'!B:B,0)+1),UPPER(INDEX('BASE EDITAL'!$D:$D,EDITAL!B43+1))),IF($C43=$C41,"Especificação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EDITAL'!$D$2="",INDEX('MAPA DE PREÇOS'!H:H,MATCH(EDITAL!B44,'MAPA DE PREÇOS'!B:B,0)+1),UPPER(INDEX('BASE EDITAL'!$D:$D,EDITAL!B44+1))),IF($C44=$C42,"Especificação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EDITAL'!$D$2="",INDEX('MAPA DE PREÇOS'!H:H,MATCH(EDITAL!B45,'MAPA DE PREÇOS'!B:B,0)+1),UPPER(INDEX('BASE EDITAL'!$D:$D,EDITAL!B45+1))),IF($C45=$C43,"Especificação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EDITAL'!$D$2="",INDEX('MAPA DE PREÇOS'!H:H,MATCH(EDITAL!B46,'MAPA DE PREÇOS'!B:B,0)+1),UPPER(INDEX('BASE EDITAL'!$D:$D,EDITAL!B46+1))),IF($C46=$C44,"Especificação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EDITAL'!$D$2="",INDEX('MAPA DE PREÇOS'!H:H,MATCH(EDITAL!B47,'MAPA DE PREÇOS'!B:B,0)+1),UPPER(INDEX('BASE EDITAL'!$D:$D,EDITAL!B47+1))),IF($C47=$C45,"Especificação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EDITAL'!$D$2="",INDEX('MAPA DE PREÇOS'!H:H,MATCH(EDITAL!B48,'MAPA DE PREÇOS'!B:B,0)+1),UPPER(INDEX('BASE EDITAL'!$D:$D,EDITAL!B48+1))),IF($C48=$C46,"Especificação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EDITAL'!$D$2="",INDEX('MAPA DE PREÇOS'!H:H,MATCH(EDITAL!B49,'MAPA DE PREÇOS'!B:B,0)+1),UPPER(INDEX('BASE EDITAL'!$D:$D,EDITAL!B49+1))),IF($C49=$C47,"Especificação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EDITAL'!$D$2="",INDEX('MAPA DE PREÇOS'!H:H,MATCH(EDITAL!B50,'MAPA DE PREÇOS'!B:B,0)+1),UPPER(INDEX('BASE EDITAL'!$D:$D,EDITAL!B50+1))),IF($C50=$C48,"Especificação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EDITAL'!$D$2="",INDEX('MAPA DE PREÇOS'!H:H,MATCH(EDITAL!B51,'MAPA DE PREÇOS'!B:B,0)+1),UPPER(INDEX('BASE EDITAL'!$D:$D,EDITAL!B51+1))),IF($C51=$C49,"Especificação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EDITAL'!$D$2="",INDEX('MAPA DE PREÇOS'!H:H,MATCH(EDITAL!B52,'MAPA DE PREÇOS'!B:B,0)+1),UPPER(INDEX('BASE EDITAL'!$D:$D,EDITAL!B52+1))),IF($C52=$C50,"Especificação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EDITAL'!$D$2="",INDEX('MAPA DE PREÇOS'!H:H,MATCH(EDITAL!B53,'MAPA DE PREÇOS'!B:B,0)+1),UPPER(INDEX('BASE EDITAL'!$D:$D,EDITAL!B53+1))),IF($C53=$C51,"Especificação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EDITAL'!$D$2="",INDEX('MAPA DE PREÇOS'!H:H,MATCH(EDITAL!B54,'MAPA DE PREÇOS'!B:B,0)+1),UPPER(INDEX('BASE EDITAL'!$D:$D,EDITAL!B54+1))),IF($C54=$C52,"Especificação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EDITAL'!$D$2="",INDEX('MAPA DE PREÇOS'!H:H,MATCH(EDITAL!B55,'MAPA DE PREÇOS'!B:B,0)+1),UPPER(INDEX('BASE EDITAL'!$D:$D,EDITAL!B55+1))),IF($C55=$C53,"Especificação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EDITAL'!$D$2="",INDEX('MAPA DE PREÇOS'!H:H,MATCH(EDITAL!B56,'MAPA DE PREÇOS'!B:B,0)+1),UPPER(INDEX('BASE EDITAL'!$D:$D,EDITAL!B56+1))),IF($C56=$C54,"Especificação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EDITAL'!$D$2="",INDEX('MAPA DE PREÇOS'!H:H,MATCH(EDITAL!B57,'MAPA DE PREÇOS'!B:B,0)+1),UPPER(INDEX('BASE EDITAL'!$D:$D,EDITAL!B57+1))),IF($C57=$C55,"Especificação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EDITAL'!$D$2="",INDEX('MAPA DE PREÇOS'!H:H,MATCH(EDITAL!B58,'MAPA DE PREÇOS'!B:B,0)+1),UPPER(INDEX('BASE EDITAL'!$D:$D,EDITAL!B58+1))),IF($C58=$C56,"Especificação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EDITAL'!$D$2="",INDEX('MAPA DE PREÇOS'!H:H,MATCH(EDITAL!B59,'MAPA DE PREÇOS'!B:B,0)+1),UPPER(INDEX('BASE EDITAL'!$D:$D,EDITAL!B59+1))),IF($C59=$C57,"Especificação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EDITAL'!$D$2="",INDEX('MAPA DE PREÇOS'!H:H,MATCH(EDITAL!B60,'MAPA DE PREÇOS'!B:B,0)+1),UPPER(INDEX('BASE EDITAL'!$D:$D,EDITAL!B60+1))),IF($C60=$C58,"Especificação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EDITAL'!$D$2="",INDEX('MAPA DE PREÇOS'!H:H,MATCH(EDITAL!B61,'MAPA DE PREÇOS'!B:B,0)+1),UPPER(INDEX('BASE EDITAL'!$D:$D,EDITAL!B61+1))),IF($C61=$C59,"Especificação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EDITAL'!$D$2="",INDEX('MAPA DE PREÇOS'!H:H,MATCH(EDITAL!B62,'MAPA DE PREÇOS'!B:B,0)+1),UPPER(INDEX('BASE EDITAL'!$D:$D,EDITAL!B62+1))),IF($C62=$C60,"Especificação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EDITAL'!$D$2="",INDEX('MAPA DE PREÇOS'!H:H,MATCH(EDITAL!B63,'MAPA DE PREÇOS'!B:B,0)+1),UPPER(INDEX('BASE EDITAL'!$D:$D,EDITAL!B63+1))),IF($C63=$C61,"Especificação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EDITAL'!$D$2="",INDEX('MAPA DE PREÇOS'!H:H,MATCH(EDITAL!B64,'MAPA DE PREÇOS'!B:B,0)+1),UPPER(INDEX('BASE EDITAL'!$D:$D,EDITAL!B64+1))),IF($C64=$C62,"Especificação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EDITAL'!$D$2="",INDEX('MAPA DE PREÇOS'!H:H,MATCH(EDITAL!B65,'MAPA DE PREÇOS'!B:B,0)+1),UPPER(INDEX('BASE EDITAL'!$D:$D,EDITAL!B65+1))),IF($C65=$C63,"Especificação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EDITAL'!$D$2="",INDEX('MAPA DE PREÇOS'!H:H,MATCH(EDITAL!B66,'MAPA DE PREÇOS'!B:B,0)+1),UPPER(INDEX('BASE EDITAL'!$D:$D,EDITAL!B66+1))),IF($C66=$C64,"Especificação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EDITAL'!$D$2="",INDEX('MAPA DE PREÇOS'!H:H,MATCH(EDITAL!B67,'MAPA DE PREÇOS'!B:B,0)+1),UPPER(INDEX('BASE EDITAL'!$D:$D,EDITAL!B67+1))),IF($C67=$C65,"Especificação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EDITAL'!$D$2="",INDEX('MAPA DE PREÇOS'!H:H,MATCH(EDITAL!B68,'MAPA DE PREÇOS'!B:B,0)+1),UPPER(INDEX('BASE EDITAL'!$D:$D,EDITAL!B68+1))),IF($C68=$C66,"Especificação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EDITAL'!$D$2="",INDEX('MAPA DE PREÇOS'!H:H,MATCH(EDITAL!B69,'MAPA DE PREÇOS'!B:B,0)+1),UPPER(INDEX('BASE EDITAL'!$D:$D,EDITAL!B69+1))),IF($C69=$C67,"Especificação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EDITAL'!$D$2="",INDEX('MAPA DE PREÇOS'!H:H,MATCH(EDITAL!B70,'MAPA DE PREÇOS'!B:B,0)+1),UPPER(INDEX('BASE EDITAL'!$D:$D,EDITAL!B70+1))),IF($C70=$C68,"Especificação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EDITAL'!$D$2="",INDEX('MAPA DE PREÇOS'!H:H,MATCH(EDITAL!B71,'MAPA DE PREÇOS'!B:B,0)+1),UPPER(INDEX('BASE EDITAL'!$D:$D,EDITAL!B71+1))),IF($C71=$C69,"Especificação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EDITAL'!$D$2="",INDEX('MAPA DE PREÇOS'!H:H,MATCH(EDITAL!B72,'MAPA DE PREÇOS'!B:B,0)+1),UPPER(INDEX('BASE EDITAL'!$D:$D,EDITAL!B72+1))),IF($C72=$C70,"Especificação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EDITAL'!$D$2="",INDEX('MAPA DE PREÇOS'!H:H,MATCH(EDITAL!B73,'MAPA DE PREÇOS'!B:B,0)+1),UPPER(INDEX('BASE EDITAL'!$D:$D,EDITAL!B73+1))),IF($C73=$C71,"Especificação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EDITAL'!$D$2="",INDEX('MAPA DE PREÇOS'!H:H,MATCH(EDITAL!B74,'MAPA DE PREÇOS'!B:B,0)+1),UPPER(INDEX('BASE EDITAL'!$D:$D,EDITAL!B74+1))),IF($C74=$C72,"Especificação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EDITAL'!$D$2="",INDEX('MAPA DE PREÇOS'!H:H,MATCH(EDITAL!B75,'MAPA DE PREÇOS'!B:B,0)+1),UPPER(INDEX('BASE EDITAL'!$D:$D,EDITAL!B75+1))),IF($C75=$C73,"Especificação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EDITAL'!$D$2="",INDEX('MAPA DE PREÇOS'!H:H,MATCH(EDITAL!B76,'MAPA DE PREÇOS'!B:B,0)+1),UPPER(INDEX('BASE EDITAL'!$D:$D,EDITAL!B76+1))),IF($C76=$C74,"Especificação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EDITAL'!$D$2="",INDEX('MAPA DE PREÇOS'!H:H,MATCH(EDITAL!B77,'MAPA DE PREÇOS'!B:B,0)+1),UPPER(INDEX('BASE EDITAL'!$D:$D,EDITAL!B77+1))),IF($C77=$C75,"Especificação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EDITAL'!$D$2="",INDEX('MAPA DE PREÇOS'!H:H,MATCH(EDITAL!B78,'MAPA DE PREÇOS'!B:B,0)+1),UPPER(INDEX('BASE EDITAL'!$D:$D,EDITAL!B78+1))),IF($C78=$C76,"Especificação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EDITAL'!$D$2="",INDEX('MAPA DE PREÇOS'!H:H,MATCH(EDITAL!B79,'MAPA DE PREÇOS'!B:B,0)+1),UPPER(INDEX('BASE EDITAL'!$D:$D,EDITAL!B79+1))),IF($C79=$C77,"Especificação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EDITAL'!$D$2="",INDEX('MAPA DE PREÇOS'!H:H,MATCH(EDITAL!B80,'MAPA DE PREÇOS'!B:B,0)+1),UPPER(INDEX('BASE EDITAL'!$D:$D,EDITAL!B80+1))),IF($C80=$C78,"Especificação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EDITAL'!$D$2="",INDEX('MAPA DE PREÇOS'!H:H,MATCH(EDITAL!B81,'MAPA DE PREÇOS'!B:B,0)+1),UPPER(INDEX('BASE EDITAL'!$D:$D,EDITAL!B81+1))),IF($C81=$C79,"Especificação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EDITAL'!$D$2="",INDEX('MAPA DE PREÇOS'!H:H,MATCH(EDITAL!B82,'MAPA DE PREÇOS'!B:B,0)+1),UPPER(INDEX('BASE EDITAL'!$D:$D,EDITAL!B82+1))),IF($C82=$C80,"Especificação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EDITAL'!$D$2="",INDEX('MAPA DE PREÇOS'!H:H,MATCH(EDITAL!B83,'MAPA DE PREÇOS'!B:B,0)+1),UPPER(INDEX('BASE EDITAL'!$D:$D,EDITAL!B83+1))),IF($C83=$C81,"Especificação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EDITAL'!$D$2="",INDEX('MAPA DE PREÇOS'!H:H,MATCH(EDITAL!B84,'MAPA DE PREÇOS'!B:B,0)+1),UPPER(INDEX('BASE EDITAL'!$D:$D,EDITAL!B84+1))),IF($C84=$C82,"Especificação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EDITAL'!$D$2="",INDEX('MAPA DE PREÇOS'!H:H,MATCH(EDITAL!B85,'MAPA DE PREÇOS'!B:B,0)+1),UPPER(INDEX('BASE EDITAL'!$D:$D,EDITAL!B85+1))),IF($C85=$C83,"Especificação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EDITAL'!$D$2="",INDEX('MAPA DE PREÇOS'!H:H,MATCH(EDITAL!B86,'MAPA DE PREÇOS'!B:B,0)+1),UPPER(INDEX('BASE EDITAL'!$D:$D,EDITAL!B86+1))),IF($C86=$C84,"Especificação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EDITAL'!$D$2="",INDEX('MAPA DE PREÇOS'!H:H,MATCH(EDITAL!B87,'MAPA DE PREÇOS'!B:B,0)+1),UPPER(INDEX('BASE EDITAL'!$D:$D,EDITAL!B87+1))),IF($C87=$C85,"Especificação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EDITAL'!$D$2="",INDEX('MAPA DE PREÇOS'!H:H,MATCH(EDITAL!B88,'MAPA DE PREÇOS'!B:B,0)+1),UPPER(INDEX('BASE EDITAL'!$D:$D,EDITAL!B88+1))),IF($C88=$C86,"Especificação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EDITAL'!$D$2="",INDEX('MAPA DE PREÇOS'!H:H,MATCH(EDITAL!B89,'MAPA DE PREÇOS'!B:B,0)+1),UPPER(INDEX('BASE EDITAL'!$D:$D,EDITAL!B89+1))),IF($C89=$C87,"Especificação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EDITAL'!$D$2="",INDEX('MAPA DE PREÇOS'!H:H,MATCH(EDITAL!B90,'MAPA DE PREÇOS'!B:B,0)+1),UPPER(INDEX('BASE EDITAL'!$D:$D,EDITAL!B90+1))),IF($C90=$C88,"Especificação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EDITAL'!$D$2="",INDEX('MAPA DE PREÇOS'!H:H,MATCH(EDITAL!B91,'MAPA DE PREÇOS'!B:B,0)+1),UPPER(INDEX('BASE EDITAL'!$D:$D,EDITAL!B91+1))),IF($C91=$C89,"Especificação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EDITAL'!$D$2="",INDEX('MAPA DE PREÇOS'!H:H,MATCH(EDITAL!B92,'MAPA DE PREÇOS'!B:B,0)+1),UPPER(INDEX('BASE EDITAL'!$D:$D,EDITAL!B92+1))),IF($C92=$C90,"Especificação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EDITAL'!$D$2="",INDEX('MAPA DE PREÇOS'!H:H,MATCH(EDITAL!B93,'MAPA DE PREÇOS'!B:B,0)+1),UPPER(INDEX('BASE EDITAL'!$D:$D,EDITAL!B93+1))),IF($C93=$C91,"Especificação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EDITAL'!$D$2="",INDEX('MAPA DE PREÇOS'!H:H,MATCH(EDITAL!B94,'MAPA DE PREÇOS'!B:B,0)+1),UPPER(INDEX('BASE EDITAL'!$D:$D,EDITAL!B94+1))),IF($C94=$C92,"Especificação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EDITAL'!$D$2="",INDEX('MAPA DE PREÇOS'!H:H,MATCH(EDITAL!B95,'MAPA DE PREÇOS'!B:B,0)+1),UPPER(INDEX('BASE EDITAL'!$D:$D,EDITAL!B95+1))),IF($C95=$C93,"Especificação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EDITAL'!$D$2="",INDEX('MAPA DE PREÇOS'!H:H,MATCH(EDITAL!B96,'MAPA DE PREÇOS'!B:B,0)+1),UPPER(INDEX('BASE EDITAL'!$D:$D,EDITAL!B96+1))),IF($C96=$C94,"Especificação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EDITAL'!$D$2="",INDEX('MAPA DE PREÇOS'!H:H,MATCH(EDITAL!B97,'MAPA DE PREÇOS'!B:B,0)+1),UPPER(INDEX('BASE EDITAL'!$D:$D,EDITAL!B97+1))),IF($C97=$C95,"Especificação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EDITAL'!$D$2="",INDEX('MAPA DE PREÇOS'!H:H,MATCH(EDITAL!B98,'MAPA DE PREÇOS'!B:B,0)+1),UPPER(INDEX('BASE EDITAL'!$D:$D,EDITAL!B98+1))),IF($C98=$C96,"Especificação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EDITAL'!$D$2="",INDEX('MAPA DE PREÇOS'!H:H,MATCH(EDITAL!B99,'MAPA DE PREÇOS'!B:B,0)+1),UPPER(INDEX('BASE EDITAL'!$D:$D,EDITAL!B99+1))),IF($C99=$C97,"Especificação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EDITAL'!$D$2="",INDEX('MAPA DE PREÇOS'!H:H,MATCH(EDITAL!B100,'MAPA DE PREÇOS'!B:B,0)+1),UPPER(INDEX('BASE EDITAL'!$D:$D,EDITAL!B100+1))),IF($C100=$C98,"Especificação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EDITAL'!$D$2="",INDEX('MAPA DE PREÇOS'!H:H,MATCH(EDITAL!B101,'MAPA DE PREÇOS'!B:B,0)+1),UPPER(INDEX('BASE EDITAL'!$D:$D,EDITAL!B101+1))),IF($C101=$C99,"Especificação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EDITAL'!$D$2="",INDEX('MAPA DE PREÇOS'!H:H,MATCH(EDITAL!B102,'MAPA DE PREÇOS'!B:B,0)+1),UPPER(INDEX('BASE EDITAL'!$D:$D,EDITAL!B102+1))),IF($C102=$C100,"Especificação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EDITAL'!$D$2="",INDEX('MAPA DE PREÇOS'!H:H,MATCH(EDITAL!B103,'MAPA DE PREÇOS'!B:B,0)+1),UPPER(INDEX('BASE EDITAL'!$D:$D,EDITAL!B103+1))),IF($C103=$C101,"Especificação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EDITAL'!$D$2="",INDEX('MAPA DE PREÇOS'!H:H,MATCH(EDITAL!B104,'MAPA DE PREÇOS'!B:B,0)+1),UPPER(INDEX('BASE EDITAL'!$D:$D,EDITAL!B104+1))),IF($C104=$C102,"Especificação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EDITAL'!$D$2="",INDEX('MAPA DE PREÇOS'!H:H,MATCH(EDITAL!B105,'MAPA DE PREÇOS'!B:B,0)+1),UPPER(INDEX('BASE EDITAL'!$D:$D,EDITAL!B105+1))),IF($C105=$C103,"Especificação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EDITAL'!$D$2="",INDEX('MAPA DE PREÇOS'!H:H,MATCH(EDITAL!B106,'MAPA DE PREÇOS'!B:B,0)+1),UPPER(INDEX('BASE EDITAL'!$D:$D,EDITAL!B106+1))),IF($C106=$C104,"Especificação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EDITAL'!$D$2="",INDEX('MAPA DE PREÇOS'!H:H,MATCH(EDITAL!B107,'MAPA DE PREÇOS'!B:B,0)+1),UPPER(INDEX('BASE EDITAL'!$D:$D,EDITAL!B107+1))),IF($C107=$C105,"Especificação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6" t="s">
        <v>305</v>
      </c>
      <c r="F2" s="247"/>
      <c r="G2" s="247"/>
      <c r="H2" s="247"/>
      <c r="I2" s="247"/>
      <c r="J2" s="247"/>
      <c r="K2" s="247"/>
      <c r="L2" s="248"/>
      <c r="M2" s="110"/>
    </row>
    <row r="3" spans="2:37" ht="21" x14ac:dyDescent="0.35">
      <c r="E3" s="238" t="str">
        <f>'MAPA DE PREÇOS'!H5</f>
        <v>SECRETARIA MUNICIPAL DE PLANEJAMENTO E GESTÃO (SMPG)</v>
      </c>
      <c r="F3" s="239"/>
      <c r="G3" s="239"/>
      <c r="H3" s="239"/>
      <c r="I3" s="239"/>
      <c r="J3" s="239"/>
      <c r="K3" s="239"/>
      <c r="L3" s="240"/>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9" t="s">
        <v>358</v>
      </c>
      <c r="F5" s="250"/>
      <c r="G5" s="250"/>
      <c r="H5" s="250"/>
      <c r="I5" s="250"/>
      <c r="J5" s="250"/>
      <c r="K5" s="250"/>
      <c r="L5" s="251"/>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4" t="s">
        <v>354</v>
      </c>
      <c r="O7" s="245"/>
      <c r="P7" s="244" t="s">
        <v>364</v>
      </c>
      <c r="Q7" s="245"/>
      <c r="R7" s="244" t="s">
        <v>365</v>
      </c>
      <c r="S7" s="245"/>
      <c r="T7" s="244" t="s">
        <v>366</v>
      </c>
      <c r="U7" s="245"/>
      <c r="V7" s="244" t="s">
        <v>367</v>
      </c>
      <c r="W7" s="245"/>
      <c r="X7" s="244" t="s">
        <v>368</v>
      </c>
      <c r="Y7" s="245"/>
      <c r="Z7" s="244" t="s">
        <v>369</v>
      </c>
      <c r="AA7" s="245"/>
      <c r="AB7" s="244" t="s">
        <v>370</v>
      </c>
      <c r="AC7" s="245"/>
      <c r="AD7" s="244" t="s">
        <v>371</v>
      </c>
      <c r="AE7" s="245"/>
      <c r="AF7" s="244" t="s">
        <v>372</v>
      </c>
      <c r="AG7" s="245"/>
      <c r="AH7" s="244" t="s">
        <v>373</v>
      </c>
      <c r="AI7" s="245"/>
      <c r="AJ7" s="244" t="s">
        <v>374</v>
      </c>
      <c r="AK7" s="245"/>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2434</v>
      </c>
      <c r="G8" s="83" t="str">
        <f>IF($B7="","",IF($C8=$C5,IF('BASE EDITAL'!$D$2="",INDEX('MAPA DE PREÇOS'!H:H,MATCH(EDITAL!B8,'MAPA DE PREÇOS'!B:B,0)+1),UPPER(INDEX('BASE EDITAL'!$D:$D,EDITAL!B8+1))),IF($C8=$C6,"Especificação do Objeto","")))</f>
        <v>MS OFFICE STANDARD 2024 OU SUPERIOR, LICENSE PER DEVICE. PART NUMBER: AAA-03499. LICENCIAMENTO MICROSOFT MPSA – SEM SOFTWARE ASSURANCE</v>
      </c>
      <c r="H8" s="84" t="str">
        <f>IF($B7="","",IF($C8=$C5,INDEX('MAPA DE PREÇOS'!$M:$M,MATCH($B8,'MAPA DE PREÇOS'!$B:$B)-16),IF($C8=$C6,"Unidade","")))</f>
        <v>Unidade</v>
      </c>
      <c r="I8" s="84">
        <f>IF($B7="","",IF($C8=$C5,INDEX('MAPA DE PREÇOS'!$M:$M,MATCH($B8,'MAPA DE PREÇOS'!$B:$B)-17),IF($C8=$C6,"Quant.","")))</f>
        <v>1880</v>
      </c>
      <c r="J8" s="60">
        <f>IF(J7="Total Mensal","Total Acumulado",IF($B7="","",IF($C8=$C5,INDEX('MAPA DE PREÇOS'!$M:$M,MATCH($B8,'MAPA DE PREÇOS'!$B:$B)-19),IF($C8=$C6,"Valor Unit. (R$)",IF(AND($C8&lt;&gt;$C7,$J7&lt;&gt;""),"Total Mensal","")))))</f>
        <v>4015.43</v>
      </c>
      <c r="K8" s="75">
        <f>IF(J8="","",IF(J8="Total Mensal","-",IF(J8="Total Acumulado",SUM(K$7:K7),I8*J8)))</f>
        <v>7549008.3999999994</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EDITAL'!$D$2="",INDEX('MAPA DE PREÇOS'!H:H,MATCH(EDITAL!B9,'MAPA DE PREÇOS'!B:B,0)+1),UPPER(INDEX('BASE EDITAL'!$D:$D,EDITAL!B9+1))),IF($C9=$C7,"Especificação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EDITAL'!$D$2="",INDEX('MAPA DE PREÇOS'!H:H,MATCH(EDITAL!B10,'MAPA DE PREÇOS'!B:B,0)+1),UPPER(INDEX('BASE EDITAL'!$D:$D,EDITAL!B10+1))),IF($C10=$C8,"Especificação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7549008.3999999994</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EDITAL'!$D$2="",INDEX('MAPA DE PREÇOS'!H:H,MATCH(EDITAL!B11,'MAPA DE PREÇOS'!B:B,0)+1),UPPER(INDEX('BASE EDITAL'!$D:$D,EDITAL!B11+1))),IF($C11=$C9,"Especificação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EDITAL'!$D$2="",INDEX('MAPA DE PREÇOS'!H:H,MATCH(EDITAL!B12,'MAPA DE PREÇOS'!B:B,0)+1),UPPER(INDEX('BASE EDITAL'!$D:$D,EDITAL!B12+1))),IF($C12=$C10,"Especificação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EDITAL'!$D$2="",INDEX('MAPA DE PREÇOS'!H:H,MATCH(EDITAL!B13,'MAPA DE PREÇOS'!B:B,0)+1),UPPER(INDEX('BASE EDITAL'!$D:$D,EDITAL!B13+1))),IF($C13=$C11,"Especificação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EDITAL'!$D$2="",INDEX('MAPA DE PREÇOS'!H:H,MATCH(EDITAL!B14,'MAPA DE PREÇOS'!B:B,0)+1),UPPER(INDEX('BASE EDITAL'!$D:$D,EDITAL!B14+1))),IF($C14=$C12,"Especificação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EDITAL'!$D$2="",INDEX('MAPA DE PREÇOS'!H:H,MATCH(EDITAL!B15,'MAPA DE PREÇOS'!B:B,0)+1),UPPER(INDEX('BASE EDITAL'!$D:$D,EDITAL!B15+1))),IF($C15=$C13,"Especificação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EDITAL'!$D$2="",INDEX('MAPA DE PREÇOS'!H:H,MATCH(EDITAL!B16,'MAPA DE PREÇOS'!B:B,0)+1),UPPER(INDEX('BASE EDITAL'!$D:$D,EDITAL!B16+1))),IF($C16=$C14,"Especificação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EDITAL'!$D$2="",INDEX('MAPA DE PREÇOS'!H:H,MATCH(EDITAL!B17,'MAPA DE PREÇOS'!B:B,0)+1),UPPER(INDEX('BASE EDITAL'!$D:$D,EDITAL!B17+1))),IF($C17=$C15,"Especificação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EDITAL'!$D$2="",INDEX('MAPA DE PREÇOS'!H:H,MATCH(EDITAL!B18,'MAPA DE PREÇOS'!B:B,0)+1),UPPER(INDEX('BASE EDITAL'!$D:$D,EDITAL!B18+1))),IF($C18=$C16,"Especificação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EDITAL'!$D$2="",INDEX('MAPA DE PREÇOS'!H:H,MATCH(EDITAL!B19,'MAPA DE PREÇOS'!B:B,0)+1),UPPER(INDEX('BASE EDITAL'!$D:$D,EDITAL!B19+1))),IF($C19=$C17,"Especificação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EDITAL'!$D$2="",INDEX('MAPA DE PREÇOS'!H:H,MATCH(EDITAL!B20,'MAPA DE PREÇOS'!B:B,0)+1),UPPER(INDEX('BASE EDITAL'!$D:$D,EDITAL!B20+1))),IF($C20=$C18,"Especificação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EDITAL'!$D$2="",INDEX('MAPA DE PREÇOS'!H:H,MATCH(EDITAL!B21,'MAPA DE PREÇOS'!B:B,0)+1),UPPER(INDEX('BASE EDITAL'!$D:$D,EDITAL!B21+1))),IF($C21=$C19,"Especificação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EDITAL'!$D$2="",INDEX('MAPA DE PREÇOS'!H:H,MATCH(EDITAL!B22,'MAPA DE PREÇOS'!B:B,0)+1),UPPER(INDEX('BASE EDITAL'!$D:$D,EDITAL!B22+1))),IF($C22=$C20,"Especificação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EDITAL'!$D$2="",INDEX('MAPA DE PREÇOS'!H:H,MATCH(EDITAL!B23,'MAPA DE PREÇOS'!B:B,0)+1),UPPER(INDEX('BASE EDITAL'!$D:$D,EDITAL!B23+1))),IF($C23=$C21,"Especificação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EDITAL'!$D$2="",INDEX('MAPA DE PREÇOS'!H:H,MATCH(EDITAL!B24,'MAPA DE PREÇOS'!B:B,0)+1),UPPER(INDEX('BASE EDITAL'!$D:$D,EDITAL!B24+1))),IF($C24=$C22,"Especificação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EDITAL'!$D$2="",INDEX('MAPA DE PREÇOS'!H:H,MATCH(EDITAL!B25,'MAPA DE PREÇOS'!B:B,0)+1),UPPER(INDEX('BASE EDITAL'!$D:$D,EDITAL!B25+1))),IF($C25=$C23,"Especificação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EDITAL'!$D$2="",INDEX('MAPA DE PREÇOS'!H:H,MATCH(EDITAL!B26,'MAPA DE PREÇOS'!B:B,0)+1),UPPER(INDEX('BASE EDITAL'!$D:$D,EDITAL!B26+1))),IF($C26=$C24,"Especificação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EDITAL'!$D$2="",INDEX('MAPA DE PREÇOS'!H:H,MATCH(EDITAL!B27,'MAPA DE PREÇOS'!B:B,0)+1),UPPER(INDEX('BASE EDITAL'!$D:$D,EDITAL!B27+1))),IF($C27=$C25,"Especificação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EDITAL'!$D$2="",INDEX('MAPA DE PREÇOS'!H:H,MATCH(EDITAL!B28,'MAPA DE PREÇOS'!B:B,0)+1),UPPER(INDEX('BASE EDITAL'!$D:$D,EDITAL!B28+1))),IF($C28=$C26,"Especificação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EDITAL'!$D$2="",INDEX('MAPA DE PREÇOS'!H:H,MATCH(EDITAL!B29,'MAPA DE PREÇOS'!B:B,0)+1),UPPER(INDEX('BASE EDITAL'!$D:$D,EDITAL!B29+1))),IF($C29=$C27,"Especificação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EDITAL'!$D$2="",INDEX('MAPA DE PREÇOS'!H:H,MATCH(EDITAL!B30,'MAPA DE PREÇOS'!B:B,0)+1),UPPER(INDEX('BASE EDITAL'!$D:$D,EDITAL!B30+1))),IF($C30=$C28,"Especificação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EDITAL'!$D$2="",INDEX('MAPA DE PREÇOS'!H:H,MATCH(EDITAL!B31,'MAPA DE PREÇOS'!B:B,0)+1),UPPER(INDEX('BASE EDITAL'!$D:$D,EDITAL!B31+1))),IF($C31=$C29,"Especificação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EDITAL'!$D$2="",INDEX('MAPA DE PREÇOS'!H:H,MATCH(EDITAL!B32,'MAPA DE PREÇOS'!B:B,0)+1),UPPER(INDEX('BASE EDITAL'!$D:$D,EDITAL!B32+1))),IF($C32=$C30,"Especificação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EDITAL'!$D$2="",INDEX('MAPA DE PREÇOS'!H:H,MATCH(EDITAL!B33,'MAPA DE PREÇOS'!B:B,0)+1),UPPER(INDEX('BASE EDITAL'!$D:$D,EDITAL!B33+1))),IF($C33=$C31,"Especificação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EDITAL'!$D$2="",INDEX('MAPA DE PREÇOS'!H:H,MATCH(EDITAL!B34,'MAPA DE PREÇOS'!B:B,0)+1),UPPER(INDEX('BASE EDITAL'!$D:$D,EDITAL!B34+1))),IF($C34=$C32,"Especificação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EDITAL'!$D$2="",INDEX('MAPA DE PREÇOS'!H:H,MATCH(EDITAL!B35,'MAPA DE PREÇOS'!B:B,0)+1),UPPER(INDEX('BASE EDITAL'!$D:$D,EDITAL!B35+1))),IF($C35=$C33,"Especificação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EDITAL'!$D$2="",INDEX('MAPA DE PREÇOS'!H:H,MATCH(EDITAL!B36,'MAPA DE PREÇOS'!B:B,0)+1),UPPER(INDEX('BASE EDITAL'!$D:$D,EDITAL!B36+1))),IF($C36=$C34,"Especificação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EDITAL'!$D$2="",INDEX('MAPA DE PREÇOS'!H:H,MATCH(EDITAL!B37,'MAPA DE PREÇOS'!B:B,0)+1),UPPER(INDEX('BASE EDITAL'!$D:$D,EDITAL!B37+1))),IF($C37=$C35,"Especificação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EDITAL'!$D$2="",INDEX('MAPA DE PREÇOS'!H:H,MATCH(EDITAL!B38,'MAPA DE PREÇOS'!B:B,0)+1),UPPER(INDEX('BASE EDITAL'!$D:$D,EDITAL!B38+1))),IF($C38=$C36,"Especificação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EDITAL'!$D$2="",INDEX('MAPA DE PREÇOS'!H:H,MATCH(EDITAL!B39,'MAPA DE PREÇOS'!B:B,0)+1),UPPER(INDEX('BASE EDITAL'!$D:$D,EDITAL!B39+1))),IF($C39=$C37,"Especificação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EDITAL'!$D$2="",INDEX('MAPA DE PREÇOS'!H:H,MATCH(EDITAL!B40,'MAPA DE PREÇOS'!B:B,0)+1),UPPER(INDEX('BASE EDITAL'!$D:$D,EDITAL!B40+1))),IF($C40=$C38,"Especificação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EDITAL'!$D$2="",INDEX('MAPA DE PREÇOS'!H:H,MATCH(EDITAL!B41,'MAPA DE PREÇOS'!B:B,0)+1),UPPER(INDEX('BASE EDITAL'!$D:$D,EDITAL!B41+1))),IF($C41=$C39,"Especificação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EDITAL'!$D$2="",INDEX('MAPA DE PREÇOS'!H:H,MATCH(EDITAL!B42,'MAPA DE PREÇOS'!B:B,0)+1),UPPER(INDEX('BASE EDITAL'!$D:$D,EDITAL!B42+1))),IF($C42=$C40,"Especificação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EDITAL'!$D$2="",INDEX('MAPA DE PREÇOS'!H:H,MATCH(EDITAL!B43,'MAPA DE PREÇOS'!B:B,0)+1),UPPER(INDEX('BASE EDITAL'!$D:$D,EDITAL!B43+1))),IF($C43=$C41,"Especificação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EDITAL'!$D$2="",INDEX('MAPA DE PREÇOS'!H:H,MATCH(EDITAL!B44,'MAPA DE PREÇOS'!B:B,0)+1),UPPER(INDEX('BASE EDITAL'!$D:$D,EDITAL!B44+1))),IF($C44=$C42,"Especificação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EDITAL'!$D$2="",INDEX('MAPA DE PREÇOS'!H:H,MATCH(EDITAL!B45,'MAPA DE PREÇOS'!B:B,0)+1),UPPER(INDEX('BASE EDITAL'!$D:$D,EDITAL!B45+1))),IF($C45=$C43,"Especificação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EDITAL'!$D$2="",INDEX('MAPA DE PREÇOS'!H:H,MATCH(EDITAL!B46,'MAPA DE PREÇOS'!B:B,0)+1),UPPER(INDEX('BASE EDITAL'!$D:$D,EDITAL!B46+1))),IF($C46=$C44,"Especificação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EDITAL'!$D$2="",INDEX('MAPA DE PREÇOS'!H:H,MATCH(EDITAL!B47,'MAPA DE PREÇOS'!B:B,0)+1),UPPER(INDEX('BASE EDITAL'!$D:$D,EDITAL!B47+1))),IF($C47=$C45,"Especificação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EDITAL'!$D$2="",INDEX('MAPA DE PREÇOS'!H:H,MATCH(EDITAL!B48,'MAPA DE PREÇOS'!B:B,0)+1),UPPER(INDEX('BASE EDITAL'!$D:$D,EDITAL!B48+1))),IF($C48=$C46,"Especificação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EDITAL'!$D$2="",INDEX('MAPA DE PREÇOS'!H:H,MATCH(EDITAL!B49,'MAPA DE PREÇOS'!B:B,0)+1),UPPER(INDEX('BASE EDITAL'!$D:$D,EDITAL!B49+1))),IF($C49=$C47,"Especificação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EDITAL'!$D$2="",INDEX('MAPA DE PREÇOS'!H:H,MATCH(EDITAL!B50,'MAPA DE PREÇOS'!B:B,0)+1),UPPER(INDEX('BASE EDITAL'!$D:$D,EDITAL!B50+1))),IF($C50=$C48,"Especificação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EDITAL'!$D$2="",INDEX('MAPA DE PREÇOS'!H:H,MATCH(EDITAL!B51,'MAPA DE PREÇOS'!B:B,0)+1),UPPER(INDEX('BASE EDITAL'!$D:$D,EDITAL!B51+1))),IF($C51=$C49,"Especificação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EDITAL'!$D$2="",INDEX('MAPA DE PREÇOS'!H:H,MATCH(EDITAL!B52,'MAPA DE PREÇOS'!B:B,0)+1),UPPER(INDEX('BASE EDITAL'!$D:$D,EDITAL!B52+1))),IF($C52=$C50,"Especificação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EDITAL'!$D$2="",INDEX('MAPA DE PREÇOS'!H:H,MATCH(EDITAL!B53,'MAPA DE PREÇOS'!B:B,0)+1),UPPER(INDEX('BASE EDITAL'!$D:$D,EDITAL!B53+1))),IF($C53=$C51,"Especificação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EDITAL'!$D$2="",INDEX('MAPA DE PREÇOS'!H:H,MATCH(EDITAL!B54,'MAPA DE PREÇOS'!B:B,0)+1),UPPER(INDEX('BASE EDITAL'!$D:$D,EDITAL!B54+1))),IF($C54=$C52,"Especificação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EDITAL'!$D$2="",INDEX('MAPA DE PREÇOS'!H:H,MATCH(EDITAL!B55,'MAPA DE PREÇOS'!B:B,0)+1),UPPER(INDEX('BASE EDITAL'!$D:$D,EDITAL!B55+1))),IF($C55=$C53,"Especificação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EDITAL'!$D$2="",INDEX('MAPA DE PREÇOS'!H:H,MATCH(EDITAL!B56,'MAPA DE PREÇOS'!B:B,0)+1),UPPER(INDEX('BASE EDITAL'!$D:$D,EDITAL!B56+1))),IF($C56=$C54,"Especificação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EDITAL'!$D$2="",INDEX('MAPA DE PREÇOS'!H:H,MATCH(EDITAL!B57,'MAPA DE PREÇOS'!B:B,0)+1),UPPER(INDEX('BASE EDITAL'!$D:$D,EDITAL!B57+1))),IF($C57=$C55,"Especificação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EDITAL'!$D$2="",INDEX('MAPA DE PREÇOS'!H:H,MATCH(EDITAL!B58,'MAPA DE PREÇOS'!B:B,0)+1),UPPER(INDEX('BASE EDITAL'!$D:$D,EDITAL!B58+1))),IF($C58=$C56,"Especificação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EDITAL'!$D$2="",INDEX('MAPA DE PREÇOS'!H:H,MATCH(EDITAL!B59,'MAPA DE PREÇOS'!B:B,0)+1),UPPER(INDEX('BASE EDITAL'!$D:$D,EDITAL!B59+1))),IF($C59=$C57,"Especificação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EDITAL'!$D$2="",INDEX('MAPA DE PREÇOS'!H:H,MATCH(EDITAL!B60,'MAPA DE PREÇOS'!B:B,0)+1),UPPER(INDEX('BASE EDITAL'!$D:$D,EDITAL!B60+1))),IF($C60=$C58,"Especificação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EDITAL'!$D$2="",INDEX('MAPA DE PREÇOS'!H:H,MATCH(EDITAL!B61,'MAPA DE PREÇOS'!B:B,0)+1),UPPER(INDEX('BASE EDITAL'!$D:$D,EDITAL!B61+1))),IF($C61=$C59,"Especificação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EDITAL'!$D$2="",INDEX('MAPA DE PREÇOS'!H:H,MATCH(EDITAL!B62,'MAPA DE PREÇOS'!B:B,0)+1),UPPER(INDEX('BASE EDITAL'!$D:$D,EDITAL!B62+1))),IF($C62=$C60,"Especificação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EDITAL'!$D$2="",INDEX('MAPA DE PREÇOS'!H:H,MATCH(EDITAL!B63,'MAPA DE PREÇOS'!B:B,0)+1),UPPER(INDEX('BASE EDITAL'!$D:$D,EDITAL!B63+1))),IF($C63=$C61,"Especificação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EDITAL'!$D$2="",INDEX('MAPA DE PREÇOS'!H:H,MATCH(EDITAL!B64,'MAPA DE PREÇOS'!B:B,0)+1),UPPER(INDEX('BASE EDITAL'!$D:$D,EDITAL!B64+1))),IF($C64=$C62,"Especificação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EDITAL'!$D$2="",INDEX('MAPA DE PREÇOS'!H:H,MATCH(EDITAL!B65,'MAPA DE PREÇOS'!B:B,0)+1),UPPER(INDEX('BASE EDITAL'!$D:$D,EDITAL!B65+1))),IF($C65=$C63,"Especificação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EDITAL'!$D$2="",INDEX('MAPA DE PREÇOS'!H:H,MATCH(EDITAL!B66,'MAPA DE PREÇOS'!B:B,0)+1),UPPER(INDEX('BASE EDITAL'!$D:$D,EDITAL!B66+1))),IF($C66=$C64,"Especificação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EDITAL'!$D$2="",INDEX('MAPA DE PREÇOS'!H:H,MATCH(EDITAL!B67,'MAPA DE PREÇOS'!B:B,0)+1),UPPER(INDEX('BASE EDITAL'!$D:$D,EDITAL!B67+1))),IF($C67=$C65,"Especificação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EDITAL'!$D:$D,CRONOGRAMA!B68+1)),IF($C68=$C66,"Especificação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2" t="s">
        <v>305</v>
      </c>
      <c r="F2" s="253"/>
      <c r="G2" s="253"/>
      <c r="H2" s="253"/>
      <c r="I2" s="253"/>
      <c r="J2" s="253"/>
      <c r="K2" s="253"/>
      <c r="L2" s="253"/>
      <c r="M2" s="253"/>
      <c r="N2" s="253"/>
      <c r="O2" s="253"/>
      <c r="P2" s="254"/>
    </row>
    <row r="3" spans="1:21" ht="21" x14ac:dyDescent="0.35">
      <c r="A3" s="138"/>
      <c r="E3" s="255" t="str">
        <f>IFERROR('MAPA DE PREÇOS'!H5:J5,"")</f>
        <v/>
      </c>
      <c r="F3" s="256"/>
      <c r="G3" s="256"/>
      <c r="H3" s="256"/>
      <c r="I3" s="256"/>
      <c r="J3" s="256"/>
      <c r="K3" s="256"/>
      <c r="L3" s="256"/>
      <c r="M3" s="256"/>
      <c r="N3" s="256"/>
      <c r="O3" s="256"/>
      <c r="P3" s="257"/>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1.0000000000000002</v>
      </c>
      <c r="D6" s="42">
        <f>IFERROR(IF(C6=C5,IF(D5="","",D5+0.000000001),C6),"")</f>
        <v>1.0000000000000002</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2434</v>
      </c>
      <c r="I6" t="str">
        <f>IF(E6="","",INDEX('MAPA DE PREÇOS'!H:H,MATCH(ABC!E6,'MAPA DE PREÇOS'!B:B,0)+1))</f>
        <v>Office Standard 2024 License Per Device, Licenças perpétuas, sem o software assurance (SA), na modalidade governamental, disponibilização das licenças por meio do portal VLSC (Volume Licensing Service Center) ou substituto da Microsoft.</v>
      </c>
      <c r="J6" s="41" t="str">
        <f>IFERROR(IF(E6="","",INDEX('MAPA DE PREÇOS'!M:M,3+MATCH(ABC!E6,'MAPA DE PREÇOS'!B:B,0))),"")</f>
        <v>Unidade</v>
      </c>
      <c r="K6" s="52">
        <f t="array" ref="K6">IFERROR(IF(E6="","",INDEX('MAPA DE PREÇOS'!M:M,2+MATCH(ABC!E6,'MAPA DE PREÇOS'!B:B,0))),"")</f>
        <v>1880</v>
      </c>
      <c r="L6" s="53">
        <f t="array" ref="L6">IFERROR(IF(AND(E5&lt;&gt;"",E6=""),"TOTAL ESTIMADO",INDEX('MAPA DE PREÇOS'!M:M,0+MATCH(ABC!E6,'MAPA DE PREÇOS'!B:B,0))),"")</f>
        <v>4015.43</v>
      </c>
      <c r="M6" s="54">
        <f>IFERROR(IF(AND(E5&lt;&gt;"",E6=""),SUM($M$5:M5),INDEX('MAPA DE PREÇOS'!M:M,19+MATCH(ABC!E6,'MAPA DE PREÇOS'!B:B,0))),"")</f>
        <v>7549008.4000000004</v>
      </c>
      <c r="N6" s="90">
        <f t="shared" ref="N6:N37" si="1">IFERROR(VLOOKUP(E6,$B:$C,2),"")</f>
        <v>1.0000000000000002</v>
      </c>
      <c r="O6" s="90">
        <f>N6</f>
        <v>1.0000000000000002</v>
      </c>
      <c r="P6" s="54" t="str">
        <f>IF(O6="","",IF(OR(N6&gt;=$S$6,O6&lt;=$S$6),"A",IF(O6&lt;=SUM($S$6:$S$7),"B","C")))</f>
        <v>A</v>
      </c>
      <c r="R6" s="156" t="s">
        <v>310</v>
      </c>
      <c r="S6" s="157">
        <v>0.8</v>
      </c>
      <c r="T6" s="156">
        <f>COUNTIF($P$6:$P$107,$R6)</f>
        <v>1</v>
      </c>
      <c r="U6" s="158">
        <f>SUMIFS($M$6:$M$107,$P$6:$P$107,$R6)</f>
        <v>7549008.4000000004</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7549008.4000000004</v>
      </c>
      <c r="N7" s="90" t="str">
        <f t="shared" si="1"/>
        <v/>
      </c>
      <c r="O7" s="90" t="str">
        <f>IFERROR(N7+O6,"")</f>
        <v/>
      </c>
      <c r="P7" s="54" t="str">
        <f t="shared" ref="P7:P70" si="3">IF(O7="","",IF(OR(N7&gt;=$S$6,O7&lt;=$S$6),"A",IF(O7&lt;=SUM($S$6:$S$7),"B","C")))</f>
        <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3" t="s">
        <v>312</v>
      </c>
      <c r="S8" s="154">
        <v>0.05</v>
      </c>
      <c r="T8" s="153">
        <f>COUNTIF($P$6:$P$107,$R8)</f>
        <v>0</v>
      </c>
      <c r="U8" s="155">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8" t="s">
        <v>35</v>
      </c>
      <c r="C2" s="269"/>
      <c r="D2" s="270"/>
    </row>
    <row r="3" spans="2:4" ht="78" customHeight="1" x14ac:dyDescent="0.2">
      <c r="B3" s="287" t="s">
        <v>384</v>
      </c>
      <c r="C3" s="288"/>
      <c r="D3" s="289"/>
    </row>
    <row r="4" spans="2:4" s="32" customFormat="1" ht="32.1" customHeight="1" x14ac:dyDescent="0.25">
      <c r="B4" s="267" t="s">
        <v>385</v>
      </c>
      <c r="C4" s="267"/>
      <c r="D4" s="267"/>
    </row>
    <row r="5" spans="2:4" ht="61.5" customHeight="1" x14ac:dyDescent="0.2">
      <c r="B5" s="284" t="s">
        <v>386</v>
      </c>
      <c r="C5" s="285"/>
      <c r="D5" s="286"/>
    </row>
    <row r="6" spans="2:4" s="33" customFormat="1" ht="32.1" customHeight="1" x14ac:dyDescent="0.25">
      <c r="B6" s="267" t="s">
        <v>387</v>
      </c>
      <c r="C6" s="267"/>
      <c r="D6" s="267"/>
    </row>
    <row r="7" spans="2:4" ht="61.5" customHeight="1" x14ac:dyDescent="0.2">
      <c r="B7" s="284" t="s">
        <v>388</v>
      </c>
      <c r="C7" s="285"/>
      <c r="D7" s="286"/>
    </row>
    <row r="8" spans="2:4" ht="21.6" customHeight="1" x14ac:dyDescent="0.2">
      <c r="B8" s="271" t="s">
        <v>389</v>
      </c>
      <c r="C8" s="272"/>
      <c r="D8" s="273"/>
    </row>
    <row r="9" spans="2:4" ht="14.25" x14ac:dyDescent="0.2">
      <c r="B9" s="274"/>
      <c r="C9" s="275"/>
      <c r="D9" s="276"/>
    </row>
    <row r="10" spans="2:4" ht="14.25" x14ac:dyDescent="0.2">
      <c r="B10" s="274"/>
      <c r="C10" s="275"/>
      <c r="D10" s="276"/>
    </row>
    <row r="11" spans="2:4" ht="14.25" x14ac:dyDescent="0.2">
      <c r="B11" s="274"/>
      <c r="C11" s="275"/>
      <c r="D11" s="276"/>
    </row>
    <row r="12" spans="2:4" ht="14.25" x14ac:dyDescent="0.2">
      <c r="B12" s="274"/>
      <c r="C12" s="275"/>
      <c r="D12" s="276"/>
    </row>
    <row r="13" spans="2:4" ht="61.5" customHeight="1" x14ac:dyDescent="0.2">
      <c r="B13" s="274"/>
      <c r="C13" s="275"/>
      <c r="D13" s="276"/>
    </row>
    <row r="14" spans="2:4" ht="61.5" customHeight="1" x14ac:dyDescent="0.2">
      <c r="B14" s="274"/>
      <c r="C14" s="275"/>
      <c r="D14" s="276"/>
    </row>
    <row r="15" spans="2:4" ht="61.5" customHeight="1" x14ac:dyDescent="0.2">
      <c r="B15" s="274"/>
      <c r="C15" s="275"/>
      <c r="D15" s="276"/>
    </row>
    <row r="16" spans="2:4" ht="61.5" customHeight="1" x14ac:dyDescent="0.2">
      <c r="B16" s="274"/>
      <c r="C16" s="275"/>
      <c r="D16" s="276"/>
    </row>
    <row r="17" spans="2:4" ht="61.5" customHeight="1" x14ac:dyDescent="0.2">
      <c r="B17" s="274"/>
      <c r="C17" s="275"/>
      <c r="D17" s="276"/>
    </row>
    <row r="18" spans="2:4" ht="61.5" customHeight="1" x14ac:dyDescent="0.2">
      <c r="B18" s="274"/>
      <c r="C18" s="275"/>
      <c r="D18" s="276"/>
    </row>
    <row r="19" spans="2:4" ht="15" customHeight="1" x14ac:dyDescent="0.2">
      <c r="B19" s="274"/>
      <c r="C19" s="275"/>
      <c r="D19" s="276"/>
    </row>
    <row r="20" spans="2:4" ht="15" customHeight="1" x14ac:dyDescent="0.2">
      <c r="B20" s="274"/>
      <c r="C20" s="275"/>
      <c r="D20" s="276"/>
    </row>
    <row r="21" spans="2:4" ht="15" customHeight="1" x14ac:dyDescent="0.2">
      <c r="B21" s="274"/>
      <c r="C21" s="275"/>
      <c r="D21" s="276"/>
    </row>
    <row r="22" spans="2:4" ht="15" customHeight="1" x14ac:dyDescent="0.2">
      <c r="B22" s="274"/>
      <c r="C22" s="275"/>
      <c r="D22" s="276"/>
    </row>
    <row r="23" spans="2:4" ht="15" customHeight="1" x14ac:dyDescent="0.2">
      <c r="B23" s="274"/>
      <c r="C23" s="275"/>
      <c r="D23" s="276"/>
    </row>
    <row r="24" spans="2:4" ht="15" customHeight="1" x14ac:dyDescent="0.2">
      <c r="B24" s="274"/>
      <c r="C24" s="275"/>
      <c r="D24" s="276"/>
    </row>
    <row r="25" spans="2:4" ht="15" customHeight="1" x14ac:dyDescent="0.2">
      <c r="B25" s="274"/>
      <c r="C25" s="275"/>
      <c r="D25" s="276"/>
    </row>
    <row r="26" spans="2:4" ht="15" customHeight="1" x14ac:dyDescent="0.2">
      <c r="B26" s="274"/>
      <c r="C26" s="275"/>
      <c r="D26" s="276"/>
    </row>
    <row r="27" spans="2:4" ht="15" customHeight="1" x14ac:dyDescent="0.2">
      <c r="B27" s="274"/>
      <c r="C27" s="275"/>
      <c r="D27" s="276"/>
    </row>
    <row r="28" spans="2:4" ht="15" customHeight="1" x14ac:dyDescent="0.2">
      <c r="B28" s="274"/>
      <c r="C28" s="275"/>
      <c r="D28" s="276"/>
    </row>
    <row r="29" spans="2:4" ht="15" customHeight="1" x14ac:dyDescent="0.2">
      <c r="B29" s="274"/>
      <c r="C29" s="275"/>
      <c r="D29" s="276"/>
    </row>
    <row r="30" spans="2:4" ht="15" customHeight="1" x14ac:dyDescent="0.2">
      <c r="B30" s="274"/>
      <c r="C30" s="275"/>
      <c r="D30" s="276"/>
    </row>
    <row r="31" spans="2:4" ht="15" customHeight="1" x14ac:dyDescent="0.2">
      <c r="B31" s="274"/>
      <c r="C31" s="275"/>
      <c r="D31" s="276"/>
    </row>
    <row r="32" spans="2:4" ht="15" customHeight="1" x14ac:dyDescent="0.2">
      <c r="B32" s="274"/>
      <c r="C32" s="275"/>
      <c r="D32" s="276"/>
    </row>
    <row r="33" spans="2:4" ht="15" customHeight="1" x14ac:dyDescent="0.2">
      <c r="B33" s="274"/>
      <c r="C33" s="275"/>
      <c r="D33" s="276"/>
    </row>
    <row r="34" spans="2:4" ht="15" customHeight="1" x14ac:dyDescent="0.2">
      <c r="B34" s="274"/>
      <c r="C34" s="275"/>
      <c r="D34" s="276"/>
    </row>
    <row r="35" spans="2:4" ht="15" customHeight="1" x14ac:dyDescent="0.2">
      <c r="B35" s="274"/>
      <c r="C35" s="275"/>
      <c r="D35" s="276"/>
    </row>
    <row r="36" spans="2:4" ht="15" customHeight="1" x14ac:dyDescent="0.2">
      <c r="B36" s="274"/>
      <c r="C36" s="275"/>
      <c r="D36" s="276"/>
    </row>
    <row r="37" spans="2:4" ht="15" customHeight="1" x14ac:dyDescent="0.2">
      <c r="B37" s="274"/>
      <c r="C37" s="275"/>
      <c r="D37" s="276"/>
    </row>
    <row r="38" spans="2:4" s="34" customFormat="1" ht="32.450000000000003" customHeight="1" x14ac:dyDescent="0.2">
      <c r="B38" s="277"/>
      <c r="C38" s="278"/>
      <c r="D38" s="279"/>
    </row>
    <row r="39" spans="2:4" s="32" customFormat="1" ht="32.1" customHeight="1" x14ac:dyDescent="0.25">
      <c r="B39" s="280" t="s">
        <v>390</v>
      </c>
      <c r="C39" s="281"/>
      <c r="D39" s="282"/>
    </row>
    <row r="40" spans="2:4" s="164" customFormat="1" ht="64.900000000000006" customHeight="1" x14ac:dyDescent="0.25">
      <c r="B40" s="283" t="s">
        <v>391</v>
      </c>
      <c r="C40" s="283"/>
      <c r="D40" s="283"/>
    </row>
    <row r="41" spans="2:4" s="164" customFormat="1" ht="64.900000000000006" customHeight="1" x14ac:dyDescent="0.25">
      <c r="B41" s="283"/>
      <c r="C41" s="283"/>
      <c r="D41" s="283"/>
    </row>
    <row r="42" spans="2:4" s="164" customFormat="1" ht="64.900000000000006" customHeight="1" x14ac:dyDescent="0.25">
      <c r="B42" s="283"/>
      <c r="C42" s="283"/>
      <c r="D42" s="283"/>
    </row>
    <row r="43" spans="2:4" s="164" customFormat="1" ht="64.900000000000006" customHeight="1" x14ac:dyDescent="0.25">
      <c r="B43" s="283"/>
      <c r="C43" s="283"/>
      <c r="D43" s="283"/>
    </row>
    <row r="44" spans="2:4" s="164" customFormat="1" ht="64.900000000000006" customHeight="1" x14ac:dyDescent="0.25">
      <c r="B44" s="283"/>
      <c r="C44" s="283"/>
      <c r="D44" s="283"/>
    </row>
    <row r="45" spans="2:4" s="164" customFormat="1" ht="112.15" customHeight="1" x14ac:dyDescent="0.25">
      <c r="B45" s="283"/>
      <c r="C45" s="283"/>
      <c r="D45" s="283"/>
    </row>
    <row r="46" spans="2:4" s="33" customFormat="1" ht="32.1" customHeight="1" x14ac:dyDescent="0.25">
      <c r="B46" s="268" t="s">
        <v>392</v>
      </c>
      <c r="C46" s="269"/>
      <c r="D46" s="270"/>
    </row>
    <row r="47" spans="2:4" ht="140.44999999999999" customHeight="1" x14ac:dyDescent="0.2">
      <c r="B47" s="258" t="s">
        <v>393</v>
      </c>
      <c r="C47" s="259"/>
      <c r="D47" s="260"/>
    </row>
    <row r="48" spans="2:4" s="33" customFormat="1" ht="32.1" customHeight="1" x14ac:dyDescent="0.25">
      <c r="B48" s="267" t="s">
        <v>394</v>
      </c>
      <c r="C48" s="267"/>
      <c r="D48" s="267"/>
    </row>
    <row r="49" spans="2:4" ht="14.25" x14ac:dyDescent="0.2">
      <c r="B49" s="258" t="s">
        <v>395</v>
      </c>
      <c r="C49" s="259"/>
      <c r="D49" s="260"/>
    </row>
    <row r="50" spans="2:4" ht="14.25" x14ac:dyDescent="0.2">
      <c r="B50" s="261"/>
      <c r="C50" s="262"/>
      <c r="D50" s="263"/>
    </row>
    <row r="51" spans="2:4" ht="14.25" x14ac:dyDescent="0.2">
      <c r="B51" s="261"/>
      <c r="C51" s="262"/>
      <c r="D51" s="263"/>
    </row>
    <row r="52" spans="2:4" ht="14.25" x14ac:dyDescent="0.2">
      <c r="B52" s="261"/>
      <c r="C52" s="262"/>
      <c r="D52" s="263"/>
    </row>
    <row r="53" spans="2:4" ht="14.25" x14ac:dyDescent="0.2">
      <c r="B53" s="261"/>
      <c r="C53" s="262"/>
      <c r="D53" s="263"/>
    </row>
    <row r="54" spans="2:4" ht="14.25" x14ac:dyDescent="0.2">
      <c r="B54" s="261"/>
      <c r="C54" s="262"/>
      <c r="D54" s="263"/>
    </row>
    <row r="55" spans="2:4" ht="14.25" x14ac:dyDescent="0.2">
      <c r="B55" s="261"/>
      <c r="C55" s="262"/>
      <c r="D55" s="263"/>
    </row>
    <row r="56" spans="2:4" ht="14.25" x14ac:dyDescent="0.2">
      <c r="B56" s="261"/>
      <c r="C56" s="262"/>
      <c r="D56" s="263"/>
    </row>
    <row r="57" spans="2:4" ht="14.25" x14ac:dyDescent="0.2">
      <c r="B57" s="264"/>
      <c r="C57" s="265"/>
      <c r="D57" s="266"/>
    </row>
    <row r="58" spans="2:4" s="33" customFormat="1" ht="32.1" customHeight="1" x14ac:dyDescent="0.25">
      <c r="B58" s="267" t="s">
        <v>396</v>
      </c>
      <c r="C58" s="267"/>
      <c r="D58" s="267"/>
    </row>
    <row r="59" spans="2:4" ht="14.25" x14ac:dyDescent="0.2">
      <c r="B59" s="258" t="s">
        <v>36</v>
      </c>
      <c r="C59" s="259"/>
      <c r="D59" s="260"/>
    </row>
    <row r="60" spans="2:4" ht="14.25" x14ac:dyDescent="0.2">
      <c r="B60" s="261"/>
      <c r="C60" s="262"/>
      <c r="D60" s="263"/>
    </row>
    <row r="61" spans="2:4" ht="14.25" x14ac:dyDescent="0.2">
      <c r="B61" s="261"/>
      <c r="C61" s="262"/>
      <c r="D61" s="263"/>
    </row>
    <row r="62" spans="2:4" ht="14.25" x14ac:dyDescent="0.2">
      <c r="B62" s="261"/>
      <c r="C62" s="262"/>
      <c r="D62" s="263"/>
    </row>
    <row r="63" spans="2:4" ht="14.25" x14ac:dyDescent="0.2">
      <c r="B63" s="261"/>
      <c r="C63" s="262"/>
      <c r="D63" s="263"/>
    </row>
    <row r="64" spans="2:4" ht="14.25" x14ac:dyDescent="0.2">
      <c r="B64" s="261"/>
      <c r="C64" s="262"/>
      <c r="D64" s="263"/>
    </row>
    <row r="65" spans="2:4" ht="14.25" x14ac:dyDescent="0.2">
      <c r="B65" s="264"/>
      <c r="C65" s="265"/>
      <c r="D65" s="266"/>
    </row>
    <row r="66" spans="2:4" s="33" customFormat="1" ht="32.1" customHeight="1" x14ac:dyDescent="0.25">
      <c r="B66" s="267" t="s">
        <v>397</v>
      </c>
      <c r="C66" s="267"/>
      <c r="D66" s="267"/>
    </row>
    <row r="67" spans="2:4" ht="14.25" x14ac:dyDescent="0.2">
      <c r="B67" s="258" t="s">
        <v>37</v>
      </c>
      <c r="C67" s="259"/>
      <c r="D67" s="260"/>
    </row>
    <row r="68" spans="2:4" ht="14.25" x14ac:dyDescent="0.2">
      <c r="B68" s="261"/>
      <c r="C68" s="262"/>
      <c r="D68" s="263"/>
    </row>
    <row r="69" spans="2:4" ht="14.25" x14ac:dyDescent="0.2">
      <c r="B69" s="261"/>
      <c r="C69" s="262"/>
      <c r="D69" s="263"/>
    </row>
    <row r="70" spans="2:4" ht="14.25" x14ac:dyDescent="0.2">
      <c r="B70" s="264"/>
      <c r="C70" s="265"/>
      <c r="D70" s="266"/>
    </row>
    <row r="71" spans="2:4" s="33" customFormat="1" ht="32.1" customHeight="1" x14ac:dyDescent="0.25">
      <c r="B71" s="267" t="s">
        <v>398</v>
      </c>
      <c r="C71" s="267"/>
      <c r="D71" s="267"/>
    </row>
    <row r="72" spans="2:4" ht="14.25" x14ac:dyDescent="0.2">
      <c r="B72" s="258" t="s">
        <v>34</v>
      </c>
      <c r="C72" s="259"/>
      <c r="D72" s="260"/>
    </row>
    <row r="73" spans="2:4" ht="14.25" x14ac:dyDescent="0.2">
      <c r="B73" s="261"/>
      <c r="C73" s="262"/>
      <c r="D73" s="263"/>
    </row>
    <row r="74" spans="2:4" ht="14.25" x14ac:dyDescent="0.2">
      <c r="B74" s="261"/>
      <c r="C74" s="262"/>
      <c r="D74" s="263"/>
    </row>
    <row r="75" spans="2:4" ht="14.25" x14ac:dyDescent="0.2">
      <c r="B75" s="264"/>
      <c r="C75" s="265"/>
      <c r="D75" s="266"/>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90" t="s">
        <v>326</v>
      </c>
      <c r="F2" s="290"/>
      <c r="G2" s="290"/>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90" t="s">
        <v>327</v>
      </c>
      <c r="F3" s="210"/>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90" t="s">
        <v>321</v>
      </c>
      <c r="F4" s="210"/>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90" t="s">
        <v>320</v>
      </c>
      <c r="F5" s="210"/>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90" t="s">
        <v>322</v>
      </c>
      <c r="F6" s="210"/>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90" t="s">
        <v>352</v>
      </c>
      <c r="F7" s="210"/>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90" t="s">
        <v>351</v>
      </c>
      <c r="F8" s="210"/>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90" t="s">
        <v>431</v>
      </c>
      <c r="F9" s="210"/>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90" t="s">
        <v>301</v>
      </c>
      <c r="F10" s="210"/>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90" t="s">
        <v>323</v>
      </c>
      <c r="F11" s="210"/>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5" t="s">
        <v>305</v>
      </c>
      <c r="F13" s="236"/>
      <c r="G13" s="236"/>
      <c r="H13" s="236"/>
      <c r="I13" s="236"/>
      <c r="J13" s="236"/>
      <c r="K13" s="291"/>
      <c r="L13" s="291"/>
      <c r="M13" s="236"/>
      <c r="N13" s="237"/>
    </row>
    <row r="14" spans="1:163" s="19" customFormat="1" ht="21" x14ac:dyDescent="0.35">
      <c r="B14" s="41"/>
      <c r="C14" s="41"/>
      <c r="D14" s="41"/>
      <c r="E14" s="238">
        <f>G3</f>
        <v>0</v>
      </c>
      <c r="F14" s="239"/>
      <c r="G14" s="239"/>
      <c r="H14" s="239"/>
      <c r="I14" s="239"/>
      <c r="J14" s="239"/>
      <c r="K14" s="239"/>
      <c r="L14" s="239"/>
      <c r="M14" s="239"/>
      <c r="N14" s="240"/>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41"/>
      <c r="F16" s="242"/>
      <c r="G16" s="242"/>
      <c r="H16" s="242"/>
      <c r="I16" s="242"/>
      <c r="J16" s="242"/>
      <c r="K16" s="242"/>
      <c r="L16" s="242"/>
      <c r="M16" s="242"/>
      <c r="N16" s="243"/>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3" zoomScaleNormal="100" workbookViewId="0">
      <selection activeCell="A387" sqref="A387:A391"/>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2026-09-10T14:38:58Z</dcterms:modified>
</cp:coreProperties>
</file>